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agleinc0.sharepoint.com/TXDOCS/Equipment/35. EQUIPMENT DOCS (BRETTS INTERNAL DOCS)/00. Equipment Monthly Billings/2024/"/>
    </mc:Choice>
  </mc:AlternateContent>
  <xr:revisionPtr revIDLastSave="0" documentId="8_{5A6E1418-1B14-4686-A851-A9A648C5B7C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F COMBINED" sheetId="1" r:id="rId1"/>
    <sheet name="Company Summary" sheetId="2" r:id="rId2"/>
    <sheet name="Items Sold" sheetId="3" r:id="rId3"/>
    <sheet name="GAUGE" sheetId="9" r:id="rId4"/>
    <sheet name="Tax Calculation" sheetId="5" state="hidden" r:id="rId5"/>
    <sheet name="Apportionment Tables" sheetId="8" r:id="rId6"/>
    <sheet name="State Download" sheetId="7" r:id="rId7"/>
    <sheet name="Sheet1" sheetId="6" state="hidden" r:id="rId8"/>
  </sheets>
  <definedNames>
    <definedName name="_xlnm._FilterDatabase" localSheetId="2" hidden="1">'Items Sold'!$A$1:$L$1201</definedName>
    <definedName name="_xlnm._FilterDatabase" localSheetId="0" hidden="1">'MF COMBINED'!$A$6:$AS$5513</definedName>
    <definedName name="_xlnm._FilterDatabase" localSheetId="7" hidden="1">Sheet1!$A$1:$O$133</definedName>
    <definedName name="_xlnm._FilterDatabase" localSheetId="3" hidden="1">GAUGE!$A$1:$U$566</definedName>
    <definedName name="_xlnm.Print_Area" localSheetId="1">'Company Summary'!$B$1:$F$38</definedName>
    <definedName name="_xlnm.Print_Area" localSheetId="0">'MF COMBINED'!$A$1:$AS$99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3" i="1" l="1"/>
  <c r="O93" i="1" s="1"/>
  <c r="N92" i="1"/>
  <c r="O92" i="1" s="1"/>
  <c r="N91" i="1"/>
  <c r="O91" i="1" s="1"/>
  <c r="N47" i="1"/>
  <c r="O47" i="1"/>
  <c r="N48" i="1"/>
  <c r="O48" i="1"/>
  <c r="N49" i="1"/>
  <c r="O49" i="1"/>
  <c r="N50" i="1"/>
  <c r="O50" i="1"/>
  <c r="N51" i="1"/>
  <c r="O51" i="1"/>
  <c r="O19" i="1"/>
  <c r="N12" i="1"/>
  <c r="O12" i="1" s="1"/>
  <c r="N11" i="1"/>
  <c r="O11" i="1" s="1"/>
  <c r="N76" i="1"/>
  <c r="O76" i="1" s="1"/>
  <c r="N74" i="1"/>
  <c r="O74" i="1" s="1"/>
  <c r="N75" i="1"/>
  <c r="O75" i="1" s="1"/>
  <c r="N10" i="1"/>
  <c r="O10" i="1" s="1"/>
  <c r="N9" i="1"/>
  <c r="O9" i="1"/>
  <c r="N23" i="1"/>
  <c r="O23" i="1" s="1"/>
  <c r="N22" i="1"/>
  <c r="O22" i="1" s="1"/>
  <c r="O36" i="1"/>
  <c r="M102" i="1"/>
  <c r="N17" i="1"/>
  <c r="O17" i="1" s="1"/>
  <c r="N16" i="1"/>
  <c r="O16" i="1" s="1"/>
  <c r="N15" i="1"/>
  <c r="O15" i="1" s="1"/>
  <c r="N14" i="1"/>
  <c r="O14" i="1" s="1"/>
  <c r="N13" i="1"/>
  <c r="O13" i="1" s="1"/>
  <c r="N73" i="1"/>
  <c r="O73" i="1"/>
  <c r="N72" i="1"/>
  <c r="O72" i="1" s="1"/>
  <c r="N34" i="1"/>
  <c r="O34" i="1" s="1"/>
  <c r="N71" i="1"/>
  <c r="O71" i="1" s="1"/>
  <c r="N70" i="1"/>
  <c r="O70" i="1" s="1"/>
  <c r="N29" i="1"/>
  <c r="O29" i="1" s="1"/>
  <c r="N69" i="1"/>
  <c r="O69" i="1" s="1"/>
  <c r="N68" i="1"/>
  <c r="O68" i="1" s="1"/>
  <c r="I6" i="3"/>
  <c r="I7" i="3"/>
  <c r="H5" i="3"/>
  <c r="H4" i="3"/>
  <c r="H3" i="3"/>
  <c r="H2" i="3"/>
  <c r="H6" i="3"/>
  <c r="H7" i="3"/>
  <c r="G7" i="3"/>
  <c r="G2" i="3"/>
  <c r="G3" i="3"/>
  <c r="G4" i="3"/>
  <c r="G5" i="3"/>
  <c r="G6" i="3"/>
  <c r="E7" i="3"/>
  <c r="E6" i="3"/>
  <c r="E2" i="3"/>
  <c r="E3" i="3"/>
  <c r="E4" i="3"/>
  <c r="E5" i="3"/>
  <c r="N8" i="1"/>
  <c r="O8" i="1" s="1"/>
  <c r="N7" i="1"/>
  <c r="O7" i="1" s="1"/>
  <c r="AM33" i="1"/>
  <c r="AB33" i="1"/>
  <c r="N33" i="1"/>
  <c r="O33" i="1"/>
  <c r="AM65" i="1"/>
  <c r="AM66" i="1"/>
  <c r="AM67" i="1"/>
  <c r="AB21" i="1"/>
  <c r="AB24" i="1"/>
  <c r="AB25" i="1"/>
  <c r="AB26" i="1"/>
  <c r="AB27" i="1"/>
  <c r="AB28" i="1"/>
  <c r="AB31" i="1"/>
  <c r="AB32" i="1"/>
  <c r="AB37" i="1"/>
  <c r="AB38" i="1"/>
  <c r="AB39" i="1"/>
  <c r="AE39" i="1" s="1"/>
  <c r="AF39" i="1" s="1"/>
  <c r="AB40" i="1"/>
  <c r="AE40" i="1" s="1"/>
  <c r="AF40" i="1" s="1"/>
  <c r="AB41" i="1"/>
  <c r="AE41" i="1" s="1"/>
  <c r="AF41" i="1" s="1"/>
  <c r="AB42" i="1"/>
  <c r="AB43" i="1"/>
  <c r="AE43" i="1" s="1"/>
  <c r="AF43" i="1" s="1"/>
  <c r="AB44" i="1"/>
  <c r="AB45" i="1"/>
  <c r="AB46" i="1"/>
  <c r="AB52" i="1"/>
  <c r="AB53" i="1"/>
  <c r="AB54" i="1"/>
  <c r="AB55" i="1"/>
  <c r="AB56" i="1"/>
  <c r="AB18" i="1"/>
  <c r="AB57" i="1"/>
  <c r="AB58" i="1"/>
  <c r="AB59" i="1"/>
  <c r="AE59" i="1" s="1"/>
  <c r="AF59" i="1" s="1"/>
  <c r="AB60" i="1"/>
  <c r="AB61" i="1"/>
  <c r="AB62" i="1"/>
  <c r="AB35" i="1"/>
  <c r="AB63" i="1"/>
  <c r="AE63" i="1" s="1"/>
  <c r="AF63" i="1" s="1"/>
  <c r="AB64" i="1"/>
  <c r="AE64" i="1" s="1"/>
  <c r="AF64" i="1" s="1"/>
  <c r="AB65" i="1"/>
  <c r="AE65" i="1" s="1"/>
  <c r="AF65" i="1" s="1"/>
  <c r="AB66" i="1"/>
  <c r="AE66" i="1" s="1"/>
  <c r="AF66" i="1" s="1"/>
  <c r="AB67" i="1"/>
  <c r="AE67" i="1" s="1"/>
  <c r="AF67" i="1" s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C89" i="1" s="1"/>
  <c r="AJ89" i="1" s="1"/>
  <c r="AB90" i="1"/>
  <c r="AC90" i="1" s="1"/>
  <c r="AI90" i="1" s="1"/>
  <c r="AB94" i="1"/>
  <c r="AB95" i="1"/>
  <c r="AB96" i="1"/>
  <c r="AB97" i="1"/>
  <c r="AB20" i="1"/>
  <c r="AE62" i="1"/>
  <c r="AF62" i="1" s="1"/>
  <c r="AM59" i="1"/>
  <c r="AC65" i="1"/>
  <c r="AJ65" i="1" s="1"/>
  <c r="AC66" i="1"/>
  <c r="AD66" i="1" s="1"/>
  <c r="AC67" i="1"/>
  <c r="AK67" i="1" s="1"/>
  <c r="AM89" i="1"/>
  <c r="AM90" i="1"/>
  <c r="AM43" i="1"/>
  <c r="AM44" i="1"/>
  <c r="AM45" i="1"/>
  <c r="AM46" i="1"/>
  <c r="AE37" i="1"/>
  <c r="AF37" i="1" s="1"/>
  <c r="AE38" i="1"/>
  <c r="AF38" i="1" s="1"/>
  <c r="AE42" i="1"/>
  <c r="AF42" i="1" s="1"/>
  <c r="AE44" i="1"/>
  <c r="AF44" i="1" s="1"/>
  <c r="AE45" i="1"/>
  <c r="AF45" i="1" s="1"/>
  <c r="AE46" i="1"/>
  <c r="AF46" i="1" s="1"/>
  <c r="AC44" i="1"/>
  <c r="AC45" i="1"/>
  <c r="AJ45" i="1" s="1"/>
  <c r="AC46" i="1"/>
  <c r="AG46" i="1" s="1"/>
  <c r="N46" i="1"/>
  <c r="O46" i="1" s="1"/>
  <c r="N45" i="1"/>
  <c r="O45" i="1" s="1"/>
  <c r="N44" i="1"/>
  <c r="O44" i="1"/>
  <c r="N43" i="1"/>
  <c r="O43" i="1" s="1"/>
  <c r="N90" i="1"/>
  <c r="O90" i="1" s="1"/>
  <c r="N89" i="1"/>
  <c r="O89" i="1" s="1"/>
  <c r="N67" i="1"/>
  <c r="O67" i="1" s="1"/>
  <c r="N66" i="1"/>
  <c r="O66" i="1"/>
  <c r="N65" i="1"/>
  <c r="O65" i="1" s="1"/>
  <c r="AO5515" i="1"/>
  <c r="M5515" i="1"/>
  <c r="AE33" i="1" l="1"/>
  <c r="AF33" i="1" s="1"/>
  <c r="AC33" i="1"/>
  <c r="AD33" i="1"/>
  <c r="AK65" i="1"/>
  <c r="AI67" i="1"/>
  <c r="AI65" i="1"/>
  <c r="AD44" i="1"/>
  <c r="AC43" i="1"/>
  <c r="AH67" i="1"/>
  <c r="AH65" i="1"/>
  <c r="AN67" i="1"/>
  <c r="AG67" i="1"/>
  <c r="AG65" i="1"/>
  <c r="AN66" i="1"/>
  <c r="AS66" i="1" s="1"/>
  <c r="AN65" i="1"/>
  <c r="AK44" i="1"/>
  <c r="AK66" i="1"/>
  <c r="AJ67" i="1"/>
  <c r="AE90" i="1"/>
  <c r="AF90" i="1" s="1"/>
  <c r="AJ66" i="1"/>
  <c r="AI66" i="1"/>
  <c r="AE89" i="1"/>
  <c r="AF89" i="1" s="1"/>
  <c r="AH66" i="1"/>
  <c r="AG66" i="1"/>
  <c r="AI45" i="1"/>
  <c r="AH45" i="1"/>
  <c r="AG45" i="1"/>
  <c r="AJ44" i="1"/>
  <c r="AI44" i="1"/>
  <c r="AJ46" i="1"/>
  <c r="AH44" i="1"/>
  <c r="AD46" i="1"/>
  <c r="AD45" i="1"/>
  <c r="AI46" i="1"/>
  <c r="AG44" i="1"/>
  <c r="AN45" i="1"/>
  <c r="AP45" i="1" s="1"/>
  <c r="AK46" i="1"/>
  <c r="AN46" i="1"/>
  <c r="AL46" i="1" s="1"/>
  <c r="AN44" i="1"/>
  <c r="AL44" i="1" s="1"/>
  <c r="AH46" i="1"/>
  <c r="AK45" i="1"/>
  <c r="AD65" i="1"/>
  <c r="AD67" i="1"/>
  <c r="AS67" i="1" s="1"/>
  <c r="AH90" i="1"/>
  <c r="AD89" i="1"/>
  <c r="AG90" i="1"/>
  <c r="AD90" i="1"/>
  <c r="AN90" i="1"/>
  <c r="AJ90" i="1"/>
  <c r="AN89" i="1"/>
  <c r="AL89" i="1" s="1"/>
  <c r="AI89" i="1"/>
  <c r="AK90" i="1"/>
  <c r="AH89" i="1"/>
  <c r="AG89" i="1"/>
  <c r="AK89" i="1"/>
  <c r="AL45" i="1"/>
  <c r="AM64" i="1"/>
  <c r="AC64" i="1"/>
  <c r="N64" i="1"/>
  <c r="O64" i="1" s="1"/>
  <c r="N40" i="1"/>
  <c r="O40" i="1" s="1"/>
  <c r="N38" i="1"/>
  <c r="O38" i="1" s="1"/>
  <c r="N39" i="1"/>
  <c r="O39" i="1" s="1"/>
  <c r="N37" i="1"/>
  <c r="O37" i="1" s="1"/>
  <c r="AM39" i="1"/>
  <c r="AM38" i="1"/>
  <c r="AM40" i="1"/>
  <c r="AM37" i="1"/>
  <c r="AM42" i="1"/>
  <c r="N42" i="1"/>
  <c r="AM41" i="1"/>
  <c r="N41" i="1"/>
  <c r="O41" i="1" s="1"/>
  <c r="N62" i="1"/>
  <c r="O62" i="1" s="1"/>
  <c r="AC62" i="1"/>
  <c r="AM62" i="1"/>
  <c r="N63" i="1"/>
  <c r="O63" i="1" s="1"/>
  <c r="AC63" i="1"/>
  <c r="AM63" i="1"/>
  <c r="AC18" i="1"/>
  <c r="AC35" i="1"/>
  <c r="A5" i="3"/>
  <c r="A4" i="3"/>
  <c r="N59" i="1"/>
  <c r="O59" i="1" s="1"/>
  <c r="AC59" i="1"/>
  <c r="N28" i="1"/>
  <c r="O28" i="1" s="1"/>
  <c r="AC28" i="1"/>
  <c r="AM28" i="1"/>
  <c r="AM87" i="1"/>
  <c r="AM88" i="1"/>
  <c r="N88" i="1"/>
  <c r="O88" i="1" s="1"/>
  <c r="N87" i="1"/>
  <c r="O87" i="1" s="1"/>
  <c r="AC88" i="1"/>
  <c r="AJ88" i="1" s="1"/>
  <c r="AC87" i="1"/>
  <c r="AM61" i="1"/>
  <c r="N61" i="1"/>
  <c r="AC86" i="1"/>
  <c r="AC56" i="1"/>
  <c r="AC57" i="1"/>
  <c r="AC94" i="1"/>
  <c r="AC21" i="1"/>
  <c r="AC25" i="1"/>
  <c r="AC32" i="1"/>
  <c r="AC58" i="1"/>
  <c r="AC27" i="1"/>
  <c r="AC60" i="1"/>
  <c r="AC97" i="1"/>
  <c r="AC61" i="1"/>
  <c r="AC77" i="1"/>
  <c r="AC78" i="1"/>
  <c r="AC79" i="1"/>
  <c r="AC80" i="1"/>
  <c r="AC95" i="1"/>
  <c r="AC81" i="1"/>
  <c r="AC96" i="1"/>
  <c r="AC20" i="1"/>
  <c r="AC53" i="1"/>
  <c r="AC54" i="1"/>
  <c r="AC83" i="1"/>
  <c r="AC26" i="1"/>
  <c r="AC85" i="1"/>
  <c r="AC84" i="1"/>
  <c r="AC55" i="1"/>
  <c r="AM97" i="1"/>
  <c r="N97" i="1"/>
  <c r="O97" i="1" s="1"/>
  <c r="AM60" i="1"/>
  <c r="N60" i="1"/>
  <c r="O60" i="1" s="1"/>
  <c r="AM27" i="1"/>
  <c r="N27" i="1"/>
  <c r="O42" i="1" l="1"/>
  <c r="AS90" i="1"/>
  <c r="AN33" i="1"/>
  <c r="AK33" i="1"/>
  <c r="AJ33" i="1"/>
  <c r="AI33" i="1"/>
  <c r="AH33" i="1"/>
  <c r="AG33" i="1"/>
  <c r="AN59" i="1"/>
  <c r="AP59" i="1" s="1"/>
  <c r="AJ59" i="1"/>
  <c r="AK59" i="1"/>
  <c r="AI59" i="1"/>
  <c r="AH59" i="1"/>
  <c r="AG59" i="1"/>
  <c r="AG64" i="1"/>
  <c r="AH64" i="1"/>
  <c r="AI64" i="1"/>
  <c r="AJ64" i="1"/>
  <c r="AK64" i="1"/>
  <c r="AL67" i="1"/>
  <c r="AP67" i="1"/>
  <c r="AS89" i="1"/>
  <c r="AG62" i="1"/>
  <c r="AH62" i="1"/>
  <c r="AI62" i="1"/>
  <c r="AJ62" i="1"/>
  <c r="AK62" i="1"/>
  <c r="AL65" i="1"/>
  <c r="AP65" i="1"/>
  <c r="AP44" i="1"/>
  <c r="AS45" i="1"/>
  <c r="AS46" i="1"/>
  <c r="AH43" i="1"/>
  <c r="AI43" i="1"/>
  <c r="AJ43" i="1"/>
  <c r="AG43" i="1"/>
  <c r="AK43" i="1"/>
  <c r="AD43" i="1"/>
  <c r="AN43" i="1"/>
  <c r="AS65" i="1"/>
  <c r="AL66" i="1"/>
  <c r="AP66" i="1"/>
  <c r="AL59" i="1"/>
  <c r="AP46" i="1"/>
  <c r="AP89" i="1"/>
  <c r="AS44" i="1"/>
  <c r="AK63" i="1"/>
  <c r="AG63" i="1"/>
  <c r="AH63" i="1"/>
  <c r="AI63" i="1"/>
  <c r="AJ63" i="1"/>
  <c r="AL90" i="1"/>
  <c r="AP90" i="1"/>
  <c r="AN64" i="1"/>
  <c r="AD64" i="1"/>
  <c r="AD62" i="1"/>
  <c r="AN63" i="1"/>
  <c r="AD63" i="1"/>
  <c r="AN62" i="1"/>
  <c r="AJ32" i="1"/>
  <c r="AK32" i="1"/>
  <c r="AG32" i="1"/>
  <c r="AH32" i="1"/>
  <c r="AG28" i="1"/>
  <c r="AI28" i="1"/>
  <c r="AH28" i="1"/>
  <c r="AJ28" i="1"/>
  <c r="AK28" i="1"/>
  <c r="AJ25" i="1"/>
  <c r="AG25" i="1"/>
  <c r="AI87" i="1"/>
  <c r="AK87" i="1"/>
  <c r="AG87" i="1"/>
  <c r="AH87" i="1"/>
  <c r="AJ87" i="1"/>
  <c r="AK61" i="1"/>
  <c r="AG61" i="1"/>
  <c r="AI61" i="1"/>
  <c r="AJ61" i="1"/>
  <c r="AH61" i="1"/>
  <c r="AH97" i="1"/>
  <c r="AJ97" i="1"/>
  <c r="AI97" i="1"/>
  <c r="AK97" i="1"/>
  <c r="AG97" i="1"/>
  <c r="AG60" i="1"/>
  <c r="AH60" i="1"/>
  <c r="AI60" i="1"/>
  <c r="AJ60" i="1"/>
  <c r="AK60" i="1"/>
  <c r="AJ27" i="1"/>
  <c r="AI27" i="1"/>
  <c r="AH27" i="1"/>
  <c r="AK27" i="1"/>
  <c r="AG27" i="1"/>
  <c r="AG58" i="1"/>
  <c r="AI58" i="1"/>
  <c r="AH58" i="1"/>
  <c r="AJ58" i="1"/>
  <c r="AK58" i="1"/>
  <c r="AD97" i="1"/>
  <c r="AD28" i="1"/>
  <c r="AI88" i="1"/>
  <c r="AN61" i="1"/>
  <c r="AL61" i="1" s="1"/>
  <c r="AD87" i="1"/>
  <c r="AD27" i="1"/>
  <c r="AD60" i="1"/>
  <c r="AN27" i="1"/>
  <c r="AL27" i="1" s="1"/>
  <c r="AD61" i="1"/>
  <c r="AD59" i="1"/>
  <c r="AH88" i="1"/>
  <c r="AG88" i="1"/>
  <c r="AI32" i="1"/>
  <c r="AD88" i="1"/>
  <c r="AK88" i="1"/>
  <c r="AI25" i="1"/>
  <c r="AH25" i="1"/>
  <c r="AI35" i="1"/>
  <c r="AK25" i="1"/>
  <c r="AN87" i="1"/>
  <c r="AN88" i="1"/>
  <c r="AP88" i="1" s="1"/>
  <c r="AN28" i="1"/>
  <c r="AP28" i="1" s="1"/>
  <c r="O61" i="1"/>
  <c r="AN97" i="1"/>
  <c r="AN60" i="1"/>
  <c r="O27" i="1"/>
  <c r="AM58" i="1"/>
  <c r="AD58" i="1" s="1"/>
  <c r="N58" i="1"/>
  <c r="O58" i="1" s="1"/>
  <c r="AM32" i="1"/>
  <c r="AD32" i="1" s="1"/>
  <c r="N32" i="1"/>
  <c r="O32" i="1" s="1"/>
  <c r="AS27" i="1" l="1"/>
  <c r="AS28" i="1"/>
  <c r="AS43" i="1"/>
  <c r="AP33" i="1"/>
  <c r="AL33" i="1"/>
  <c r="AS33" i="1"/>
  <c r="AL64" i="1"/>
  <c r="AP64" i="1"/>
  <c r="AP43" i="1"/>
  <c r="AL43" i="1"/>
  <c r="AS64" i="1"/>
  <c r="AS62" i="1"/>
  <c r="AS59" i="1"/>
  <c r="AP27" i="1"/>
  <c r="AS63" i="1"/>
  <c r="AL62" i="1"/>
  <c r="AP62" i="1"/>
  <c r="AL63" i="1"/>
  <c r="AP63" i="1"/>
  <c r="AS87" i="1"/>
  <c r="AS61" i="1"/>
  <c r="AS88" i="1"/>
  <c r="AL28" i="1"/>
  <c r="AP87" i="1"/>
  <c r="AL87" i="1"/>
  <c r="AL88" i="1"/>
  <c r="AP61" i="1"/>
  <c r="AL60" i="1"/>
  <c r="AP60" i="1"/>
  <c r="AL97" i="1"/>
  <c r="AP97" i="1"/>
  <c r="AS60" i="1"/>
  <c r="AS97" i="1"/>
  <c r="AN58" i="1"/>
  <c r="AN32" i="1"/>
  <c r="AS32" i="1" s="1"/>
  <c r="AM25" i="1"/>
  <c r="AD25" i="1" s="1"/>
  <c r="N25" i="1"/>
  <c r="O25" i="1" s="1"/>
  <c r="A3" i="3"/>
  <c r="AL58" i="1" l="1"/>
  <c r="AP58" i="1"/>
  <c r="AL32" i="1"/>
  <c r="AP32" i="1"/>
  <c r="AN25" i="1"/>
  <c r="AS25" i="1" s="1"/>
  <c r="AS58" i="1"/>
  <c r="N24" i="1"/>
  <c r="AL25" i="1" l="1"/>
  <c r="AP25" i="1"/>
  <c r="N35" i="1"/>
  <c r="O35" i="1" s="1"/>
  <c r="AM35" i="1"/>
  <c r="AD35" i="1" s="1"/>
  <c r="AG56" i="1"/>
  <c r="AH56" i="1"/>
  <c r="AI56" i="1"/>
  <c r="AJ56" i="1"/>
  <c r="AK56" i="1"/>
  <c r="AG57" i="1"/>
  <c r="AH57" i="1"/>
  <c r="AI57" i="1"/>
  <c r="AJ57" i="1"/>
  <c r="AK57" i="1"/>
  <c r="AG94" i="1"/>
  <c r="AH94" i="1"/>
  <c r="AI94" i="1"/>
  <c r="AJ94" i="1"/>
  <c r="AK94" i="1"/>
  <c r="AG21" i="1"/>
  <c r="AH21" i="1"/>
  <c r="AI21" i="1"/>
  <c r="AJ21" i="1"/>
  <c r="AK21" i="1"/>
  <c r="AM21" i="1"/>
  <c r="AD21" i="1" s="1"/>
  <c r="N21" i="1"/>
  <c r="O21" i="1" s="1"/>
  <c r="AN35" i="1" l="1"/>
  <c r="AN21" i="1"/>
  <c r="AL21" i="1" s="1"/>
  <c r="AM94" i="1"/>
  <c r="AD94" i="1" s="1"/>
  <c r="AM57" i="1"/>
  <c r="AD57" i="1" s="1"/>
  <c r="AM56" i="1"/>
  <c r="AD56" i="1" s="1"/>
  <c r="AM18" i="1"/>
  <c r="AD18" i="1" s="1"/>
  <c r="AM86" i="1"/>
  <c r="AD86" i="1" s="1"/>
  <c r="AM55" i="1"/>
  <c r="AD55" i="1" s="1"/>
  <c r="N94" i="1"/>
  <c r="AN94" i="1" s="1"/>
  <c r="N57" i="1"/>
  <c r="O57" i="1" s="1"/>
  <c r="N56" i="1"/>
  <c r="O56" i="1" s="1"/>
  <c r="AS21" i="1" l="1"/>
  <c r="AL35" i="1"/>
  <c r="AP35" i="1"/>
  <c r="AS35" i="1"/>
  <c r="AP21" i="1"/>
  <c r="AL94" i="1"/>
  <c r="AP94" i="1"/>
  <c r="AN57" i="1"/>
  <c r="AN56" i="1"/>
  <c r="O94" i="1"/>
  <c r="AS94" i="1"/>
  <c r="AG86" i="1"/>
  <c r="AH86" i="1"/>
  <c r="AI86" i="1"/>
  <c r="AJ86" i="1"/>
  <c r="AK86" i="1"/>
  <c r="N86" i="1"/>
  <c r="O86" i="1" s="1"/>
  <c r="N18" i="1"/>
  <c r="AN18" i="1" s="1"/>
  <c r="AL18" i="1" s="1"/>
  <c r="AL56" i="1" l="1"/>
  <c r="AP56" i="1"/>
  <c r="AL57" i="1"/>
  <c r="AP57" i="1"/>
  <c r="AS57" i="1"/>
  <c r="AS56" i="1"/>
  <c r="AS18" i="1"/>
  <c r="AN86" i="1"/>
  <c r="AP86" i="1" s="1"/>
  <c r="O18" i="1"/>
  <c r="AP18" i="1"/>
  <c r="AG55" i="1"/>
  <c r="AH55" i="1"/>
  <c r="AI55" i="1"/>
  <c r="AJ55" i="1"/>
  <c r="AK55" i="1"/>
  <c r="N55" i="1"/>
  <c r="AN55" i="1" s="1"/>
  <c r="AL55" i="1" l="1"/>
  <c r="AS55" i="1"/>
  <c r="AL86" i="1"/>
  <c r="AS86" i="1"/>
  <c r="O55" i="1"/>
  <c r="AP55" i="1"/>
  <c r="AG84" i="1"/>
  <c r="AH84" i="1"/>
  <c r="AI84" i="1"/>
  <c r="AJ84" i="1"/>
  <c r="AK84" i="1"/>
  <c r="AM84" i="1"/>
  <c r="AD84" i="1" s="1"/>
  <c r="N84" i="1"/>
  <c r="O84" i="1" s="1"/>
  <c r="AG85" i="1"/>
  <c r="AH85" i="1"/>
  <c r="AI85" i="1"/>
  <c r="AJ85" i="1"/>
  <c r="AK85" i="1"/>
  <c r="AM85" i="1"/>
  <c r="AD85" i="1" s="1"/>
  <c r="N85" i="1"/>
  <c r="O85" i="1" s="1"/>
  <c r="AN85" i="1" l="1"/>
  <c r="AL85" i="1" s="1"/>
  <c r="AN84" i="1"/>
  <c r="AL84" i="1" s="1"/>
  <c r="AG54" i="1"/>
  <c r="AH54" i="1"/>
  <c r="AI54" i="1"/>
  <c r="AJ54" i="1"/>
  <c r="AK54" i="1"/>
  <c r="AG83" i="1"/>
  <c r="AH83" i="1"/>
  <c r="AI83" i="1"/>
  <c r="AJ83" i="1"/>
  <c r="AK83" i="1"/>
  <c r="AG26" i="1"/>
  <c r="AH26" i="1"/>
  <c r="AI26" i="1"/>
  <c r="AJ26" i="1"/>
  <c r="AK26" i="1"/>
  <c r="AP84" i="1" l="1"/>
  <c r="AP85" i="1"/>
  <c r="AS85" i="1"/>
  <c r="AS84" i="1"/>
  <c r="AM20" i="1"/>
  <c r="AM96" i="1"/>
  <c r="AM81" i="1"/>
  <c r="AM95" i="1"/>
  <c r="AM80" i="1"/>
  <c r="AM79" i="1"/>
  <c r="AM78" i="1"/>
  <c r="AM77" i="1"/>
  <c r="AM31" i="1"/>
  <c r="AM24" i="1"/>
  <c r="AM82" i="1"/>
  <c r="AM52" i="1"/>
  <c r="AM99" i="1"/>
  <c r="AM54" i="1"/>
  <c r="AM83" i="1"/>
  <c r="AM26" i="1"/>
  <c r="AD26" i="1" l="1"/>
  <c r="N26" i="1"/>
  <c r="O26" i="1" s="1"/>
  <c r="AN26" i="1" l="1"/>
  <c r="AS26" i="1" s="1"/>
  <c r="AD83" i="1"/>
  <c r="AD54" i="1"/>
  <c r="N83" i="1"/>
  <c r="AN83" i="1" s="1"/>
  <c r="N54" i="1"/>
  <c r="AN54" i="1" s="1"/>
  <c r="AL54" i="1" l="1"/>
  <c r="AP54" i="1"/>
  <c r="AL83" i="1"/>
  <c r="AP83" i="1"/>
  <c r="AL26" i="1"/>
  <c r="AP26" i="1"/>
  <c r="O54" i="1"/>
  <c r="O83" i="1"/>
  <c r="AS54" i="1"/>
  <c r="AS83" i="1"/>
  <c r="AG53" i="1"/>
  <c r="AH53" i="1"/>
  <c r="AI53" i="1"/>
  <c r="AJ53" i="1"/>
  <c r="AK53" i="1"/>
  <c r="AM53" i="1"/>
  <c r="AD53" i="1" s="1"/>
  <c r="N53" i="1"/>
  <c r="AN53" i="1" s="1"/>
  <c r="AL53" i="1" s="1"/>
  <c r="O53" i="1" l="1"/>
  <c r="AS53" i="1"/>
  <c r="AP53" i="1"/>
  <c r="N20" i="1"/>
  <c r="O20" i="1" s="1"/>
  <c r="N96" i="1"/>
  <c r="O96" i="1" s="1"/>
  <c r="N81" i="1"/>
  <c r="O81" i="1" s="1"/>
  <c r="N95" i="1"/>
  <c r="O95" i="1" s="1"/>
  <c r="N80" i="1"/>
  <c r="O80" i="1" s="1"/>
  <c r="N79" i="1"/>
  <c r="O79" i="1" s="1"/>
  <c r="N78" i="1"/>
  <c r="O78" i="1" s="1"/>
  <c r="N77" i="1"/>
  <c r="O77" i="1" s="1"/>
  <c r="N31" i="1" l="1"/>
  <c r="O31" i="1" s="1"/>
  <c r="A2" i="3" l="1"/>
  <c r="AC24" i="1" l="1"/>
  <c r="AC99" i="1"/>
  <c r="AE24" i="1"/>
  <c r="AF24" i="1" s="1"/>
  <c r="D18" i="2"/>
  <c r="E18" i="2"/>
  <c r="E30" i="2" s="1"/>
  <c r="N82" i="1" l="1"/>
  <c r="N52" i="1"/>
  <c r="N99" i="1"/>
  <c r="N102" i="1" l="1"/>
  <c r="N5515" i="1" s="1"/>
  <c r="O24" i="1"/>
  <c r="O82" i="1"/>
  <c r="O52" i="1"/>
  <c r="O99" i="1"/>
  <c r="AE99" i="1"/>
  <c r="O102" i="1" l="1"/>
  <c r="O5515" i="1"/>
  <c r="D3" i="2"/>
  <c r="D30" i="2" l="1"/>
  <c r="AC41" i="1" l="1"/>
  <c r="AC42" i="1"/>
  <c r="AC37" i="1"/>
  <c r="AC40" i="1"/>
  <c r="AC38" i="1"/>
  <c r="AC39" i="1"/>
  <c r="AG39" i="1" l="1"/>
  <c r="AJ39" i="1"/>
  <c r="AH39" i="1"/>
  <c r="AK39" i="1"/>
  <c r="AI39" i="1"/>
  <c r="AI38" i="1"/>
  <c r="AJ38" i="1"/>
  <c r="AK38" i="1"/>
  <c r="AG38" i="1"/>
  <c r="AH38" i="1"/>
  <c r="AK40" i="1"/>
  <c r="AG40" i="1"/>
  <c r="AH40" i="1"/>
  <c r="AI40" i="1"/>
  <c r="AJ40" i="1"/>
  <c r="AH37" i="1"/>
  <c r="AI37" i="1"/>
  <c r="AG37" i="1"/>
  <c r="AJ37" i="1"/>
  <c r="AK37" i="1"/>
  <c r="AG42" i="1"/>
  <c r="AI42" i="1"/>
  <c r="AH42" i="1"/>
  <c r="AJ42" i="1"/>
  <c r="AK42" i="1"/>
  <c r="AG41" i="1"/>
  <c r="AH41" i="1"/>
  <c r="AI41" i="1"/>
  <c r="AJ41" i="1"/>
  <c r="AK41" i="1"/>
  <c r="AD39" i="1"/>
  <c r="AN39" i="1"/>
  <c r="AN38" i="1"/>
  <c r="AD38" i="1"/>
  <c r="AS38" i="1" s="1"/>
  <c r="AD40" i="1"/>
  <c r="AN40" i="1"/>
  <c r="AD37" i="1"/>
  <c r="AN37" i="1"/>
  <c r="AN42" i="1"/>
  <c r="AD42" i="1"/>
  <c r="AS42" i="1" s="1"/>
  <c r="AD41" i="1"/>
  <c r="AN41" i="1"/>
  <c r="I5" i="5"/>
  <c r="I26" i="5" s="1"/>
  <c r="I3" i="5"/>
  <c r="I24" i="5" s="1"/>
  <c r="AS41" i="1" l="1"/>
  <c r="AS40" i="1"/>
  <c r="AS39" i="1"/>
  <c r="AS37" i="1"/>
  <c r="AL40" i="1"/>
  <c r="AP40" i="1"/>
  <c r="AL37" i="1"/>
  <c r="AP37" i="1"/>
  <c r="AL41" i="1"/>
  <c r="AP41" i="1"/>
  <c r="AL42" i="1"/>
  <c r="AP42" i="1"/>
  <c r="AL38" i="1"/>
  <c r="AP38" i="1"/>
  <c r="AL39" i="1"/>
  <c r="AP39" i="1"/>
  <c r="R38" i="8"/>
  <c r="S38" i="8"/>
  <c r="T38" i="8"/>
  <c r="U38" i="8"/>
  <c r="V38" i="8"/>
  <c r="W38" i="8"/>
  <c r="X38" i="8"/>
  <c r="Y38" i="8"/>
  <c r="R26" i="8"/>
  <c r="S26" i="8"/>
  <c r="T26" i="8"/>
  <c r="U26" i="8"/>
  <c r="V26" i="8"/>
  <c r="W26" i="8"/>
  <c r="X26" i="8"/>
  <c r="Y26" i="8"/>
  <c r="R14" i="8"/>
  <c r="S14" i="8"/>
  <c r="T14" i="8"/>
  <c r="U14" i="8"/>
  <c r="V14" i="8"/>
  <c r="W14" i="8"/>
  <c r="X14" i="8"/>
  <c r="Y14" i="8"/>
  <c r="Q38" i="8"/>
  <c r="Q26" i="8"/>
  <c r="Q14" i="8"/>
  <c r="E26" i="8"/>
  <c r="F26" i="8"/>
  <c r="G26" i="8"/>
  <c r="H26" i="8"/>
  <c r="I26" i="8"/>
  <c r="J26" i="8"/>
  <c r="K26" i="8"/>
  <c r="L26" i="8"/>
  <c r="E14" i="8"/>
  <c r="F14" i="8"/>
  <c r="G14" i="8"/>
  <c r="H14" i="8"/>
  <c r="I14" i="8"/>
  <c r="J14" i="8"/>
  <c r="K14" i="8"/>
  <c r="L14" i="8"/>
  <c r="D38" i="8"/>
  <c r="D26" i="8"/>
  <c r="D14" i="8"/>
  <c r="I4" i="5" l="1"/>
  <c r="I25" i="5" s="1"/>
  <c r="I8" i="5"/>
  <c r="I29" i="5" s="1"/>
  <c r="I10" i="5"/>
  <c r="I31" i="5" s="1"/>
  <c r="H3" i="5" l="1"/>
  <c r="H24" i="5" s="1"/>
  <c r="H5" i="5"/>
  <c r="H26" i="5" s="1"/>
  <c r="H8" i="5"/>
  <c r="H29" i="5" s="1"/>
  <c r="H10" i="5"/>
  <c r="H31" i="5" s="1"/>
  <c r="F11" i="2" l="1"/>
  <c r="D8" i="5" l="1"/>
  <c r="D29" i="5" s="1"/>
  <c r="F8" i="5"/>
  <c r="F29" i="5" s="1"/>
  <c r="R39" i="8" l="1"/>
  <c r="V39" i="8"/>
  <c r="R40" i="8"/>
  <c r="V40" i="8"/>
  <c r="R41" i="8"/>
  <c r="V41" i="8"/>
  <c r="R42" i="8"/>
  <c r="V42" i="8"/>
  <c r="R43" i="8"/>
  <c r="V43" i="8"/>
  <c r="R44" i="8"/>
  <c r="V44" i="8"/>
  <c r="R45" i="8"/>
  <c r="V45" i="8"/>
  <c r="Q40" i="8"/>
  <c r="Q44" i="8"/>
  <c r="S15" i="8"/>
  <c r="W15" i="8"/>
  <c r="S16" i="8"/>
  <c r="W16" i="8"/>
  <c r="S17" i="8"/>
  <c r="W17" i="8"/>
  <c r="S18" i="8"/>
  <c r="W18" i="8"/>
  <c r="S19" i="8"/>
  <c r="W19" i="8"/>
  <c r="S20" i="8"/>
  <c r="W20" i="8"/>
  <c r="S21" i="8"/>
  <c r="W21" i="8"/>
  <c r="Q17" i="8"/>
  <c r="Q21" i="8"/>
  <c r="G39" i="8"/>
  <c r="K39" i="8"/>
  <c r="G40" i="8"/>
  <c r="K40" i="8"/>
  <c r="G41" i="8"/>
  <c r="K41" i="8"/>
  <c r="G42" i="8"/>
  <c r="K42" i="8"/>
  <c r="G43" i="8"/>
  <c r="K43" i="8"/>
  <c r="G44" i="8"/>
  <c r="K44" i="8"/>
  <c r="G45" i="8"/>
  <c r="K45" i="8"/>
  <c r="D42" i="8"/>
  <c r="D39" i="8"/>
  <c r="H15" i="8"/>
  <c r="L15" i="8"/>
  <c r="H16" i="8"/>
  <c r="L16" i="8"/>
  <c r="H17" i="8"/>
  <c r="L17" i="8"/>
  <c r="H18" i="8"/>
  <c r="L18" i="8"/>
  <c r="H19" i="8"/>
  <c r="L19" i="8"/>
  <c r="H20" i="8"/>
  <c r="L20" i="8"/>
  <c r="H21" i="8"/>
  <c r="L21" i="8"/>
  <c r="D19" i="8"/>
  <c r="X39" i="8"/>
  <c r="T40" i="8"/>
  <c r="T41" i="8"/>
  <c r="T42" i="8"/>
  <c r="T43" i="8"/>
  <c r="T44" i="8"/>
  <c r="T45" i="8"/>
  <c r="Q42" i="8"/>
  <c r="U15" i="8"/>
  <c r="U16" i="8"/>
  <c r="U17" i="8"/>
  <c r="U18" i="8"/>
  <c r="U19" i="8"/>
  <c r="U20" i="8"/>
  <c r="U21" i="8"/>
  <c r="Q19" i="8"/>
  <c r="I39" i="8"/>
  <c r="I40" i="8"/>
  <c r="I41" i="8"/>
  <c r="I42" i="8"/>
  <c r="I43" i="8"/>
  <c r="I44" i="8"/>
  <c r="S39" i="8"/>
  <c r="W39" i="8"/>
  <c r="S40" i="8"/>
  <c r="W40" i="8"/>
  <c r="S41" i="8"/>
  <c r="W41" i="8"/>
  <c r="S42" i="8"/>
  <c r="W42" i="8"/>
  <c r="S43" i="8"/>
  <c r="W43" i="8"/>
  <c r="S44" i="8"/>
  <c r="W44" i="8"/>
  <c r="S45" i="8"/>
  <c r="W45" i="8"/>
  <c r="Q41" i="8"/>
  <c r="Q45" i="8"/>
  <c r="T15" i="8"/>
  <c r="X15" i="8"/>
  <c r="T16" i="8"/>
  <c r="X16" i="8"/>
  <c r="T17" i="8"/>
  <c r="X17" i="8"/>
  <c r="T18" i="8"/>
  <c r="X18" i="8"/>
  <c r="T19" i="8"/>
  <c r="X19" i="8"/>
  <c r="T20" i="8"/>
  <c r="X20" i="8"/>
  <c r="T21" i="8"/>
  <c r="X21" i="8"/>
  <c r="Q18" i="8"/>
  <c r="Q15" i="8"/>
  <c r="H39" i="8"/>
  <c r="L39" i="8"/>
  <c r="H40" i="8"/>
  <c r="L40" i="8"/>
  <c r="H41" i="8"/>
  <c r="L41" i="8"/>
  <c r="H42" i="8"/>
  <c r="L42" i="8"/>
  <c r="H43" i="8"/>
  <c r="L43" i="8"/>
  <c r="H44" i="8"/>
  <c r="L44" i="8"/>
  <c r="H45" i="8"/>
  <c r="L45" i="8"/>
  <c r="D43" i="8"/>
  <c r="E15" i="8"/>
  <c r="I15" i="8"/>
  <c r="E16" i="8"/>
  <c r="I16" i="8"/>
  <c r="E17" i="8"/>
  <c r="I17" i="8"/>
  <c r="E18" i="8"/>
  <c r="I18" i="8"/>
  <c r="E19" i="8"/>
  <c r="I19" i="8"/>
  <c r="E20" i="8"/>
  <c r="I20" i="8"/>
  <c r="E21" i="8"/>
  <c r="I21" i="8"/>
  <c r="D16" i="8"/>
  <c r="D20" i="8"/>
  <c r="T39" i="8"/>
  <c r="X40" i="8"/>
  <c r="X41" i="8"/>
  <c r="X42" i="8"/>
  <c r="X43" i="8"/>
  <c r="X44" i="8"/>
  <c r="X45" i="8"/>
  <c r="Q39" i="8"/>
  <c r="Y15" i="8"/>
  <c r="Y16" i="8"/>
  <c r="Y17" i="8"/>
  <c r="Y18" i="8"/>
  <c r="Y19" i="8"/>
  <c r="Y20" i="8"/>
  <c r="Y21" i="8"/>
  <c r="E39" i="8"/>
  <c r="E40" i="8"/>
  <c r="E41" i="8"/>
  <c r="E42" i="8"/>
  <c r="E43" i="8"/>
  <c r="E44" i="8"/>
  <c r="E45" i="8"/>
  <c r="U39" i="8"/>
  <c r="U41" i="8"/>
  <c r="U43" i="8"/>
  <c r="U45" i="8"/>
  <c r="V15" i="8"/>
  <c r="V17" i="8"/>
  <c r="V19" i="8"/>
  <c r="V21" i="8"/>
  <c r="J39" i="8"/>
  <c r="J41" i="8"/>
  <c r="J43" i="8"/>
  <c r="I45" i="8"/>
  <c r="D44" i="8"/>
  <c r="J15" i="8"/>
  <c r="J16" i="8"/>
  <c r="J17" i="8"/>
  <c r="J18" i="8"/>
  <c r="J19" i="8"/>
  <c r="J20" i="8"/>
  <c r="J21" i="8"/>
  <c r="D21" i="8"/>
  <c r="U40" i="8"/>
  <c r="U44" i="8"/>
  <c r="V16" i="8"/>
  <c r="V20" i="8"/>
  <c r="J40" i="8"/>
  <c r="J44" i="8"/>
  <c r="F15" i="8"/>
  <c r="F17" i="8"/>
  <c r="F20" i="8"/>
  <c r="D17" i="8"/>
  <c r="Y42" i="8"/>
  <c r="R15" i="8"/>
  <c r="R19" i="8"/>
  <c r="R21" i="8"/>
  <c r="F43" i="8"/>
  <c r="D41" i="8"/>
  <c r="G16" i="8"/>
  <c r="G18" i="8"/>
  <c r="G20" i="8"/>
  <c r="D18" i="8"/>
  <c r="Y39" i="8"/>
  <c r="Y41" i="8"/>
  <c r="Y43" i="8"/>
  <c r="Y45" i="8"/>
  <c r="R16" i="8"/>
  <c r="R18" i="8"/>
  <c r="R20" i="8"/>
  <c r="Q16" i="8"/>
  <c r="F40" i="8"/>
  <c r="F42" i="8"/>
  <c r="F44" i="8"/>
  <c r="J45" i="8"/>
  <c r="D45" i="8"/>
  <c r="K15" i="8"/>
  <c r="K16" i="8"/>
  <c r="K17" i="8"/>
  <c r="K18" i="8"/>
  <c r="K19" i="8"/>
  <c r="K20" i="8"/>
  <c r="K21" i="8"/>
  <c r="D15" i="8"/>
  <c r="U42" i="8"/>
  <c r="Q43" i="8"/>
  <c r="V18" i="8"/>
  <c r="Q20" i="8"/>
  <c r="J42" i="8"/>
  <c r="D40" i="8"/>
  <c r="F16" i="8"/>
  <c r="F18" i="8"/>
  <c r="F19" i="8"/>
  <c r="F21" i="8"/>
  <c r="Y40" i="8"/>
  <c r="Y44" i="8"/>
  <c r="R17" i="8"/>
  <c r="F39" i="8"/>
  <c r="F41" i="8"/>
  <c r="F45" i="8"/>
  <c r="G15" i="8"/>
  <c r="G17" i="8"/>
  <c r="G19" i="8"/>
  <c r="G21" i="8"/>
  <c r="R27" i="8"/>
  <c r="V27" i="8"/>
  <c r="R28" i="8"/>
  <c r="V28" i="8"/>
  <c r="S29" i="8"/>
  <c r="W29" i="8"/>
  <c r="S30" i="8"/>
  <c r="W30" i="8"/>
  <c r="S31" i="8"/>
  <c r="W31" i="8"/>
  <c r="S32" i="8"/>
  <c r="W32" i="8"/>
  <c r="S33" i="8"/>
  <c r="W33" i="8"/>
  <c r="Q28" i="8"/>
  <c r="Q32" i="8"/>
  <c r="R3" i="8"/>
  <c r="V3" i="8"/>
  <c r="R4" i="8"/>
  <c r="V4" i="8"/>
  <c r="R5" i="8"/>
  <c r="V5" i="8"/>
  <c r="S6" i="8"/>
  <c r="W6" i="8"/>
  <c r="S7" i="8"/>
  <c r="W7" i="8"/>
  <c r="S8" i="8"/>
  <c r="W8" i="8"/>
  <c r="S9" i="8"/>
  <c r="W9" i="8"/>
  <c r="Q4" i="8"/>
  <c r="Q9" i="8"/>
  <c r="S27" i="8"/>
  <c r="W27" i="8"/>
  <c r="S28" i="8"/>
  <c r="W28" i="8"/>
  <c r="T29" i="8"/>
  <c r="X29" i="8"/>
  <c r="T30" i="8"/>
  <c r="X30" i="8"/>
  <c r="T31" i="8"/>
  <c r="X31" i="8"/>
  <c r="T32" i="8"/>
  <c r="X32" i="8"/>
  <c r="T33" i="8"/>
  <c r="X33" i="8"/>
  <c r="Q29" i="8"/>
  <c r="Q33" i="8"/>
  <c r="S3" i="8"/>
  <c r="W3" i="8"/>
  <c r="S4" i="8"/>
  <c r="W4" i="8"/>
  <c r="S5" i="8"/>
  <c r="W5" i="8"/>
  <c r="T6" i="8"/>
  <c r="X6" i="8"/>
  <c r="T7" i="8"/>
  <c r="X7" i="8"/>
  <c r="T8" i="8"/>
  <c r="X8" i="8"/>
  <c r="T9" i="8"/>
  <c r="X9" i="8"/>
  <c r="Q6" i="8"/>
  <c r="Q3" i="8"/>
  <c r="X27" i="8"/>
  <c r="X28" i="8"/>
  <c r="Y29" i="8"/>
  <c r="Y30" i="8"/>
  <c r="Y31" i="8"/>
  <c r="Y32" i="8"/>
  <c r="Y33" i="8"/>
  <c r="Q30" i="8"/>
  <c r="X3" i="8"/>
  <c r="X4" i="8"/>
  <c r="X5" i="8"/>
  <c r="Y6" i="8"/>
  <c r="Y7" i="8"/>
  <c r="Y8" i="8"/>
  <c r="Y9" i="8"/>
  <c r="Q7" i="8"/>
  <c r="E30" i="8"/>
  <c r="G27" i="8"/>
  <c r="K27" i="8"/>
  <c r="H28" i="8"/>
  <c r="L28" i="8"/>
  <c r="H29" i="8"/>
  <c r="L29" i="8"/>
  <c r="I30" i="8"/>
  <c r="E31" i="8"/>
  <c r="I31" i="8"/>
  <c r="E32" i="8"/>
  <c r="I32" i="8"/>
  <c r="E33" i="8"/>
  <c r="I33" i="8"/>
  <c r="D29" i="8"/>
  <c r="D33" i="8"/>
  <c r="E4" i="8"/>
  <c r="H3" i="8"/>
  <c r="L3" i="8"/>
  <c r="I4" i="8"/>
  <c r="E5" i="8"/>
  <c r="I5" i="8"/>
  <c r="E6" i="8"/>
  <c r="I6" i="8"/>
  <c r="R29" i="8"/>
  <c r="Y27" i="8"/>
  <c r="Y28" i="8"/>
  <c r="R30" i="8"/>
  <c r="R31" i="8"/>
  <c r="R32" i="8"/>
  <c r="R33" i="8"/>
  <c r="Q31" i="8"/>
  <c r="R6" i="8"/>
  <c r="Y3" i="8"/>
  <c r="Y4" i="8"/>
  <c r="Y5" i="8"/>
  <c r="R7" i="8"/>
  <c r="R8" i="8"/>
  <c r="R9" i="8"/>
  <c r="Q8" i="8"/>
  <c r="E28" i="8"/>
  <c r="H27" i="8"/>
  <c r="L27" i="8"/>
  <c r="I28" i="8"/>
  <c r="E29" i="8"/>
  <c r="I29" i="8"/>
  <c r="F30" i="8"/>
  <c r="J30" i="8"/>
  <c r="F31" i="8"/>
  <c r="J31" i="8"/>
  <c r="F32" i="8"/>
  <c r="J32" i="8"/>
  <c r="F33" i="8"/>
  <c r="J33" i="8"/>
  <c r="D30" i="8"/>
  <c r="D27" i="8"/>
  <c r="E3" i="8"/>
  <c r="I3" i="8"/>
  <c r="F4" i="8"/>
  <c r="J4" i="8"/>
  <c r="F5" i="8"/>
  <c r="J5" i="8"/>
  <c r="F6" i="8"/>
  <c r="J6" i="8"/>
  <c r="F7" i="8"/>
  <c r="J7" i="8"/>
  <c r="F8" i="8"/>
  <c r="J8" i="8"/>
  <c r="F9" i="8"/>
  <c r="J9" i="8"/>
  <c r="D4" i="8"/>
  <c r="D9" i="8"/>
  <c r="T27" i="8"/>
  <c r="U29" i="8"/>
  <c r="U31" i="8"/>
  <c r="U33" i="8"/>
  <c r="Q27" i="8"/>
  <c r="T4" i="8"/>
  <c r="U6" i="8"/>
  <c r="U8" i="8"/>
  <c r="F27" i="8"/>
  <c r="G28" i="8"/>
  <c r="G29" i="8"/>
  <c r="H30" i="8"/>
  <c r="H31" i="8"/>
  <c r="H32" i="8"/>
  <c r="H33" i="8"/>
  <c r="D28" i="8"/>
  <c r="K3" i="8"/>
  <c r="L4" i="8"/>
  <c r="L5" i="8"/>
  <c r="L6" i="8"/>
  <c r="I7" i="8"/>
  <c r="G8" i="8"/>
  <c r="L8" i="8"/>
  <c r="I9" i="8"/>
  <c r="D6" i="8"/>
  <c r="U7" i="8"/>
  <c r="U9" i="8"/>
  <c r="K28" i="8"/>
  <c r="L30" i="8"/>
  <c r="L32" i="8"/>
  <c r="D32" i="8"/>
  <c r="H4" i="8"/>
  <c r="H6" i="8"/>
  <c r="L7" i="8"/>
  <c r="G9" i="8"/>
  <c r="D8" i="8"/>
  <c r="V32" i="8"/>
  <c r="U5" i="8"/>
  <c r="V9" i="8"/>
  <c r="E27" i="8"/>
  <c r="F29" i="8"/>
  <c r="G31" i="8"/>
  <c r="G33" i="8"/>
  <c r="J3" i="8"/>
  <c r="K5" i="8"/>
  <c r="H7" i="8"/>
  <c r="K8" i="8"/>
  <c r="D3" i="8"/>
  <c r="U27" i="8"/>
  <c r="V29" i="8"/>
  <c r="V31" i="8"/>
  <c r="V33" i="8"/>
  <c r="U4" i="8"/>
  <c r="V6" i="8"/>
  <c r="V8" i="8"/>
  <c r="Q5" i="8"/>
  <c r="I27" i="8"/>
  <c r="J28" i="8"/>
  <c r="J29" i="8"/>
  <c r="K30" i="8"/>
  <c r="K31" i="8"/>
  <c r="K32" i="8"/>
  <c r="K33" i="8"/>
  <c r="D31" i="8"/>
  <c r="F3" i="8"/>
  <c r="G4" i="8"/>
  <c r="G5" i="8"/>
  <c r="G6" i="8"/>
  <c r="E7" i="8"/>
  <c r="K7" i="8"/>
  <c r="H8" i="8"/>
  <c r="E9" i="8"/>
  <c r="K9" i="8"/>
  <c r="D7" i="8"/>
  <c r="T28" i="8"/>
  <c r="U30" i="8"/>
  <c r="U32" i="8"/>
  <c r="T3" i="8"/>
  <c r="T5" i="8"/>
  <c r="J27" i="8"/>
  <c r="K29" i="8"/>
  <c r="L31" i="8"/>
  <c r="L33" i="8"/>
  <c r="G3" i="8"/>
  <c r="H5" i="8"/>
  <c r="G7" i="8"/>
  <c r="I8" i="8"/>
  <c r="L9" i="8"/>
  <c r="U28" i="8"/>
  <c r="V30" i="8"/>
  <c r="U3" i="8"/>
  <c r="V7" i="8"/>
  <c r="F28" i="8"/>
  <c r="G30" i="8"/>
  <c r="G32" i="8"/>
  <c r="K4" i="8"/>
  <c r="K6" i="8"/>
  <c r="E8" i="8"/>
  <c r="H9" i="8"/>
  <c r="D5" i="8"/>
  <c r="F10" i="8" l="1"/>
  <c r="L34" i="8"/>
  <c r="U46" i="8"/>
  <c r="J22" i="8"/>
  <c r="S22" i="8"/>
  <c r="T10" i="8"/>
  <c r="I34" i="8"/>
  <c r="Y46" i="8"/>
  <c r="L46" i="8"/>
  <c r="U22" i="8"/>
  <c r="W22" i="8"/>
  <c r="W34" i="8"/>
  <c r="V46" i="8"/>
  <c r="I10" i="8"/>
  <c r="G22" i="8"/>
  <c r="F46" i="8"/>
  <c r="R10" i="8"/>
  <c r="L10" i="8"/>
  <c r="H46" i="8"/>
  <c r="S10" i="8"/>
  <c r="R46" i="8"/>
  <c r="E46" i="8"/>
  <c r="Y22" i="8"/>
  <c r="E22" i="8"/>
  <c r="K34" i="8"/>
  <c r="R22" i="8"/>
  <c r="U34" i="8"/>
  <c r="K10" i="8"/>
  <c r="F34" i="8"/>
  <c r="T34" i="8"/>
  <c r="W46" i="8"/>
  <c r="E10" i="8"/>
  <c r="H10" i="8"/>
  <c r="F22" i="8"/>
  <c r="T22" i="8"/>
  <c r="X34" i="8"/>
  <c r="S46" i="8"/>
  <c r="I46" i="8"/>
  <c r="X10" i="8"/>
  <c r="H22" i="8"/>
  <c r="L22" i="8"/>
  <c r="G10" i="8"/>
  <c r="I22" i="8"/>
  <c r="J34" i="8"/>
  <c r="J10" i="8"/>
  <c r="E34" i="8"/>
  <c r="U10" i="8"/>
  <c r="D34" i="8"/>
  <c r="X46" i="8"/>
  <c r="T46" i="8"/>
  <c r="K46" i="8"/>
  <c r="J46" i="8"/>
  <c r="V10" i="8"/>
  <c r="V22" i="8"/>
  <c r="V34" i="8"/>
  <c r="G34" i="8"/>
  <c r="H34" i="8"/>
  <c r="K22" i="8"/>
  <c r="R34" i="8"/>
  <c r="Y10" i="8"/>
  <c r="Y34" i="8"/>
  <c r="G46" i="8"/>
  <c r="W10" i="8"/>
  <c r="X22" i="8"/>
  <c r="S34" i="8"/>
  <c r="M17" i="8"/>
  <c r="M33" i="8"/>
  <c r="M20" i="8"/>
  <c r="Q46" i="8"/>
  <c r="Z31" i="8"/>
  <c r="M4" i="8"/>
  <c r="Z21" i="8"/>
  <c r="M40" i="8"/>
  <c r="M18" i="8"/>
  <c r="M15" i="8"/>
  <c r="D10" i="8"/>
  <c r="M39" i="8"/>
  <c r="M3" i="8"/>
  <c r="Z16" i="8"/>
  <c r="Z42" i="8"/>
  <c r="Z20" i="8"/>
  <c r="M8" i="8"/>
  <c r="Z6" i="8"/>
  <c r="M7" i="8"/>
  <c r="M5" i="8"/>
  <c r="Z15" i="8"/>
  <c r="Z7" i="8"/>
  <c r="Z9" i="8"/>
  <c r="Z30" i="8"/>
  <c r="Z33" i="8"/>
  <c r="M44" i="8"/>
  <c r="M30" i="8"/>
  <c r="Z4" i="8"/>
  <c r="Z41" i="8"/>
  <c r="M42" i="8"/>
  <c r="M31" i="8"/>
  <c r="D22" i="8"/>
  <c r="M9" i="8"/>
  <c r="Z8" i="8"/>
  <c r="Z19" i="8"/>
  <c r="Z29" i="8"/>
  <c r="Z45" i="8"/>
  <c r="M43" i="8"/>
  <c r="M29" i="8"/>
  <c r="M16" i="8"/>
  <c r="M6" i="8"/>
  <c r="Z18" i="8"/>
  <c r="M45" i="8"/>
  <c r="Q34" i="8"/>
  <c r="Z44" i="8"/>
  <c r="Z32" i="8"/>
  <c r="Z43" i="8"/>
  <c r="M27" i="8"/>
  <c r="Q22" i="8"/>
  <c r="Z28" i="8"/>
  <c r="M32" i="8"/>
  <c r="M28" i="8"/>
  <c r="Z17" i="8"/>
  <c r="Z3" i="8"/>
  <c r="Z27" i="8"/>
  <c r="D46" i="8"/>
  <c r="M21" i="8"/>
  <c r="Z39" i="8"/>
  <c r="Z5" i="8"/>
  <c r="Z40" i="8"/>
  <c r="M41" i="8"/>
  <c r="M19" i="8"/>
  <c r="Q10" i="8"/>
  <c r="Z34" i="8" l="1"/>
  <c r="M10" i="8"/>
  <c r="Z10" i="8"/>
  <c r="Z22" i="8"/>
  <c r="Z46" i="8"/>
  <c r="M22" i="8"/>
  <c r="M34" i="8"/>
  <c r="M46" i="8"/>
  <c r="AH8" i="8" l="1"/>
  <c r="AE8" i="8"/>
  <c r="A334" i="3" l="1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333" i="3" l="1"/>
  <c r="A332" i="3" l="1"/>
  <c r="A331" i="3"/>
  <c r="A330" i="3" l="1"/>
  <c r="A329" i="3"/>
  <c r="A328" i="3" l="1"/>
  <c r="A327" i="3"/>
  <c r="A326" i="3" l="1"/>
  <c r="A325" i="3" l="1"/>
  <c r="A324" i="3"/>
  <c r="A323" i="3"/>
  <c r="A322" i="3"/>
  <c r="A321" i="3"/>
  <c r="A320" i="3"/>
  <c r="A319" i="3"/>
  <c r="A318" i="3" l="1"/>
  <c r="A317" i="3"/>
  <c r="A307" i="3" l="1"/>
  <c r="A308" i="3"/>
  <c r="A309" i="3"/>
  <c r="A310" i="3"/>
  <c r="A311" i="3"/>
  <c r="A312" i="3"/>
  <c r="A313" i="3"/>
  <c r="A314" i="3"/>
  <c r="A315" i="3"/>
  <c r="A316" i="3"/>
  <c r="A306" i="3"/>
  <c r="A305" i="3"/>
  <c r="D5" i="5" l="1"/>
  <c r="D26" i="5" s="1"/>
  <c r="E5" i="5"/>
  <c r="E26" i="5" s="1"/>
  <c r="F5" i="5"/>
  <c r="F26" i="5" s="1"/>
  <c r="G5" i="5"/>
  <c r="G26" i="5" s="1"/>
  <c r="F7" i="5"/>
  <c r="F28" i="5" s="1"/>
  <c r="D4" i="5" l="1"/>
  <c r="D25" i="5" s="1"/>
  <c r="E4" i="5"/>
  <c r="E25" i="5" s="1"/>
  <c r="F4" i="5"/>
  <c r="F25" i="5" s="1"/>
  <c r="G4" i="5"/>
  <c r="G25" i="5" s="1"/>
  <c r="D3" i="5"/>
  <c r="D24" i="5" s="1"/>
  <c r="E3" i="5"/>
  <c r="E24" i="5" s="1"/>
  <c r="F3" i="5"/>
  <c r="F24" i="5" s="1"/>
  <c r="G3" i="5"/>
  <c r="G24" i="5" s="1"/>
  <c r="A242" i="3" l="1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23" i="3" l="1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E23" i="2" l="1"/>
  <c r="E24" i="2"/>
  <c r="E25" i="2"/>
  <c r="E8" i="2"/>
  <c r="E9" i="2"/>
  <c r="E10" i="2"/>
  <c r="E36" i="2" l="1"/>
  <c r="E37" i="2"/>
  <c r="E35" i="2"/>
  <c r="A175" i="3" l="1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20" i="3"/>
  <c r="A221" i="3"/>
  <c r="A222" i="3"/>
  <c r="A241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172" i="3"/>
  <c r="A173" i="3"/>
  <c r="A174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N2" i="6" l="1"/>
  <c r="O2" i="6" s="1"/>
  <c r="N3" i="6"/>
  <c r="O3" i="6" s="1"/>
  <c r="N4" i="6"/>
  <c r="O4" i="6" s="1"/>
  <c r="N5" i="6"/>
  <c r="O5" i="6" s="1"/>
  <c r="N6" i="6"/>
  <c r="O6" i="6" s="1"/>
  <c r="N7" i="6"/>
  <c r="O7" i="6" s="1"/>
  <c r="N8" i="6"/>
  <c r="O8" i="6" s="1"/>
  <c r="N9" i="6"/>
  <c r="O9" i="6" s="1"/>
  <c r="N10" i="6"/>
  <c r="O10" i="6" s="1"/>
  <c r="N11" i="6"/>
  <c r="O11" i="6" s="1"/>
  <c r="N12" i="6"/>
  <c r="O12" i="6" s="1"/>
  <c r="N13" i="6"/>
  <c r="O13" i="6" s="1"/>
  <c r="N14" i="6"/>
  <c r="O14" i="6" s="1"/>
  <c r="N15" i="6"/>
  <c r="O15" i="6" s="1"/>
  <c r="N16" i="6"/>
  <c r="O16" i="6" s="1"/>
  <c r="N17" i="6"/>
  <c r="O17" i="6" s="1"/>
  <c r="N18" i="6"/>
  <c r="O18" i="6" s="1"/>
  <c r="N19" i="6"/>
  <c r="O19" i="6" s="1"/>
  <c r="N20" i="6"/>
  <c r="O20" i="6" s="1"/>
  <c r="N21" i="6"/>
  <c r="O21" i="6" s="1"/>
  <c r="N22" i="6"/>
  <c r="O22" i="6" s="1"/>
  <c r="N23" i="6"/>
  <c r="O23" i="6" s="1"/>
  <c r="N24" i="6"/>
  <c r="O24" i="6" s="1"/>
  <c r="N25" i="6"/>
  <c r="O25" i="6" s="1"/>
  <c r="N26" i="6"/>
  <c r="O26" i="6" s="1"/>
  <c r="N27" i="6"/>
  <c r="O27" i="6" s="1"/>
  <c r="N28" i="6"/>
  <c r="O28" i="6" s="1"/>
  <c r="N29" i="6"/>
  <c r="O29" i="6" s="1"/>
  <c r="N30" i="6"/>
  <c r="O30" i="6" s="1"/>
  <c r="N31" i="6"/>
  <c r="O31" i="6" s="1"/>
  <c r="N32" i="6"/>
  <c r="O32" i="6" s="1"/>
  <c r="N33" i="6"/>
  <c r="O33" i="6" s="1"/>
  <c r="N34" i="6"/>
  <c r="O34" i="6" s="1"/>
  <c r="N35" i="6"/>
  <c r="O35" i="6" s="1"/>
  <c r="N36" i="6"/>
  <c r="O36" i="6" s="1"/>
  <c r="N37" i="6"/>
  <c r="O37" i="6" s="1"/>
  <c r="N38" i="6"/>
  <c r="O38" i="6" s="1"/>
  <c r="N39" i="6"/>
  <c r="O39" i="6" s="1"/>
  <c r="N40" i="6"/>
  <c r="O40" i="6" s="1"/>
  <c r="N41" i="6"/>
  <c r="O41" i="6" s="1"/>
  <c r="N42" i="6"/>
  <c r="O42" i="6" s="1"/>
  <c r="N43" i="6"/>
  <c r="O43" i="6" s="1"/>
  <c r="N44" i="6"/>
  <c r="O44" i="6" s="1"/>
  <c r="N45" i="6"/>
  <c r="O45" i="6" s="1"/>
  <c r="N46" i="6"/>
  <c r="O46" i="6" s="1"/>
  <c r="N47" i="6"/>
  <c r="O47" i="6" s="1"/>
  <c r="N48" i="6"/>
  <c r="O48" i="6" s="1"/>
  <c r="N49" i="6"/>
  <c r="O49" i="6" s="1"/>
  <c r="N50" i="6"/>
  <c r="O50" i="6" s="1"/>
  <c r="N51" i="6"/>
  <c r="O51" i="6" s="1"/>
  <c r="N52" i="6"/>
  <c r="O52" i="6" s="1"/>
  <c r="N53" i="6"/>
  <c r="O53" i="6" s="1"/>
  <c r="N54" i="6"/>
  <c r="O54" i="6" s="1"/>
  <c r="N55" i="6"/>
  <c r="O55" i="6" s="1"/>
  <c r="N56" i="6"/>
  <c r="O56" i="6" s="1"/>
  <c r="N57" i="6"/>
  <c r="O57" i="6" s="1"/>
  <c r="N58" i="6"/>
  <c r="O58" i="6" s="1"/>
  <c r="N59" i="6"/>
  <c r="O59" i="6" s="1"/>
  <c r="N60" i="6"/>
  <c r="O60" i="6" s="1"/>
  <c r="N61" i="6"/>
  <c r="O61" i="6" s="1"/>
  <c r="N62" i="6"/>
  <c r="O62" i="6" s="1"/>
  <c r="N63" i="6"/>
  <c r="O63" i="6" s="1"/>
  <c r="N64" i="6"/>
  <c r="O64" i="6" s="1"/>
  <c r="N65" i="6"/>
  <c r="O65" i="6" s="1"/>
  <c r="N66" i="6"/>
  <c r="O66" i="6" s="1"/>
  <c r="N67" i="6"/>
  <c r="O67" i="6" s="1"/>
  <c r="N68" i="6"/>
  <c r="O68" i="6" s="1"/>
  <c r="N69" i="6"/>
  <c r="O69" i="6" s="1"/>
  <c r="N70" i="6"/>
  <c r="O70" i="6" s="1"/>
  <c r="N71" i="6"/>
  <c r="O71" i="6" s="1"/>
  <c r="N72" i="6"/>
  <c r="O72" i="6" s="1"/>
  <c r="N73" i="6"/>
  <c r="O73" i="6" s="1"/>
  <c r="N74" i="6"/>
  <c r="O74" i="6" s="1"/>
  <c r="N75" i="6"/>
  <c r="O75" i="6" s="1"/>
  <c r="N76" i="6"/>
  <c r="O76" i="6" s="1"/>
  <c r="N77" i="6"/>
  <c r="O77" i="6" s="1"/>
  <c r="N78" i="6"/>
  <c r="O78" i="6" s="1"/>
  <c r="N79" i="6"/>
  <c r="O79" i="6" s="1"/>
  <c r="N80" i="6"/>
  <c r="O80" i="6" s="1"/>
  <c r="N81" i="6"/>
  <c r="O81" i="6" s="1"/>
  <c r="N82" i="6"/>
  <c r="O82" i="6" s="1"/>
  <c r="N83" i="6"/>
  <c r="O83" i="6" s="1"/>
  <c r="N84" i="6"/>
  <c r="O84" i="6" s="1"/>
  <c r="N85" i="6"/>
  <c r="O85" i="6" s="1"/>
  <c r="N86" i="6"/>
  <c r="O86" i="6" s="1"/>
  <c r="N87" i="6"/>
  <c r="O87" i="6" s="1"/>
  <c r="N88" i="6"/>
  <c r="O88" i="6" s="1"/>
  <c r="N89" i="6"/>
  <c r="O89" i="6" s="1"/>
  <c r="N90" i="6"/>
  <c r="O90" i="6" s="1"/>
  <c r="N91" i="6"/>
  <c r="O91" i="6" s="1"/>
  <c r="N92" i="6"/>
  <c r="O92" i="6" s="1"/>
  <c r="N93" i="6"/>
  <c r="O93" i="6" s="1"/>
  <c r="N94" i="6"/>
  <c r="O94" i="6" s="1"/>
  <c r="N95" i="6"/>
  <c r="O95" i="6" s="1"/>
  <c r="N96" i="6"/>
  <c r="O96" i="6" s="1"/>
  <c r="N97" i="6"/>
  <c r="O97" i="6" s="1"/>
  <c r="N98" i="6"/>
  <c r="O98" i="6" s="1"/>
  <c r="N99" i="6"/>
  <c r="O99" i="6" s="1"/>
  <c r="N100" i="6"/>
  <c r="O100" i="6" s="1"/>
  <c r="N101" i="6"/>
  <c r="O101" i="6" s="1"/>
  <c r="N102" i="6"/>
  <c r="O102" i="6" s="1"/>
  <c r="N103" i="6"/>
  <c r="O103" i="6" s="1"/>
  <c r="N104" i="6"/>
  <c r="O104" i="6" s="1"/>
  <c r="N105" i="6"/>
  <c r="O105" i="6" s="1"/>
  <c r="N106" i="6"/>
  <c r="O106" i="6" s="1"/>
  <c r="N107" i="6"/>
  <c r="O107" i="6" s="1"/>
  <c r="N108" i="6"/>
  <c r="O108" i="6" s="1"/>
  <c r="N109" i="6"/>
  <c r="O109" i="6" s="1"/>
  <c r="N110" i="6"/>
  <c r="O110" i="6" s="1"/>
  <c r="N111" i="6"/>
  <c r="O111" i="6" s="1"/>
  <c r="N112" i="6"/>
  <c r="O112" i="6" s="1"/>
  <c r="N113" i="6"/>
  <c r="O113" i="6" s="1"/>
  <c r="N114" i="6"/>
  <c r="O114" i="6" s="1"/>
  <c r="N115" i="6"/>
  <c r="O115" i="6" s="1"/>
  <c r="N116" i="6"/>
  <c r="O116" i="6" s="1"/>
  <c r="N117" i="6"/>
  <c r="O117" i="6" s="1"/>
  <c r="N118" i="6"/>
  <c r="O118" i="6" s="1"/>
  <c r="N119" i="6"/>
  <c r="O119" i="6" s="1"/>
  <c r="N120" i="6"/>
  <c r="O120" i="6" s="1"/>
  <c r="N121" i="6"/>
  <c r="O121" i="6" s="1"/>
  <c r="N122" i="6"/>
  <c r="O122" i="6" s="1"/>
  <c r="N123" i="6"/>
  <c r="O123" i="6" s="1"/>
  <c r="N124" i="6"/>
  <c r="O124" i="6" s="1"/>
  <c r="N125" i="6"/>
  <c r="O125" i="6" s="1"/>
  <c r="N126" i="6"/>
  <c r="O126" i="6" s="1"/>
  <c r="N127" i="6"/>
  <c r="O127" i="6" s="1"/>
  <c r="N128" i="6"/>
  <c r="O128" i="6" s="1"/>
  <c r="N129" i="6"/>
  <c r="O129" i="6" s="1"/>
  <c r="N130" i="6"/>
  <c r="O130" i="6" s="1"/>
  <c r="N131" i="6"/>
  <c r="O131" i="6" s="1"/>
  <c r="N132" i="6"/>
  <c r="O132" i="6" s="1"/>
  <c r="N133" i="6"/>
  <c r="O133" i="6" s="1"/>
  <c r="A141" i="3" l="1"/>
  <c r="A140" i="3"/>
  <c r="A139" i="3"/>
  <c r="A129" i="3"/>
  <c r="A130" i="3"/>
  <c r="A131" i="3"/>
  <c r="A132" i="3"/>
  <c r="A133" i="3"/>
  <c r="A134" i="3"/>
  <c r="A135" i="3"/>
  <c r="A136" i="3"/>
  <c r="A137" i="3"/>
  <c r="A138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3" i="3" l="1"/>
  <c r="A114" i="3"/>
  <c r="A115" i="3"/>
  <c r="A112" i="3"/>
  <c r="A111" i="3" l="1"/>
  <c r="A110" i="3"/>
  <c r="A109" i="3"/>
  <c r="A108" i="3"/>
  <c r="A107" i="3"/>
  <c r="A106" i="3"/>
  <c r="A105" i="3"/>
  <c r="A104" i="3" l="1"/>
  <c r="A101" i="3"/>
  <c r="A102" i="3"/>
  <c r="D19" i="2" l="1"/>
  <c r="E19" i="2"/>
  <c r="D20" i="2"/>
  <c r="E20" i="2"/>
  <c r="E21" i="2"/>
  <c r="E22" i="2"/>
  <c r="A103" i="3"/>
  <c r="E26" i="2" l="1"/>
  <c r="A100" i="3"/>
  <c r="A99" i="3"/>
  <c r="A98" i="3"/>
  <c r="A97" i="3"/>
  <c r="A96" i="3"/>
  <c r="A95" i="3"/>
  <c r="D4" i="2"/>
  <c r="E4" i="2"/>
  <c r="D5" i="2"/>
  <c r="D32" i="2" s="1"/>
  <c r="E5" i="2"/>
  <c r="E32" i="2" s="1"/>
  <c r="E6" i="2"/>
  <c r="E33" i="2" s="1"/>
  <c r="E7" i="2"/>
  <c r="E34" i="2" s="1"/>
  <c r="E13" i="2" l="1"/>
  <c r="E31" i="2"/>
  <c r="E38" i="2" s="1"/>
  <c r="D31" i="2"/>
  <c r="A94" i="3"/>
  <c r="A93" i="3"/>
  <c r="A92" i="3"/>
  <c r="A91" i="3"/>
  <c r="A90" i="3"/>
  <c r="A89" i="3" l="1"/>
  <c r="A17" i="3" l="1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E32" i="1" l="1"/>
  <c r="AF32" i="1" s="1"/>
  <c r="AE88" i="1"/>
  <c r="AF88" i="1" s="1"/>
  <c r="AE25" i="1"/>
  <c r="AF25" i="1" s="1"/>
  <c r="AE58" i="1"/>
  <c r="AF58" i="1" s="1"/>
  <c r="AE97" i="1"/>
  <c r="AF97" i="1" s="1"/>
  <c r="AC82" i="1"/>
  <c r="AE60" i="1"/>
  <c r="AF60" i="1" s="1"/>
  <c r="AI18" i="1"/>
  <c r="AC31" i="1"/>
  <c r="AE87" i="1"/>
  <c r="AF87" i="1" s="1"/>
  <c r="AE28" i="1"/>
  <c r="AF28" i="1" s="1"/>
  <c r="AE27" i="1"/>
  <c r="AF27" i="1" s="1"/>
  <c r="AE61" i="1"/>
  <c r="AF61" i="1" s="1"/>
  <c r="AE35" i="1"/>
  <c r="AF35" i="1" s="1"/>
  <c r="AG35" i="1" s="1"/>
  <c r="AI24" i="1"/>
  <c r="AE86" i="1"/>
  <c r="AF86" i="1" s="1"/>
  <c r="AE21" i="1"/>
  <c r="AF21" i="1" s="1"/>
  <c r="AE94" i="1"/>
  <c r="AF94" i="1" s="1"/>
  <c r="AE57" i="1"/>
  <c r="AF57" i="1" s="1"/>
  <c r="AE56" i="1"/>
  <c r="AF56" i="1" s="1"/>
  <c r="AF18" i="1"/>
  <c r="AG18" i="1" s="1"/>
  <c r="AE55" i="1"/>
  <c r="AF55" i="1" s="1"/>
  <c r="AE26" i="1"/>
  <c r="AF26" i="1" s="1"/>
  <c r="AE85" i="1"/>
  <c r="AF85" i="1" s="1"/>
  <c r="AE83" i="1"/>
  <c r="AF83" i="1" s="1"/>
  <c r="AE84" i="1"/>
  <c r="AF84" i="1" s="1"/>
  <c r="AE54" i="1"/>
  <c r="AF54" i="1" s="1"/>
  <c r="AE53" i="1"/>
  <c r="AF53" i="1" s="1"/>
  <c r="AE20" i="1"/>
  <c r="AF20" i="1" s="1"/>
  <c r="AE80" i="1"/>
  <c r="AF80" i="1" s="1"/>
  <c r="AE78" i="1"/>
  <c r="AF78" i="1" s="1"/>
  <c r="AE77" i="1"/>
  <c r="AF77" i="1" s="1"/>
  <c r="AE95" i="1"/>
  <c r="AF95" i="1" s="1"/>
  <c r="AE96" i="1"/>
  <c r="AF96" i="1" s="1"/>
  <c r="AE79" i="1"/>
  <c r="AF79" i="1" s="1"/>
  <c r="AE81" i="1"/>
  <c r="AF81" i="1" s="1"/>
  <c r="AE31" i="1"/>
  <c r="AF31" i="1" s="1"/>
  <c r="AE82" i="1"/>
  <c r="AF82" i="1" s="1"/>
  <c r="AE52" i="1"/>
  <c r="AF52" i="1" s="1"/>
  <c r="AC52" i="1"/>
  <c r="AF99" i="1"/>
  <c r="AD99" i="1"/>
  <c r="AH18" i="1" l="1"/>
  <c r="AK18" i="1"/>
  <c r="AJ18" i="1"/>
  <c r="AJ35" i="1"/>
  <c r="AH35" i="1"/>
  <c r="AK35" i="1"/>
  <c r="AD20" i="1"/>
  <c r="AG20" i="1"/>
  <c r="AJ20" i="1"/>
  <c r="AI20" i="1"/>
  <c r="AN20" i="1"/>
  <c r="AH20" i="1"/>
  <c r="AK20" i="1"/>
  <c r="AD79" i="1"/>
  <c r="AK79" i="1"/>
  <c r="AN79" i="1"/>
  <c r="AG79" i="1"/>
  <c r="AJ79" i="1" s="1"/>
  <c r="AI79" i="1"/>
  <c r="AH79" i="1"/>
  <c r="AH95" i="1"/>
  <c r="AI95" i="1"/>
  <c r="AN95" i="1"/>
  <c r="AD95" i="1"/>
  <c r="AG95" i="1"/>
  <c r="AK95" i="1" s="1"/>
  <c r="AD81" i="1"/>
  <c r="AI81" i="1"/>
  <c r="AJ81" i="1"/>
  <c r="AN81" i="1"/>
  <c r="AG81" i="1"/>
  <c r="AK81" i="1" s="1"/>
  <c r="AG80" i="1"/>
  <c r="AH80" i="1" s="1"/>
  <c r="AJ80" i="1"/>
  <c r="AN80" i="1"/>
  <c r="AI80" i="1"/>
  <c r="AK80" i="1"/>
  <c r="AD80" i="1"/>
  <c r="AN96" i="1"/>
  <c r="AI96" i="1"/>
  <c r="AG96" i="1"/>
  <c r="AJ96" i="1" s="1"/>
  <c r="AD96" i="1"/>
  <c r="AG77" i="1"/>
  <c r="AJ77" i="1" s="1"/>
  <c r="AN77" i="1"/>
  <c r="AD77" i="1"/>
  <c r="AI77" i="1"/>
  <c r="AN78" i="1"/>
  <c r="AH78" i="1"/>
  <c r="AJ78" i="1"/>
  <c r="AI78" i="1"/>
  <c r="AD78" i="1"/>
  <c r="AG78" i="1"/>
  <c r="AK78" i="1" s="1"/>
  <c r="AG31" i="1"/>
  <c r="AH31" i="1"/>
  <c r="AJ31" i="1"/>
  <c r="AK31" i="1"/>
  <c r="AN31" i="1"/>
  <c r="AL31" i="1" s="1"/>
  <c r="AI31" i="1"/>
  <c r="AD31" i="1"/>
  <c r="AS31" i="1" s="1"/>
  <c r="AN24" i="1"/>
  <c r="AL24" i="1" s="1"/>
  <c r="AD24" i="1"/>
  <c r="AG24" i="1"/>
  <c r="AJ24" i="1" s="1"/>
  <c r="C12" i="2"/>
  <c r="F12" i="2" s="1"/>
  <c r="AN99" i="1"/>
  <c r="AG99" i="1"/>
  <c r="AJ99" i="1" s="1"/>
  <c r="AI99" i="1"/>
  <c r="AN52" i="1"/>
  <c r="AG52" i="1"/>
  <c r="AH52" i="1"/>
  <c r="AJ52" i="1"/>
  <c r="AI52" i="1"/>
  <c r="AK52" i="1"/>
  <c r="AD52" i="1"/>
  <c r="AN82" i="1"/>
  <c r="AL82" i="1" s="1"/>
  <c r="AK82" i="1"/>
  <c r="AD82" i="1"/>
  <c r="AG82" i="1"/>
  <c r="AJ82" i="1"/>
  <c r="AH82" i="1"/>
  <c r="AI82" i="1"/>
  <c r="I7" i="5"/>
  <c r="I28" i="5" s="1"/>
  <c r="H4" i="5"/>
  <c r="H25" i="5" s="1"/>
  <c r="E8" i="5"/>
  <c r="E29" i="5" s="1"/>
  <c r="D9" i="2" l="1"/>
  <c r="AS20" i="1"/>
  <c r="AS24" i="1"/>
  <c r="AD5515" i="1"/>
  <c r="AE7" i="8" s="1"/>
  <c r="AL99" i="1"/>
  <c r="AN5515" i="1"/>
  <c r="D8" i="2"/>
  <c r="AK77" i="1"/>
  <c r="AH77" i="1"/>
  <c r="AH81" i="1"/>
  <c r="AJ95" i="1"/>
  <c r="AH96" i="1"/>
  <c r="AK96" i="1"/>
  <c r="AL52" i="1"/>
  <c r="D24" i="2"/>
  <c r="AS80" i="1"/>
  <c r="AS79" i="1"/>
  <c r="AS77" i="1"/>
  <c r="AS81" i="1"/>
  <c r="AS95" i="1"/>
  <c r="AS96" i="1"/>
  <c r="AL78" i="1"/>
  <c r="AP78" i="1"/>
  <c r="AL81" i="1"/>
  <c r="AP81" i="1"/>
  <c r="AS78" i="1"/>
  <c r="AL95" i="1"/>
  <c r="AP95" i="1"/>
  <c r="AL20" i="1"/>
  <c r="AP20" i="1"/>
  <c r="AL79" i="1"/>
  <c r="AP79" i="1"/>
  <c r="AL77" i="1"/>
  <c r="AP77" i="1"/>
  <c r="AL80" i="1"/>
  <c r="AP80" i="1"/>
  <c r="AL96" i="1"/>
  <c r="AP96" i="1"/>
  <c r="C19" i="2"/>
  <c r="C4" i="2"/>
  <c r="AP31" i="1"/>
  <c r="C18" i="2"/>
  <c r="F18" i="2" s="1"/>
  <c r="AK24" i="1"/>
  <c r="AH24" i="1"/>
  <c r="AP24" i="1"/>
  <c r="AS52" i="1"/>
  <c r="AH99" i="1"/>
  <c r="AK99" i="1"/>
  <c r="AP52" i="1"/>
  <c r="AP82" i="1"/>
  <c r="AS99" i="1"/>
  <c r="AP99" i="1"/>
  <c r="D23" i="2"/>
  <c r="AS82" i="1"/>
  <c r="C3" i="2"/>
  <c r="C8" i="5"/>
  <c r="C29" i="5" s="1"/>
  <c r="I9" i="5"/>
  <c r="I30" i="5" s="1"/>
  <c r="I6" i="5"/>
  <c r="I27" i="5" s="1"/>
  <c r="CU37" i="5"/>
  <c r="CU41" i="5"/>
  <c r="CU3" i="5"/>
  <c r="CJ40" i="5"/>
  <c r="CJ3" i="5"/>
  <c r="CJ24" i="5" s="1"/>
  <c r="CJ7" i="5"/>
  <c r="CJ28" i="5" s="1"/>
  <c r="BY37" i="5"/>
  <c r="BY41" i="5"/>
  <c r="BY4" i="5"/>
  <c r="BY25" i="5" s="1"/>
  <c r="BY8" i="5"/>
  <c r="BY29" i="5" s="1"/>
  <c r="BN38" i="5"/>
  <c r="BN42" i="5"/>
  <c r="BN5" i="5"/>
  <c r="BN26" i="5" s="1"/>
  <c r="BN9" i="5"/>
  <c r="BN30" i="5" s="1"/>
  <c r="BC37" i="5"/>
  <c r="BC39" i="5"/>
  <c r="BC43" i="5"/>
  <c r="BC6" i="5"/>
  <c r="BC27" i="5" s="1"/>
  <c r="BC10" i="5"/>
  <c r="BC31" i="5" s="1"/>
  <c r="AR7" i="5"/>
  <c r="AR28" i="5" s="1"/>
  <c r="AR3" i="5"/>
  <c r="AR39" i="5"/>
  <c r="AR43" i="5"/>
  <c r="AF40" i="5"/>
  <c r="AF3" i="5"/>
  <c r="AF7" i="5"/>
  <c r="AF28" i="5" s="1"/>
  <c r="AE3" i="5"/>
  <c r="CU7" i="5"/>
  <c r="CU28" i="5" s="1"/>
  <c r="CP4" i="5"/>
  <c r="CP25" i="5" s="1"/>
  <c r="CT4" i="5"/>
  <c r="CT25" i="5" s="1"/>
  <c r="CS5" i="5"/>
  <c r="CS26" i="5" s="1"/>
  <c r="CR6" i="5"/>
  <c r="CQ7" i="5"/>
  <c r="CQ28" i="5" s="1"/>
  <c r="CP8" i="5"/>
  <c r="CP29" i="5" s="1"/>
  <c r="CT8" i="5"/>
  <c r="CT29" i="5" s="1"/>
  <c r="CS9" i="5"/>
  <c r="CS30" i="5" s="1"/>
  <c r="CR10" i="5"/>
  <c r="CR31" i="5" s="1"/>
  <c r="CQ3" i="5"/>
  <c r="CO5" i="5"/>
  <c r="CO9" i="5"/>
  <c r="CT43" i="5"/>
  <c r="CP43" i="5"/>
  <c r="CR42" i="5"/>
  <c r="CT41" i="5"/>
  <c r="CP41" i="5"/>
  <c r="CQ40" i="5"/>
  <c r="CS39" i="5"/>
  <c r="CO39" i="5"/>
  <c r="CQ38" i="5"/>
  <c r="CS37" i="5"/>
  <c r="CO37" i="5"/>
  <c r="CU38" i="5"/>
  <c r="CU42" i="5"/>
  <c r="CJ37" i="5"/>
  <c r="CJ41" i="5"/>
  <c r="CJ4" i="5"/>
  <c r="CJ8" i="5"/>
  <c r="CJ29" i="5" s="1"/>
  <c r="BY38" i="5"/>
  <c r="BY42" i="5"/>
  <c r="BY5" i="5"/>
  <c r="BY9" i="5"/>
  <c r="BY30" i="5" s="1"/>
  <c r="BN39" i="5"/>
  <c r="BN43" i="5"/>
  <c r="BN6" i="5"/>
  <c r="BN27" i="5" s="1"/>
  <c r="BN10" i="5"/>
  <c r="BN31" i="5" s="1"/>
  <c r="BC40" i="5"/>
  <c r="BC7" i="5"/>
  <c r="BC28" i="5" s="1"/>
  <c r="AR4" i="5"/>
  <c r="AR25" i="5" s="1"/>
  <c r="AR8" i="5"/>
  <c r="AR29" i="5" s="1"/>
  <c r="AR37" i="5"/>
  <c r="AR40" i="5"/>
  <c r="AF37" i="5"/>
  <c r="AF41" i="5"/>
  <c r="AF4" i="5"/>
  <c r="AF25" i="5" s="1"/>
  <c r="AF8" i="5"/>
  <c r="AF29" i="5" s="1"/>
  <c r="CT40" i="5"/>
  <c r="CU4" i="5"/>
  <c r="CU25" i="5" s="1"/>
  <c r="CU8" i="5"/>
  <c r="CU29" i="5" s="1"/>
  <c r="CQ4" i="5"/>
  <c r="CQ25" i="5" s="1"/>
  <c r="CP5" i="5"/>
  <c r="CP26" i="5" s="1"/>
  <c r="CT5" i="5"/>
  <c r="CT26" i="5" s="1"/>
  <c r="CS6" i="5"/>
  <c r="CS27" i="5" s="1"/>
  <c r="CR7" i="5"/>
  <c r="CR28" i="5" s="1"/>
  <c r="CQ8" i="5"/>
  <c r="CQ29" i="5" s="1"/>
  <c r="CP9" i="5"/>
  <c r="CP30" i="5" s="1"/>
  <c r="CT9" i="5"/>
  <c r="CT30" i="5" s="1"/>
  <c r="CS10" i="5"/>
  <c r="CS31" i="5" s="1"/>
  <c r="CR3" i="5"/>
  <c r="CR24" i="5" s="1"/>
  <c r="CO6" i="5"/>
  <c r="CO27" i="5" s="1"/>
  <c r="CO10" i="5"/>
  <c r="CS43" i="5"/>
  <c r="CO43" i="5"/>
  <c r="CQ42" i="5"/>
  <c r="CS41" i="5"/>
  <c r="CO41" i="5"/>
  <c r="CP40" i="5"/>
  <c r="CR39" i="5"/>
  <c r="CT38" i="5"/>
  <c r="CP38" i="5"/>
  <c r="CR37" i="5"/>
  <c r="CU40" i="5"/>
  <c r="CJ39" i="5"/>
  <c r="CJ6" i="5"/>
  <c r="CJ27" i="5" s="1"/>
  <c r="BY40" i="5"/>
  <c r="BY7" i="5"/>
  <c r="BN41" i="5"/>
  <c r="BN8" i="5"/>
  <c r="BN29" i="5" s="1"/>
  <c r="BC38" i="5"/>
  <c r="BC9" i="5"/>
  <c r="BC30" i="5" s="1"/>
  <c r="AR10" i="5"/>
  <c r="AR31" i="5" s="1"/>
  <c r="AR42" i="5"/>
  <c r="AF39" i="5"/>
  <c r="AF6" i="5"/>
  <c r="CU10" i="5"/>
  <c r="CU31" i="5" s="1"/>
  <c r="CR5" i="5"/>
  <c r="CR26" i="5" s="1"/>
  <c r="CP7" i="5"/>
  <c r="CP28" i="5" s="1"/>
  <c r="CS8" i="5"/>
  <c r="CS29" i="5" s="1"/>
  <c r="CQ10" i="5"/>
  <c r="CQ31" i="5" s="1"/>
  <c r="CO4" i="5"/>
  <c r="CD3" i="5"/>
  <c r="CS42" i="5"/>
  <c r="CQ41" i="5"/>
  <c r="CT39" i="5"/>
  <c r="CR38" i="5"/>
  <c r="CP37" i="5"/>
  <c r="CU43" i="5"/>
  <c r="CJ42" i="5"/>
  <c r="CJ9" i="5"/>
  <c r="CJ30" i="5" s="1"/>
  <c r="BY43" i="5"/>
  <c r="BY10" i="5"/>
  <c r="BY31" i="5" s="1"/>
  <c r="BN3" i="5"/>
  <c r="BN24" i="5" s="1"/>
  <c r="BC4" i="5"/>
  <c r="BC41" i="5"/>
  <c r="AR5" i="5"/>
  <c r="AR26" i="5" s="1"/>
  <c r="AF42" i="5"/>
  <c r="AF9" i="5"/>
  <c r="CU5" i="5"/>
  <c r="CU26" i="5" s="1"/>
  <c r="CR4" i="5"/>
  <c r="CR25" i="5" s="1"/>
  <c r="CP6" i="5"/>
  <c r="CP27" i="5" s="1"/>
  <c r="CS7" i="5"/>
  <c r="CS28" i="5" s="1"/>
  <c r="CQ9" i="5"/>
  <c r="CQ30" i="5" s="1"/>
  <c r="CT10" i="5"/>
  <c r="CT31" i="5" s="1"/>
  <c r="CO7" i="5"/>
  <c r="CR43" i="5"/>
  <c r="CP42" i="5"/>
  <c r="CS40" i="5"/>
  <c r="CQ39" i="5"/>
  <c r="CO38" i="5"/>
  <c r="CJ38" i="5"/>
  <c r="BY39" i="5"/>
  <c r="BY6" i="5"/>
  <c r="BY27" i="5" s="1"/>
  <c r="BC3" i="5"/>
  <c r="AR9" i="5"/>
  <c r="AR30" i="5" s="1"/>
  <c r="AF38" i="5"/>
  <c r="AF5" i="5"/>
  <c r="CQ5" i="5"/>
  <c r="CQ26" i="5" s="1"/>
  <c r="CR8" i="5"/>
  <c r="CR29" i="5" s="1"/>
  <c r="CS3" i="5"/>
  <c r="CT42" i="5"/>
  <c r="CO40" i="5"/>
  <c r="CQ37" i="5"/>
  <c r="CT3" i="5"/>
  <c r="CJ43" i="5"/>
  <c r="CJ10" i="5"/>
  <c r="CJ31" i="5" s="1"/>
  <c r="BY3" i="5"/>
  <c r="BY24" i="5" s="1"/>
  <c r="BN37" i="5"/>
  <c r="BN4" i="5"/>
  <c r="BB3" i="5"/>
  <c r="BC42" i="5"/>
  <c r="BC5" i="5"/>
  <c r="BC26" i="5" s="1"/>
  <c r="AR6" i="5"/>
  <c r="AR27" i="5" s="1"/>
  <c r="AR38" i="5"/>
  <c r="AF43" i="5"/>
  <c r="AF10" i="5"/>
  <c r="CU6" i="5"/>
  <c r="CU27" i="5" s="1"/>
  <c r="CS4" i="5"/>
  <c r="CS25" i="5" s="1"/>
  <c r="CQ6" i="5"/>
  <c r="CT7" i="5"/>
  <c r="CT28" i="5" s="1"/>
  <c r="CR9" i="5"/>
  <c r="CR30" i="5" s="1"/>
  <c r="CP3" i="5"/>
  <c r="CO8" i="5"/>
  <c r="CQ43" i="5"/>
  <c r="CO42" i="5"/>
  <c r="CR40" i="5"/>
  <c r="CP39" i="5"/>
  <c r="CT37" i="5"/>
  <c r="CU39" i="5"/>
  <c r="CJ5" i="5"/>
  <c r="CJ26" i="5" s="1"/>
  <c r="BN40" i="5"/>
  <c r="BN7" i="5"/>
  <c r="BN28" i="5" s="1"/>
  <c r="BC8" i="5"/>
  <c r="AR41" i="5"/>
  <c r="CU9" i="5"/>
  <c r="CU30" i="5" s="1"/>
  <c r="CT6" i="5"/>
  <c r="CT27" i="5" s="1"/>
  <c r="CP10" i="5"/>
  <c r="CP31" i="5" s="1"/>
  <c r="CO3" i="5"/>
  <c r="CR41" i="5"/>
  <c r="CS38" i="5"/>
  <c r="H7" i="5"/>
  <c r="H28" i="5" s="1"/>
  <c r="H9" i="5"/>
  <c r="H30" i="5" s="1"/>
  <c r="H6" i="5"/>
  <c r="H27" i="5" s="1"/>
  <c r="CI43" i="5"/>
  <c r="CI39" i="5"/>
  <c r="BX42" i="5"/>
  <c r="BX38" i="5"/>
  <c r="BM42" i="5"/>
  <c r="BM38" i="5"/>
  <c r="BB42" i="5"/>
  <c r="BB38" i="5"/>
  <c r="AQ41" i="5"/>
  <c r="AQ37" i="5"/>
  <c r="AE42" i="5"/>
  <c r="AE38" i="5"/>
  <c r="CF3" i="5"/>
  <c r="CE4" i="5"/>
  <c r="CE25" i="5" s="1"/>
  <c r="CI4" i="5"/>
  <c r="CI25" i="5" s="1"/>
  <c r="CH5" i="5"/>
  <c r="CH26" i="5" s="1"/>
  <c r="CG6" i="5"/>
  <c r="CG27" i="5" s="1"/>
  <c r="CF7" i="5"/>
  <c r="CF28" i="5" s="1"/>
  <c r="CE8" i="5"/>
  <c r="CE29" i="5" s="1"/>
  <c r="CI8" i="5"/>
  <c r="CI29" i="5" s="1"/>
  <c r="CH9" i="5"/>
  <c r="CH30" i="5" s="1"/>
  <c r="CG10" i="5"/>
  <c r="CG31" i="5" s="1"/>
  <c r="CD5" i="5"/>
  <c r="CD9" i="5"/>
  <c r="BX9" i="5"/>
  <c r="BX30" i="5" s="1"/>
  <c r="CI42" i="5"/>
  <c r="CI38" i="5"/>
  <c r="BX41" i="5"/>
  <c r="BX37" i="5"/>
  <c r="BM41" i="5"/>
  <c r="BM37" i="5"/>
  <c r="BB41" i="5"/>
  <c r="BB37" i="5"/>
  <c r="AQ40" i="5"/>
  <c r="AE41" i="5"/>
  <c r="AE37" i="5"/>
  <c r="CG3" i="5"/>
  <c r="CF4" i="5"/>
  <c r="CF25" i="5" s="1"/>
  <c r="CE5" i="5"/>
  <c r="CE26" i="5" s="1"/>
  <c r="CI5" i="5"/>
  <c r="CH6" i="5"/>
  <c r="CH27" i="5" s="1"/>
  <c r="CG7" i="5"/>
  <c r="CG28" i="5" s="1"/>
  <c r="CF8" i="5"/>
  <c r="CF29" i="5" s="1"/>
  <c r="CE9" i="5"/>
  <c r="CE30" i="5" s="1"/>
  <c r="CI9" i="5"/>
  <c r="CI30" i="5" s="1"/>
  <c r="CH10" i="5"/>
  <c r="CH31" i="5" s="1"/>
  <c r="CD6" i="5"/>
  <c r="CD10" i="5"/>
  <c r="BX8" i="5"/>
  <c r="BX29" i="5" s="1"/>
  <c r="BX4" i="5"/>
  <c r="BX25" i="5" s="1"/>
  <c r="CI41" i="5"/>
  <c r="BX40" i="5"/>
  <c r="BM40" i="5"/>
  <c r="AQ43" i="5"/>
  <c r="CG4" i="5"/>
  <c r="CG25" i="5" s="1"/>
  <c r="CE6" i="5"/>
  <c r="CE27" i="5" s="1"/>
  <c r="CH7" i="5"/>
  <c r="CH28" i="5" s="1"/>
  <c r="CF9" i="5"/>
  <c r="CF30" i="5" s="1"/>
  <c r="CI10" i="5"/>
  <c r="CI31" i="5" s="1"/>
  <c r="BX5" i="5"/>
  <c r="BX26" i="5" s="1"/>
  <c r="BM8" i="5"/>
  <c r="BM29" i="5" s="1"/>
  <c r="BM4" i="5"/>
  <c r="BM25" i="5" s="1"/>
  <c r="BB8" i="5"/>
  <c r="BB29" i="5" s="1"/>
  <c r="BB4" i="5"/>
  <c r="BB25" i="5" s="1"/>
  <c r="AQ8" i="5"/>
  <c r="AQ29" i="5" s="1"/>
  <c r="AQ4" i="5"/>
  <c r="AQ25" i="5" s="1"/>
  <c r="AE8" i="5"/>
  <c r="AE4" i="5"/>
  <c r="CF43" i="5"/>
  <c r="CG42" i="5"/>
  <c r="CH41" i="5"/>
  <c r="CD41" i="5"/>
  <c r="CE40" i="5"/>
  <c r="CF39" i="5"/>
  <c r="CG38" i="5"/>
  <c r="CH37" i="5"/>
  <c r="CD37" i="5"/>
  <c r="CI40" i="5"/>
  <c r="BX39" i="5"/>
  <c r="BM39" i="5"/>
  <c r="CI37" i="5"/>
  <c r="BB40" i="5"/>
  <c r="AQ39" i="5"/>
  <c r="AE40" i="5"/>
  <c r="CH3" i="5"/>
  <c r="CF5" i="5"/>
  <c r="CF26" i="5" s="1"/>
  <c r="CI6" i="5"/>
  <c r="CI27" i="5" s="1"/>
  <c r="CG8" i="5"/>
  <c r="CG29" i="5" s="1"/>
  <c r="CE10" i="5"/>
  <c r="CE31" i="5" s="1"/>
  <c r="CD7" i="5"/>
  <c r="BX7" i="5"/>
  <c r="BX28" i="5" s="1"/>
  <c r="BM10" i="5"/>
  <c r="BM31" i="5" s="1"/>
  <c r="BM6" i="5"/>
  <c r="BM27" i="5" s="1"/>
  <c r="BB10" i="5"/>
  <c r="BB31" i="5" s="1"/>
  <c r="BB6" i="5"/>
  <c r="BB27" i="5" s="1"/>
  <c r="AQ10" i="5"/>
  <c r="AQ31" i="5" s="1"/>
  <c r="AQ6" i="5"/>
  <c r="AQ27" i="5" s="1"/>
  <c r="AE10" i="5"/>
  <c r="AE6" i="5"/>
  <c r="CH43" i="5"/>
  <c r="CD43" i="5"/>
  <c r="CE42" i="5"/>
  <c r="CF41" i="5"/>
  <c r="CG40" i="5"/>
  <c r="CH39" i="5"/>
  <c r="CD39" i="5"/>
  <c r="CE38" i="5"/>
  <c r="CF37" i="5"/>
  <c r="BX43" i="5"/>
  <c r="AQ42" i="5"/>
  <c r="CE3" i="5"/>
  <c r="CF6" i="5"/>
  <c r="CF27" i="5" s="1"/>
  <c r="CG9" i="5"/>
  <c r="CG30" i="5" s="1"/>
  <c r="BX10" i="5"/>
  <c r="BX31" i="5" s="1"/>
  <c r="BM7" i="5"/>
  <c r="BM28" i="5" s="1"/>
  <c r="BB7" i="5"/>
  <c r="BB28" i="5" s="1"/>
  <c r="AQ7" i="5"/>
  <c r="AQ28" i="5" s="1"/>
  <c r="AE7" i="5"/>
  <c r="CF42" i="5"/>
  <c r="CH40" i="5"/>
  <c r="CE39" i="5"/>
  <c r="CG37" i="5"/>
  <c r="BM43" i="5"/>
  <c r="AQ38" i="5"/>
  <c r="CI3" i="5"/>
  <c r="CI24" i="5" s="1"/>
  <c r="CE7" i="5"/>
  <c r="CE28" i="5" s="1"/>
  <c r="CF10" i="5"/>
  <c r="CF31" i="5" s="1"/>
  <c r="BX6" i="5"/>
  <c r="BX27" i="5" s="1"/>
  <c r="BM5" i="5"/>
  <c r="BM26" i="5" s="1"/>
  <c r="BB5" i="5"/>
  <c r="BB26" i="5" s="1"/>
  <c r="AQ5" i="5"/>
  <c r="AQ26" i="5" s="1"/>
  <c r="AE5" i="5"/>
  <c r="CG43" i="5"/>
  <c r="CD42" i="5"/>
  <c r="CF40" i="5"/>
  <c r="CH38" i="5"/>
  <c r="CE37" i="5"/>
  <c r="BB43" i="5"/>
  <c r="AE43" i="5"/>
  <c r="CH4" i="5"/>
  <c r="CH25" i="5" s="1"/>
  <c r="CI7" i="5"/>
  <c r="CI28" i="5" s="1"/>
  <c r="CD4" i="5"/>
  <c r="BX3" i="5"/>
  <c r="BM3" i="5"/>
  <c r="AQ3" i="5"/>
  <c r="CE43" i="5"/>
  <c r="CG41" i="5"/>
  <c r="CD40" i="5"/>
  <c r="CF38" i="5"/>
  <c r="BB39" i="5"/>
  <c r="AE39" i="5"/>
  <c r="CG5" i="5"/>
  <c r="CG26" i="5" s="1"/>
  <c r="CH8" i="5"/>
  <c r="CH29" i="5" s="1"/>
  <c r="CD8" i="5"/>
  <c r="BM9" i="5"/>
  <c r="BM30" i="5" s="1"/>
  <c r="BB9" i="5"/>
  <c r="BB30" i="5" s="1"/>
  <c r="AQ9" i="5"/>
  <c r="AQ30" i="5" s="1"/>
  <c r="AE9" i="5"/>
  <c r="CH42" i="5"/>
  <c r="CE41" i="5"/>
  <c r="CG39" i="5"/>
  <c r="CD38" i="5"/>
  <c r="G8" i="5"/>
  <c r="G29" i="5" s="1"/>
  <c r="BU38" i="5"/>
  <c r="BV38" i="5"/>
  <c r="BU39" i="5"/>
  <c r="BT40" i="5"/>
  <c r="BS41" i="5"/>
  <c r="BW41" i="5"/>
  <c r="BV42" i="5"/>
  <c r="BU43" i="5"/>
  <c r="BS37" i="5"/>
  <c r="BU4" i="5"/>
  <c r="BU25" i="5" s="1"/>
  <c r="BT5" i="5"/>
  <c r="BS6" i="5"/>
  <c r="BW6" i="5"/>
  <c r="BW27" i="5" s="1"/>
  <c r="BV7" i="5"/>
  <c r="BU8" i="5"/>
  <c r="BU29" i="5" s="1"/>
  <c r="BT9" i="5"/>
  <c r="BT30" i="5" s="1"/>
  <c r="BS10" i="5"/>
  <c r="BW10" i="5"/>
  <c r="BW31" i="5" s="1"/>
  <c r="BK38" i="5"/>
  <c r="BJ39" i="5"/>
  <c r="BI40" i="5"/>
  <c r="BH41" i="5"/>
  <c r="BL41" i="5"/>
  <c r="BK42" i="5"/>
  <c r="BJ43" i="5"/>
  <c r="BJ4" i="5"/>
  <c r="BJ25" i="5" s="1"/>
  <c r="BI5" i="5"/>
  <c r="BI26" i="5" s="1"/>
  <c r="BH6" i="5"/>
  <c r="BL6" i="5"/>
  <c r="BL27" i="5" s="1"/>
  <c r="BK7" i="5"/>
  <c r="BK28" i="5" s="1"/>
  <c r="BJ8" i="5"/>
  <c r="BJ29" i="5" s="1"/>
  <c r="BI9" i="5"/>
  <c r="BI30" i="5" s="1"/>
  <c r="BH10" i="5"/>
  <c r="BL10" i="5"/>
  <c r="BL31" i="5" s="1"/>
  <c r="AZ38" i="5"/>
  <c r="AY39" i="5"/>
  <c r="AX40" i="5"/>
  <c r="AW41" i="5"/>
  <c r="BA41" i="5"/>
  <c r="AZ42" i="5"/>
  <c r="AY43" i="5"/>
  <c r="BS38" i="5"/>
  <c r="BT38" i="5"/>
  <c r="BS39" i="5"/>
  <c r="BW39" i="5"/>
  <c r="BV40" i="5"/>
  <c r="BU41" i="5"/>
  <c r="BT42" i="5"/>
  <c r="BS43" i="5"/>
  <c r="BW43" i="5"/>
  <c r="BS4" i="5"/>
  <c r="BW4" i="5"/>
  <c r="BW25" i="5" s="1"/>
  <c r="BV5" i="5"/>
  <c r="BV26" i="5" s="1"/>
  <c r="BU6" i="5"/>
  <c r="BU27" i="5" s="1"/>
  <c r="BT7" i="5"/>
  <c r="BT28" i="5" s="1"/>
  <c r="BS8" i="5"/>
  <c r="BW8" i="5"/>
  <c r="BW29" i="5" s="1"/>
  <c r="BV9" i="5"/>
  <c r="BV30" i="5" s="1"/>
  <c r="BU10" i="5"/>
  <c r="BU31" i="5" s="1"/>
  <c r="BI38" i="5"/>
  <c r="BH39" i="5"/>
  <c r="BL39" i="5"/>
  <c r="BK40" i="5"/>
  <c r="BJ41" i="5"/>
  <c r="BI42" i="5"/>
  <c r="BH43" i="5"/>
  <c r="BL43" i="5"/>
  <c r="BH4" i="5"/>
  <c r="BL4" i="5"/>
  <c r="BL25" i="5" s="1"/>
  <c r="BK5" i="5"/>
  <c r="BK26" i="5" s="1"/>
  <c r="BJ6" i="5"/>
  <c r="BJ27" i="5" s="1"/>
  <c r="BI7" i="5"/>
  <c r="BI28" i="5" s="1"/>
  <c r="BH8" i="5"/>
  <c r="BL8" i="5"/>
  <c r="BL29" i="5" s="1"/>
  <c r="BK9" i="5"/>
  <c r="BK30" i="5" s="1"/>
  <c r="BJ10" i="5"/>
  <c r="BJ31" i="5" s="1"/>
  <c r="AX38" i="5"/>
  <c r="AW39" i="5"/>
  <c r="BA39" i="5"/>
  <c r="AZ40" i="5"/>
  <c r="AY41" i="5"/>
  <c r="AX42" i="5"/>
  <c r="AW43" i="5"/>
  <c r="BA43" i="5"/>
  <c r="BW38" i="5"/>
  <c r="BU40" i="5"/>
  <c r="BS42" i="5"/>
  <c r="BV43" i="5"/>
  <c r="BU5" i="5"/>
  <c r="BU26" i="5" s="1"/>
  <c r="BS7" i="5"/>
  <c r="BV8" i="5"/>
  <c r="BV29" i="5" s="1"/>
  <c r="BT10" i="5"/>
  <c r="BT31" i="5" s="1"/>
  <c r="BL38" i="5"/>
  <c r="BJ40" i="5"/>
  <c r="BH42" i="5"/>
  <c r="BK43" i="5"/>
  <c r="BJ5" i="5"/>
  <c r="BJ26" i="5" s="1"/>
  <c r="BH7" i="5"/>
  <c r="BK8" i="5"/>
  <c r="BK29" i="5" s="1"/>
  <c r="BI10" i="5"/>
  <c r="BI31" i="5" s="1"/>
  <c r="BA38" i="5"/>
  <c r="AY40" i="5"/>
  <c r="AW42" i="5"/>
  <c r="AZ43" i="5"/>
  <c r="AY4" i="5"/>
  <c r="AY25" i="5" s="1"/>
  <c r="AX5" i="5"/>
  <c r="AX26" i="5" s="1"/>
  <c r="AW6" i="5"/>
  <c r="BA6" i="5"/>
  <c r="BA27" i="5" s="1"/>
  <c r="AZ7" i="5"/>
  <c r="AZ28" i="5" s="1"/>
  <c r="AY8" i="5"/>
  <c r="AY29" i="5" s="1"/>
  <c r="AX9" i="5"/>
  <c r="AX30" i="5" s="1"/>
  <c r="AW10" i="5"/>
  <c r="BA10" i="5"/>
  <c r="BA31" i="5" s="1"/>
  <c r="AO38" i="5"/>
  <c r="AN39" i="5"/>
  <c r="AM40" i="5"/>
  <c r="AL41" i="5"/>
  <c r="AP41" i="5"/>
  <c r="AO42" i="5"/>
  <c r="AN43" i="5"/>
  <c r="AL4" i="5"/>
  <c r="AP4" i="5"/>
  <c r="AP25" i="5" s="1"/>
  <c r="AO5" i="5"/>
  <c r="AO26" i="5" s="1"/>
  <c r="AN6" i="5"/>
  <c r="AN27" i="5" s="1"/>
  <c r="AM7" i="5"/>
  <c r="AM28" i="5" s="1"/>
  <c r="AL8" i="5"/>
  <c r="AP8" i="5"/>
  <c r="AP29" i="5" s="1"/>
  <c r="AO9" i="5"/>
  <c r="AO30" i="5" s="1"/>
  <c r="AN10" i="5"/>
  <c r="AN31" i="5" s="1"/>
  <c r="BT39" i="5"/>
  <c r="BW40" i="5"/>
  <c r="BU42" i="5"/>
  <c r="BT37" i="5"/>
  <c r="BT4" i="5"/>
  <c r="BT25" i="5" s="1"/>
  <c r="BW5" i="5"/>
  <c r="BW26" i="5" s="1"/>
  <c r="BU7" i="5"/>
  <c r="BU28" i="5" s="1"/>
  <c r="BS9" i="5"/>
  <c r="BV10" i="5"/>
  <c r="BV31" i="5" s="1"/>
  <c r="BI39" i="5"/>
  <c r="BL40" i="5"/>
  <c r="BJ42" i="5"/>
  <c r="BH37" i="5"/>
  <c r="BI4" i="5"/>
  <c r="BI25" i="5" s="1"/>
  <c r="BL5" i="5"/>
  <c r="BL26" i="5" s="1"/>
  <c r="BJ7" i="5"/>
  <c r="BJ28" i="5" s="1"/>
  <c r="BH9" i="5"/>
  <c r="BK10" i="5"/>
  <c r="BK31" i="5" s="1"/>
  <c r="AX39" i="5"/>
  <c r="BA40" i="5"/>
  <c r="AY42" i="5"/>
  <c r="AW37" i="5"/>
  <c r="AZ4" i="5"/>
  <c r="AZ25" i="5" s="1"/>
  <c r="AY5" i="5"/>
  <c r="AY26" i="5" s="1"/>
  <c r="AX6" i="5"/>
  <c r="AX27" i="5" s="1"/>
  <c r="AW7" i="5"/>
  <c r="BA7" i="5"/>
  <c r="BA28" i="5" s="1"/>
  <c r="AZ8" i="5"/>
  <c r="AZ29" i="5" s="1"/>
  <c r="AY9" i="5"/>
  <c r="AY30" i="5" s="1"/>
  <c r="AX10" i="5"/>
  <c r="AX31" i="5" s="1"/>
  <c r="AL38" i="5"/>
  <c r="AP38" i="5"/>
  <c r="AO39" i="5"/>
  <c r="AN40" i="5"/>
  <c r="AM41" i="5"/>
  <c r="AL42" i="5"/>
  <c r="AP42" i="5"/>
  <c r="AO43" i="5"/>
  <c r="AM4" i="5"/>
  <c r="AM25" i="5" s="1"/>
  <c r="AL5" i="5"/>
  <c r="AP5" i="5"/>
  <c r="AP26" i="5" s="1"/>
  <c r="AO6" i="5"/>
  <c r="AO27" i="5" s="1"/>
  <c r="AN7" i="5"/>
  <c r="AN28" i="5" s="1"/>
  <c r="AM8" i="5"/>
  <c r="AM29" i="5" s="1"/>
  <c r="AL9" i="5"/>
  <c r="AP9" i="5"/>
  <c r="AP30" i="5" s="1"/>
  <c r="AO10" i="5"/>
  <c r="AA38" i="5"/>
  <c r="Z39" i="5"/>
  <c r="BV39" i="5"/>
  <c r="BW42" i="5"/>
  <c r="BV4" i="5"/>
  <c r="BV25" i="5" s="1"/>
  <c r="BW7" i="5"/>
  <c r="BW28" i="5" s="1"/>
  <c r="BK39" i="5"/>
  <c r="BL42" i="5"/>
  <c r="BK4" i="5"/>
  <c r="BK25" i="5" s="1"/>
  <c r="BL7" i="5"/>
  <c r="BL28" i="5" s="1"/>
  <c r="AZ39" i="5"/>
  <c r="BA42" i="5"/>
  <c r="AW4" i="5"/>
  <c r="AZ5" i="5"/>
  <c r="AZ26" i="5" s="1"/>
  <c r="AX7" i="5"/>
  <c r="AX28" i="5" s="1"/>
  <c r="BA8" i="5"/>
  <c r="BA29" i="5" s="1"/>
  <c r="AY10" i="5"/>
  <c r="AY31" i="5" s="1"/>
  <c r="AL39" i="5"/>
  <c r="AO40" i="5"/>
  <c r="AM42" i="5"/>
  <c r="AP43" i="5"/>
  <c r="AN4" i="5"/>
  <c r="AN25" i="5" s="1"/>
  <c r="AL6" i="5"/>
  <c r="AO7" i="5"/>
  <c r="AO28" i="5" s="1"/>
  <c r="AM9" i="5"/>
  <c r="AM30" i="5" s="1"/>
  <c r="AP10" i="5"/>
  <c r="AP31" i="5" s="1"/>
  <c r="Z38" i="5"/>
  <c r="AA39" i="5"/>
  <c r="Z40" i="5"/>
  <c r="AD40" i="5"/>
  <c r="AC41" i="5"/>
  <c r="AB42" i="5"/>
  <c r="AA43" i="5"/>
  <c r="Z37" i="5"/>
  <c r="AA4" i="5"/>
  <c r="Z5" i="5"/>
  <c r="AD5" i="5"/>
  <c r="AD26" i="5" s="1"/>
  <c r="AC6" i="5"/>
  <c r="AB7" i="5"/>
  <c r="AB28" i="5" s="1"/>
  <c r="AA8" i="5"/>
  <c r="Z9" i="5"/>
  <c r="AD9" i="5"/>
  <c r="AD30" i="5" s="1"/>
  <c r="AC10" i="5"/>
  <c r="AC31" i="5" s="1"/>
  <c r="BS40" i="5"/>
  <c r="BT43" i="5"/>
  <c r="BS5" i="5"/>
  <c r="BT8" i="5"/>
  <c r="BT29" i="5" s="1"/>
  <c r="BH40" i="5"/>
  <c r="BI43" i="5"/>
  <c r="BH5" i="5"/>
  <c r="BI8" i="5"/>
  <c r="BI29" i="5" s="1"/>
  <c r="AW40" i="5"/>
  <c r="AX43" i="5"/>
  <c r="AX4" i="5"/>
  <c r="AX25" i="5" s="1"/>
  <c r="BA5" i="5"/>
  <c r="BA26" i="5" s="1"/>
  <c r="AY7" i="5"/>
  <c r="AW9" i="5"/>
  <c r="AZ10" i="5"/>
  <c r="AZ31" i="5" s="1"/>
  <c r="AM39" i="5"/>
  <c r="AP40" i="5"/>
  <c r="AN42" i="5"/>
  <c r="AL37" i="5"/>
  <c r="AO4" i="5"/>
  <c r="AO25" i="5" s="1"/>
  <c r="AM6" i="5"/>
  <c r="AM27" i="5" s="1"/>
  <c r="AP7" i="5"/>
  <c r="AP28" i="5" s="1"/>
  <c r="AN9" i="5"/>
  <c r="AN30" i="5" s="1"/>
  <c r="AB38" i="5"/>
  <c r="AB39" i="5"/>
  <c r="AA40" i="5"/>
  <c r="Z41" i="5"/>
  <c r="AD41" i="5"/>
  <c r="AC42" i="5"/>
  <c r="AB43" i="5"/>
  <c r="AB4" i="5"/>
  <c r="AA5" i="5"/>
  <c r="AA26" i="5" s="1"/>
  <c r="Z6" i="5"/>
  <c r="AD6" i="5"/>
  <c r="AD27" i="5" s="1"/>
  <c r="AC7" i="5"/>
  <c r="AC28" i="5" s="1"/>
  <c r="AB8" i="5"/>
  <c r="AA9" i="5"/>
  <c r="Z10" i="5"/>
  <c r="AD10" i="5"/>
  <c r="AD31" i="5" s="1"/>
  <c r="BT41" i="5"/>
  <c r="BT6" i="5"/>
  <c r="BT27" i="5" s="1"/>
  <c r="BU9" i="5"/>
  <c r="BU30" i="5" s="1"/>
  <c r="BH38" i="5"/>
  <c r="BI41" i="5"/>
  <c r="BI6" i="5"/>
  <c r="BI27" i="5" s="1"/>
  <c r="BJ9" i="5"/>
  <c r="BJ30" i="5" s="1"/>
  <c r="AW38" i="5"/>
  <c r="AX41" i="5"/>
  <c r="BA4" i="5"/>
  <c r="BA25" i="5" s="1"/>
  <c r="AY6" i="5"/>
  <c r="AY27" i="5" s="1"/>
  <c r="AW8" i="5"/>
  <c r="AZ9" i="5"/>
  <c r="AZ30" i="5" s="1"/>
  <c r="AM38" i="5"/>
  <c r="AP39" i="5"/>
  <c r="AN41" i="5"/>
  <c r="AL43" i="5"/>
  <c r="AM5" i="5"/>
  <c r="AM26" i="5" s="1"/>
  <c r="AP6" i="5"/>
  <c r="AP27" i="5" s="1"/>
  <c r="AN8" i="5"/>
  <c r="AN29" i="5" s="1"/>
  <c r="AL10" i="5"/>
  <c r="AC38" i="5"/>
  <c r="AC39" i="5"/>
  <c r="AB40" i="5"/>
  <c r="AA41" i="5"/>
  <c r="Z42" i="5"/>
  <c r="AD42" i="5"/>
  <c r="AC43" i="5"/>
  <c r="AC4" i="5"/>
  <c r="AB5" i="5"/>
  <c r="AA6" i="5"/>
  <c r="Z7" i="5"/>
  <c r="AD7" i="5"/>
  <c r="AD28" i="5" s="1"/>
  <c r="AC8" i="5"/>
  <c r="AB9" i="5"/>
  <c r="AA10" i="5"/>
  <c r="BV41" i="5"/>
  <c r="BK41" i="5"/>
  <c r="AZ41" i="5"/>
  <c r="AX8" i="5"/>
  <c r="AX29" i="5" s="1"/>
  <c r="AL40" i="5"/>
  <c r="AO8" i="5"/>
  <c r="AO29" i="5" s="1"/>
  <c r="AD38" i="5"/>
  <c r="AA42" i="5"/>
  <c r="AC5" i="5"/>
  <c r="AD8" i="5"/>
  <c r="AD29" i="5" s="1"/>
  <c r="AA7" i="5"/>
  <c r="BV6" i="5"/>
  <c r="BV27" i="5" s="1"/>
  <c r="BK6" i="5"/>
  <c r="BK27" i="5" s="1"/>
  <c r="BA9" i="5"/>
  <c r="BA30" i="5" s="1"/>
  <c r="AO41" i="5"/>
  <c r="AM10" i="5"/>
  <c r="AM31" i="5" s="1"/>
  <c r="AD39" i="5"/>
  <c r="Z43" i="5"/>
  <c r="AB6" i="5"/>
  <c r="AC9" i="5"/>
  <c r="BW9" i="5"/>
  <c r="BW30" i="5" s="1"/>
  <c r="BL9" i="5"/>
  <c r="BL30" i="5" s="1"/>
  <c r="AW5" i="5"/>
  <c r="AM43" i="5"/>
  <c r="AN5" i="5"/>
  <c r="AN26" i="5" s="1"/>
  <c r="AC40" i="5"/>
  <c r="AD43" i="5"/>
  <c r="Z4" i="5"/>
  <c r="AB10" i="5"/>
  <c r="BJ38" i="5"/>
  <c r="AY38" i="5"/>
  <c r="AZ6" i="5"/>
  <c r="AZ27" i="5" s="1"/>
  <c r="AN38" i="5"/>
  <c r="AL7" i="5"/>
  <c r="AB41" i="5"/>
  <c r="AD4" i="5"/>
  <c r="AD25" i="5" s="1"/>
  <c r="Z8" i="5"/>
  <c r="G9" i="5"/>
  <c r="G30" i="5" s="1"/>
  <c r="C9" i="5"/>
  <c r="M47" i="8"/>
  <c r="M48" i="8" s="1"/>
  <c r="Z23" i="8"/>
  <c r="Z24" i="8" s="1"/>
  <c r="M35" i="8"/>
  <c r="Z35" i="8"/>
  <c r="AE9" i="8"/>
  <c r="M11" i="8"/>
  <c r="Z11" i="8"/>
  <c r="M23" i="8"/>
  <c r="M24" i="8" s="1"/>
  <c r="F10" i="5"/>
  <c r="F31" i="5" s="1"/>
  <c r="BV37" i="5"/>
  <c r="BK37" i="5"/>
  <c r="AZ37" i="5"/>
  <c r="AO37" i="5"/>
  <c r="AM3" i="5"/>
  <c r="AM24" i="5" s="1"/>
  <c r="AX37" i="5"/>
  <c r="BU37" i="5"/>
  <c r="AY37" i="5"/>
  <c r="BW37" i="5"/>
  <c r="BL37" i="5"/>
  <c r="BA37" i="5"/>
  <c r="AP37" i="5"/>
  <c r="BI37" i="5"/>
  <c r="AM37" i="5"/>
  <c r="BJ37" i="5"/>
  <c r="AN37" i="5"/>
  <c r="G10" i="5"/>
  <c r="G31" i="5" s="1"/>
  <c r="G6" i="5"/>
  <c r="G27" i="5" s="1"/>
  <c r="F6" i="5"/>
  <c r="F27" i="5" s="1"/>
  <c r="E10" i="5"/>
  <c r="E31" i="5" s="1"/>
  <c r="F9" i="5"/>
  <c r="F30" i="5" s="1"/>
  <c r="G7" i="5"/>
  <c r="G28" i="5" s="1"/>
  <c r="E7" i="5"/>
  <c r="E28" i="5" s="1"/>
  <c r="BT3" i="5"/>
  <c r="BW3" i="5"/>
  <c r="BW24" i="5" s="1"/>
  <c r="BS3" i="5"/>
  <c r="BV3" i="5"/>
  <c r="BU3" i="5"/>
  <c r="C8" i="2"/>
  <c r="C5" i="5"/>
  <c r="D7" i="5"/>
  <c r="D28" i="5" s="1"/>
  <c r="C7" i="5"/>
  <c r="C6" i="5"/>
  <c r="E6" i="5"/>
  <c r="E27" i="5" s="1"/>
  <c r="D6" i="5"/>
  <c r="D27" i="5" s="1"/>
  <c r="BI3" i="5"/>
  <c r="BH3" i="5"/>
  <c r="AX3" i="5"/>
  <c r="AX24" i="5" s="1"/>
  <c r="AC37" i="5"/>
  <c r="AN3" i="5"/>
  <c r="AN24" i="5" s="1"/>
  <c r="AA3" i="5"/>
  <c r="AA24" i="5" s="1"/>
  <c r="BJ3" i="5"/>
  <c r="BJ24" i="5" s="1"/>
  <c r="AY3" i="5"/>
  <c r="AY24" i="5" s="1"/>
  <c r="AW3" i="5"/>
  <c r="AD37" i="5"/>
  <c r="AB37" i="5"/>
  <c r="AO3" i="5"/>
  <c r="AO24" i="5" s="1"/>
  <c r="BK3" i="5"/>
  <c r="BK24" i="5" s="1"/>
  <c r="AZ3" i="5"/>
  <c r="AZ24" i="5" s="1"/>
  <c r="AA37" i="5"/>
  <c r="AP3" i="5"/>
  <c r="AP24" i="5" s="1"/>
  <c r="BL3" i="5"/>
  <c r="BL24" i="5" s="1"/>
  <c r="BA3" i="5"/>
  <c r="BA24" i="5" s="1"/>
  <c r="AL3" i="5"/>
  <c r="Z3" i="5"/>
  <c r="AB3" i="5"/>
  <c r="AB24" i="5" s="1"/>
  <c r="AD3" i="5"/>
  <c r="AD24" i="5" s="1"/>
  <c r="AC3" i="5"/>
  <c r="AC24" i="5" s="1"/>
  <c r="C4" i="5"/>
  <c r="C3" i="5"/>
  <c r="E9" i="5"/>
  <c r="E30" i="5" s="1"/>
  <c r="D10" i="5"/>
  <c r="D31" i="5" s="1"/>
  <c r="D9" i="5"/>
  <c r="D30" i="5" s="1"/>
  <c r="C10" i="5"/>
  <c r="C7" i="2"/>
  <c r="C24" i="2"/>
  <c r="C23" i="2"/>
  <c r="D7" i="2"/>
  <c r="D10" i="2"/>
  <c r="C9" i="2"/>
  <c r="F9" i="2" s="1"/>
  <c r="C25" i="2"/>
  <c r="D25" i="2"/>
  <c r="C10" i="2"/>
  <c r="D22" i="2"/>
  <c r="C20" i="2"/>
  <c r="D21" i="2"/>
  <c r="C5" i="2"/>
  <c r="C6" i="2"/>
  <c r="D6" i="2"/>
  <c r="D13" i="2" s="1"/>
  <c r="AS5515" i="1" l="1"/>
  <c r="AL5515" i="1"/>
  <c r="C31" i="2"/>
  <c r="C30" i="2"/>
  <c r="F30" i="2" s="1"/>
  <c r="D35" i="2"/>
  <c r="D26" i="2"/>
  <c r="F3" i="2"/>
  <c r="C13" i="2"/>
  <c r="F8" i="2"/>
  <c r="F23" i="2"/>
  <c r="I32" i="5"/>
  <c r="I11" i="5"/>
  <c r="CT44" i="5"/>
  <c r="CV42" i="5"/>
  <c r="CV40" i="5"/>
  <c r="CV38" i="5"/>
  <c r="CR44" i="5"/>
  <c r="CV43" i="5"/>
  <c r="U37" i="5"/>
  <c r="CV39" i="5"/>
  <c r="U40" i="5"/>
  <c r="J8" i="5"/>
  <c r="BY44" i="5"/>
  <c r="U43" i="5"/>
  <c r="BC44" i="5"/>
  <c r="U38" i="5"/>
  <c r="CV41" i="5"/>
  <c r="BN44" i="5"/>
  <c r="CJ44" i="5"/>
  <c r="AR44" i="5"/>
  <c r="CS44" i="5"/>
  <c r="U39" i="5"/>
  <c r="CQ44" i="5"/>
  <c r="CP44" i="5"/>
  <c r="U41" i="5"/>
  <c r="CU44" i="5"/>
  <c r="J10" i="5"/>
  <c r="C31" i="5"/>
  <c r="J31" i="5" s="1"/>
  <c r="C24" i="5"/>
  <c r="J24" i="5" s="1"/>
  <c r="J3" i="5"/>
  <c r="J4" i="5"/>
  <c r="C25" i="5"/>
  <c r="J25" i="5" s="1"/>
  <c r="J6" i="5"/>
  <c r="C27" i="5"/>
  <c r="J7" i="5"/>
  <c r="C28" i="5"/>
  <c r="J28" i="5" s="1"/>
  <c r="J5" i="5"/>
  <c r="C26" i="5"/>
  <c r="J26" i="5" s="1"/>
  <c r="J9" i="5"/>
  <c r="C30" i="5"/>
  <c r="J30" i="5" s="1"/>
  <c r="CO24" i="5"/>
  <c r="CV3" i="5"/>
  <c r="CO11" i="5"/>
  <c r="U8" i="5"/>
  <c r="BC29" i="5"/>
  <c r="U29" i="5" s="1"/>
  <c r="CO29" i="5"/>
  <c r="CV29" i="5" s="1"/>
  <c r="CV8" i="5"/>
  <c r="CP24" i="5"/>
  <c r="CP32" i="5" s="1"/>
  <c r="CP11" i="5"/>
  <c r="CV6" i="5"/>
  <c r="CQ27" i="5"/>
  <c r="AF31" i="5"/>
  <c r="U31" i="5" s="1"/>
  <c r="U10" i="5"/>
  <c r="BN11" i="5"/>
  <c r="BN25" i="5"/>
  <c r="BN32" i="5" s="1"/>
  <c r="CT24" i="5"/>
  <c r="CT32" i="5" s="1"/>
  <c r="CT11" i="5"/>
  <c r="CS24" i="5"/>
  <c r="CS32" i="5" s="1"/>
  <c r="CS11" i="5"/>
  <c r="AF26" i="5"/>
  <c r="U5" i="5"/>
  <c r="BC24" i="5"/>
  <c r="BC11" i="5"/>
  <c r="CO28" i="5"/>
  <c r="CV28" i="5" s="1"/>
  <c r="CV7" i="5"/>
  <c r="AF30" i="5"/>
  <c r="U30" i="5" s="1"/>
  <c r="U9" i="5"/>
  <c r="AF44" i="5"/>
  <c r="U42" i="5"/>
  <c r="U4" i="5"/>
  <c r="BC25" i="5"/>
  <c r="CO25" i="5"/>
  <c r="CV25" i="5" s="1"/>
  <c r="CV4" i="5"/>
  <c r="AF27" i="5"/>
  <c r="U27" i="5" s="1"/>
  <c r="U6" i="5"/>
  <c r="U7" i="5"/>
  <c r="BY28" i="5"/>
  <c r="U28" i="5" s="1"/>
  <c r="CV10" i="5"/>
  <c r="CO31" i="5"/>
  <c r="CV31" i="5" s="1"/>
  <c r="BY11" i="5"/>
  <c r="BY26" i="5"/>
  <c r="CJ11" i="5"/>
  <c r="CJ25" i="5"/>
  <c r="CJ32" i="5" s="1"/>
  <c r="CO44" i="5"/>
  <c r="CV37" i="5"/>
  <c r="CO30" i="5"/>
  <c r="CV30" i="5" s="1"/>
  <c r="CV9" i="5"/>
  <c r="CO26" i="5"/>
  <c r="CV26" i="5" s="1"/>
  <c r="CV5" i="5"/>
  <c r="CQ11" i="5"/>
  <c r="CQ24" i="5"/>
  <c r="CR11" i="5"/>
  <c r="CR27" i="5"/>
  <c r="CR32" i="5" s="1"/>
  <c r="AE24" i="5"/>
  <c r="T3" i="5"/>
  <c r="AF24" i="5"/>
  <c r="U3" i="5"/>
  <c r="AF11" i="5"/>
  <c r="AR24" i="5"/>
  <c r="AR32" i="5" s="1"/>
  <c r="AR11" i="5"/>
  <c r="CU11" i="5"/>
  <c r="CU24" i="5"/>
  <c r="CU32" i="5" s="1"/>
  <c r="S38" i="5"/>
  <c r="BZ3" i="5"/>
  <c r="BO3" i="5"/>
  <c r="BD37" i="5"/>
  <c r="CK37" i="5"/>
  <c r="BD3" i="5"/>
  <c r="BO37" i="5"/>
  <c r="S43" i="5"/>
  <c r="BZ37" i="5"/>
  <c r="CK3" i="5"/>
  <c r="AS7" i="5"/>
  <c r="BD40" i="5"/>
  <c r="BO40" i="5"/>
  <c r="BZ40" i="5"/>
  <c r="T41" i="5"/>
  <c r="AG43" i="5"/>
  <c r="CK42" i="5"/>
  <c r="CK40" i="5"/>
  <c r="BD5" i="5"/>
  <c r="AG42" i="5"/>
  <c r="AG6" i="5"/>
  <c r="CG44" i="5"/>
  <c r="CK39" i="5"/>
  <c r="T39" i="5"/>
  <c r="AS40" i="5"/>
  <c r="AG7" i="5"/>
  <c r="BO5" i="5"/>
  <c r="BZ5" i="5"/>
  <c r="BZ38" i="5"/>
  <c r="CK38" i="5"/>
  <c r="AG5" i="5"/>
  <c r="AS38" i="5"/>
  <c r="BD10" i="5"/>
  <c r="BO4" i="5"/>
  <c r="BZ8" i="5"/>
  <c r="BZ39" i="5"/>
  <c r="BO6" i="5"/>
  <c r="BZ6" i="5"/>
  <c r="AQ11" i="5"/>
  <c r="AQ24" i="5"/>
  <c r="AQ32" i="5" s="1"/>
  <c r="CD25" i="5"/>
  <c r="CK25" i="5" s="1"/>
  <c r="CK4" i="5"/>
  <c r="T7" i="5"/>
  <c r="AE28" i="5"/>
  <c r="T28" i="5" s="1"/>
  <c r="AE31" i="5"/>
  <c r="T31" i="5" s="1"/>
  <c r="T10" i="5"/>
  <c r="CK7" i="5"/>
  <c r="CD28" i="5"/>
  <c r="CK28" i="5" s="1"/>
  <c r="CK6" i="5"/>
  <c r="CD27" i="5"/>
  <c r="CK27" i="5" s="1"/>
  <c r="CI44" i="5"/>
  <c r="CK5" i="5"/>
  <c r="CD26" i="5"/>
  <c r="T42" i="5"/>
  <c r="AG8" i="5"/>
  <c r="AS10" i="5"/>
  <c r="AS43" i="5"/>
  <c r="AG38" i="5"/>
  <c r="AS6" i="5"/>
  <c r="BD7" i="5"/>
  <c r="BD6" i="5"/>
  <c r="BD42" i="5"/>
  <c r="BO42" i="5"/>
  <c r="BZ42" i="5"/>
  <c r="BD43" i="5"/>
  <c r="BZ4" i="5"/>
  <c r="J29" i="5"/>
  <c r="BB11" i="5"/>
  <c r="BB24" i="5"/>
  <c r="CE44" i="5"/>
  <c r="CK43" i="5"/>
  <c r="CH11" i="5"/>
  <c r="CH24" i="5"/>
  <c r="CD44" i="5"/>
  <c r="AQ44" i="5"/>
  <c r="BM44" i="5"/>
  <c r="AG3" i="5"/>
  <c r="AG4" i="5"/>
  <c r="BD8" i="5"/>
  <c r="BD38" i="5"/>
  <c r="BO38" i="5"/>
  <c r="AG41" i="5"/>
  <c r="AS37" i="5"/>
  <c r="AG37" i="5"/>
  <c r="AS39" i="5"/>
  <c r="AG39" i="5"/>
  <c r="AS9" i="5"/>
  <c r="BO9" i="5"/>
  <c r="AS8" i="5"/>
  <c r="BO7" i="5"/>
  <c r="BZ7" i="5"/>
  <c r="BD39" i="5"/>
  <c r="BO43" i="5"/>
  <c r="BD41" i="5"/>
  <c r="BO41" i="5"/>
  <c r="T9" i="5"/>
  <c r="AE30" i="5"/>
  <c r="T30" i="5" s="1"/>
  <c r="CD29" i="5"/>
  <c r="CK29" i="5" s="1"/>
  <c r="CK8" i="5"/>
  <c r="BM11" i="5"/>
  <c r="BM24" i="5"/>
  <c r="BM32" i="5" s="1"/>
  <c r="T5" i="5"/>
  <c r="AE26" i="5"/>
  <c r="T26" i="5" s="1"/>
  <c r="CF44" i="5"/>
  <c r="T40" i="5"/>
  <c r="CH44" i="5"/>
  <c r="CK41" i="5"/>
  <c r="AE25" i="5"/>
  <c r="T25" i="5" s="1"/>
  <c r="T4" i="5"/>
  <c r="CG24" i="5"/>
  <c r="CG32" i="5" s="1"/>
  <c r="CG11" i="5"/>
  <c r="BB44" i="5"/>
  <c r="CF24" i="5"/>
  <c r="CF32" i="5" s="1"/>
  <c r="CF11" i="5"/>
  <c r="AS3" i="5"/>
  <c r="AG10" i="5"/>
  <c r="BD9" i="5"/>
  <c r="AG9" i="5"/>
  <c r="AG40" i="5"/>
  <c r="BD4" i="5"/>
  <c r="AS5" i="5"/>
  <c r="AS42" i="5"/>
  <c r="BZ9" i="5"/>
  <c r="AS4" i="5"/>
  <c r="AS41" i="5"/>
  <c r="BO8" i="5"/>
  <c r="BO39" i="5"/>
  <c r="BZ43" i="5"/>
  <c r="BO10" i="5"/>
  <c r="BZ10" i="5"/>
  <c r="BZ41" i="5"/>
  <c r="AE11" i="5"/>
  <c r="BX11" i="5"/>
  <c r="BX24" i="5"/>
  <c r="BX32" i="5" s="1"/>
  <c r="T43" i="5"/>
  <c r="CE24" i="5"/>
  <c r="CE32" i="5" s="1"/>
  <c r="CE11" i="5"/>
  <c r="AE27" i="5"/>
  <c r="T27" i="5" s="1"/>
  <c r="T6" i="5"/>
  <c r="AE29" i="5"/>
  <c r="T29" i="5" s="1"/>
  <c r="T8" i="5"/>
  <c r="CD11" i="5"/>
  <c r="CD24" i="5"/>
  <c r="CD31" i="5"/>
  <c r="CK31" i="5" s="1"/>
  <c r="CK10" i="5"/>
  <c r="CI11" i="5"/>
  <c r="CI26" i="5"/>
  <c r="CI32" i="5" s="1"/>
  <c r="AE44" i="5"/>
  <c r="T37" i="5"/>
  <c r="CK9" i="5"/>
  <c r="CD30" i="5"/>
  <c r="CK30" i="5" s="1"/>
  <c r="T38" i="5"/>
  <c r="BX44" i="5"/>
  <c r="H32" i="5"/>
  <c r="H11" i="5"/>
  <c r="Q43" i="5"/>
  <c r="P42" i="5"/>
  <c r="R38" i="5"/>
  <c r="S42" i="5"/>
  <c r="P41" i="5"/>
  <c r="BJ32" i="5"/>
  <c r="S39" i="5"/>
  <c r="BI11" i="5"/>
  <c r="AD44" i="5"/>
  <c r="R39" i="5"/>
  <c r="R42" i="5"/>
  <c r="BV44" i="5"/>
  <c r="R43" i="5"/>
  <c r="Q40" i="5"/>
  <c r="AW24" i="5"/>
  <c r="AW11" i="5"/>
  <c r="AL28" i="5"/>
  <c r="AS28" i="5" s="1"/>
  <c r="S9" i="5"/>
  <c r="BL32" i="5"/>
  <c r="O43" i="5"/>
  <c r="S29" i="5"/>
  <c r="S8" i="5"/>
  <c r="AC29" i="5"/>
  <c r="R29" i="5" s="1"/>
  <c r="R8" i="5"/>
  <c r="AB26" i="5"/>
  <c r="Q5" i="5"/>
  <c r="O42" i="5"/>
  <c r="AA30" i="5"/>
  <c r="P30" i="5" s="1"/>
  <c r="P9" i="5"/>
  <c r="Z27" i="5"/>
  <c r="O6" i="5"/>
  <c r="Q7" i="5"/>
  <c r="AY28" i="5"/>
  <c r="Q28" i="5" s="1"/>
  <c r="AA29" i="5"/>
  <c r="P29" i="5" s="1"/>
  <c r="P8" i="5"/>
  <c r="Z26" i="5"/>
  <c r="O5" i="5"/>
  <c r="Q42" i="5"/>
  <c r="P39" i="5"/>
  <c r="R10" i="5"/>
  <c r="AO31" i="5"/>
  <c r="AO32" i="5" s="1"/>
  <c r="P40" i="5"/>
  <c r="O10" i="5"/>
  <c r="AW31" i="5"/>
  <c r="BD31" i="5" s="1"/>
  <c r="BH25" i="5"/>
  <c r="BO25" i="5" s="1"/>
  <c r="Q41" i="5"/>
  <c r="P38" i="5"/>
  <c r="BS29" i="5"/>
  <c r="BZ29" i="5" s="1"/>
  <c r="O39" i="5"/>
  <c r="BH27" i="5"/>
  <c r="BO27" i="5" s="1"/>
  <c r="BS27" i="5"/>
  <c r="BZ27" i="5" s="1"/>
  <c r="Z24" i="5"/>
  <c r="Z29" i="5"/>
  <c r="O8" i="5"/>
  <c r="Q10" i="5"/>
  <c r="AB31" i="5"/>
  <c r="Q31" i="5" s="1"/>
  <c r="AC26" i="5"/>
  <c r="R26" i="5" s="1"/>
  <c r="R5" i="5"/>
  <c r="S28" i="5"/>
  <c r="S7" i="5"/>
  <c r="AC25" i="5"/>
  <c r="R25" i="5" s="1"/>
  <c r="R4" i="5"/>
  <c r="AL31" i="5"/>
  <c r="AB29" i="5"/>
  <c r="Q29" i="5" s="1"/>
  <c r="Q8" i="5"/>
  <c r="Q38" i="5"/>
  <c r="AA25" i="5"/>
  <c r="P25" i="5" s="1"/>
  <c r="P4" i="5"/>
  <c r="O38" i="5"/>
  <c r="AL27" i="5"/>
  <c r="AS27" i="5" s="1"/>
  <c r="AW28" i="5"/>
  <c r="AW44" i="5"/>
  <c r="Q39" i="5"/>
  <c r="AW27" i="5"/>
  <c r="BD27" i="5" s="1"/>
  <c r="BS25" i="5"/>
  <c r="BZ25" i="5" s="1"/>
  <c r="P5" i="5"/>
  <c r="BT26" i="5"/>
  <c r="P26" i="5" s="1"/>
  <c r="AL24" i="5"/>
  <c r="BS24" i="5"/>
  <c r="S25" i="5"/>
  <c r="S4" i="5"/>
  <c r="Z25" i="5"/>
  <c r="O4" i="5"/>
  <c r="R9" i="5"/>
  <c r="AC30" i="5"/>
  <c r="R30" i="5" s="1"/>
  <c r="AA31" i="5"/>
  <c r="P31" i="5" s="1"/>
  <c r="P10" i="5"/>
  <c r="Z28" i="5"/>
  <c r="O7" i="5"/>
  <c r="AW29" i="5"/>
  <c r="BD29" i="5" s="1"/>
  <c r="S31" i="5"/>
  <c r="S10" i="5"/>
  <c r="Q4" i="5"/>
  <c r="AB25" i="5"/>
  <c r="Q25" i="5" s="1"/>
  <c r="AL44" i="5"/>
  <c r="BH26" i="5"/>
  <c r="BO26" i="5" s="1"/>
  <c r="BS26" i="5"/>
  <c r="AC27" i="5"/>
  <c r="R27" i="5" s="1"/>
  <c r="R6" i="5"/>
  <c r="O37" i="5"/>
  <c r="S40" i="5"/>
  <c r="O9" i="5"/>
  <c r="AL30" i="5"/>
  <c r="AS30" i="5" s="1"/>
  <c r="BH30" i="5"/>
  <c r="BO30" i="5" s="1"/>
  <c r="BH44" i="5"/>
  <c r="AL29" i="5"/>
  <c r="AS29" i="5" s="1"/>
  <c r="S41" i="5"/>
  <c r="BH28" i="5"/>
  <c r="BO28" i="5" s="1"/>
  <c r="BS28" i="5"/>
  <c r="R40" i="5"/>
  <c r="R7" i="5"/>
  <c r="BV28" i="5"/>
  <c r="R28" i="5" s="1"/>
  <c r="BH24" i="5"/>
  <c r="AW26" i="5"/>
  <c r="BD26" i="5" s="1"/>
  <c r="AB27" i="5"/>
  <c r="Q6" i="5"/>
  <c r="P7" i="5"/>
  <c r="AA28" i="5"/>
  <c r="P28" i="5" s="1"/>
  <c r="R41" i="5"/>
  <c r="AB30" i="5"/>
  <c r="Q30" i="5" s="1"/>
  <c r="Q9" i="5"/>
  <c r="AA27" i="5"/>
  <c r="P6" i="5"/>
  <c r="Z31" i="5"/>
  <c r="S6" i="5"/>
  <c r="S27" i="5"/>
  <c r="AW30" i="5"/>
  <c r="BD30" i="5" s="1"/>
  <c r="Z30" i="5"/>
  <c r="S5" i="5"/>
  <c r="S26" i="5"/>
  <c r="P43" i="5"/>
  <c r="O40" i="5"/>
  <c r="AW25" i="5"/>
  <c r="BD25" i="5" s="1"/>
  <c r="AL26" i="5"/>
  <c r="AS26" i="5" s="1"/>
  <c r="BS30" i="5"/>
  <c r="BZ30" i="5" s="1"/>
  <c r="AL25" i="5"/>
  <c r="AS25" i="5" s="1"/>
  <c r="O41" i="5"/>
  <c r="BH29" i="5"/>
  <c r="BO29" i="5" s="1"/>
  <c r="BH31" i="5"/>
  <c r="BO31" i="5" s="1"/>
  <c r="BS31" i="5"/>
  <c r="BZ31" i="5" s="1"/>
  <c r="BS44" i="5"/>
  <c r="AE10" i="8"/>
  <c r="AP32" i="5"/>
  <c r="AP44" i="5"/>
  <c r="AO44" i="5"/>
  <c r="F32" i="5"/>
  <c r="F11" i="5"/>
  <c r="G32" i="5"/>
  <c r="G11" i="5"/>
  <c r="P37" i="5"/>
  <c r="S37" i="5"/>
  <c r="BU44" i="5"/>
  <c r="R3" i="5"/>
  <c r="S3" i="5"/>
  <c r="O3" i="5"/>
  <c r="Q3" i="5"/>
  <c r="R37" i="5"/>
  <c r="Q37" i="5"/>
  <c r="BW44" i="5"/>
  <c r="P3" i="5"/>
  <c r="BU24" i="5"/>
  <c r="BU32" i="5" s="1"/>
  <c r="BU11" i="5"/>
  <c r="BT44" i="5"/>
  <c r="BV24" i="5"/>
  <c r="BV11" i="5"/>
  <c r="BS11" i="5"/>
  <c r="BW11" i="5"/>
  <c r="BW32" i="5"/>
  <c r="BT24" i="5"/>
  <c r="BT11" i="5"/>
  <c r="BA44" i="5"/>
  <c r="AY11" i="5"/>
  <c r="BI44" i="5"/>
  <c r="AN11" i="5"/>
  <c r="AL11" i="5"/>
  <c r="AP11" i="5"/>
  <c r="BJ11" i="5"/>
  <c r="AM11" i="5"/>
  <c r="BA32" i="5"/>
  <c r="BA11" i="5"/>
  <c r="AZ44" i="5"/>
  <c r="BK44" i="5"/>
  <c r="BL11" i="5"/>
  <c r="AZ32" i="5"/>
  <c r="AZ11" i="5"/>
  <c r="AY44" i="5"/>
  <c r="BL44" i="5"/>
  <c r="AO11" i="5"/>
  <c r="AX11" i="5"/>
  <c r="AX44" i="5"/>
  <c r="BJ44" i="5"/>
  <c r="BH11" i="5"/>
  <c r="AM44" i="5"/>
  <c r="AC44" i="5"/>
  <c r="AN44" i="5"/>
  <c r="BK11" i="5"/>
  <c r="BI24" i="5"/>
  <c r="AC11" i="5"/>
  <c r="AD11" i="5"/>
  <c r="E11" i="5"/>
  <c r="E32" i="5"/>
  <c r="D11" i="5"/>
  <c r="D32" i="5"/>
  <c r="D34" i="2"/>
  <c r="F24" i="2"/>
  <c r="F25" i="2"/>
  <c r="C35" i="2"/>
  <c r="C36" i="2"/>
  <c r="D36" i="2"/>
  <c r="D37" i="2"/>
  <c r="C37" i="2"/>
  <c r="F10" i="2"/>
  <c r="AB11" i="5"/>
  <c r="AB44" i="5"/>
  <c r="F20" i="2"/>
  <c r="F7" i="2"/>
  <c r="C32" i="2"/>
  <c r="AA11" i="5"/>
  <c r="AA44" i="5"/>
  <c r="Z44" i="5"/>
  <c r="Z11" i="5"/>
  <c r="C11" i="5"/>
  <c r="F19" i="2"/>
  <c r="D33" i="2"/>
  <c r="F5" i="2"/>
  <c r="C21" i="2"/>
  <c r="F4" i="2"/>
  <c r="F6" i="2"/>
  <c r="F13" i="2" l="1"/>
  <c r="F14" i="2" s="1"/>
  <c r="D38" i="2"/>
  <c r="CQ32" i="5"/>
  <c r="CQ46" i="5" s="1"/>
  <c r="U25" i="5"/>
  <c r="F35" i="2"/>
  <c r="BY32" i="5"/>
  <c r="BY46" i="5" s="1"/>
  <c r="CP46" i="5"/>
  <c r="CS46" i="5"/>
  <c r="U26" i="5"/>
  <c r="CV27" i="5"/>
  <c r="CJ46" i="5"/>
  <c r="CU46" i="5"/>
  <c r="CR46" i="5"/>
  <c r="CV44" i="5"/>
  <c r="U44" i="5"/>
  <c r="CT46" i="5"/>
  <c r="BN46" i="5"/>
  <c r="AR46" i="5"/>
  <c r="J11" i="5"/>
  <c r="BC32" i="5"/>
  <c r="BC46" i="5" s="1"/>
  <c r="CV11" i="5"/>
  <c r="U11" i="5"/>
  <c r="U24" i="5"/>
  <c r="AF32" i="5"/>
  <c r="AF46" i="5" s="1"/>
  <c r="CV24" i="5"/>
  <c r="CO32" i="5"/>
  <c r="BB32" i="5"/>
  <c r="BB46" i="5" s="1"/>
  <c r="T24" i="5"/>
  <c r="T32" i="5" s="1"/>
  <c r="B45" i="5" s="1"/>
  <c r="BZ26" i="5"/>
  <c r="J27" i="5"/>
  <c r="J32" i="5" s="1"/>
  <c r="B37" i="5" s="1"/>
  <c r="BD24" i="5"/>
  <c r="CK24" i="5"/>
  <c r="BZ24" i="5"/>
  <c r="BO24" i="5"/>
  <c r="AS24" i="5"/>
  <c r="V41" i="5"/>
  <c r="AG31" i="5"/>
  <c r="AQ46" i="5"/>
  <c r="BZ28" i="5"/>
  <c r="AG30" i="5"/>
  <c r="CG46" i="5"/>
  <c r="BD28" i="5"/>
  <c r="AS31" i="5"/>
  <c r="CK26" i="5"/>
  <c r="V39" i="5"/>
  <c r="V3" i="5"/>
  <c r="V7" i="5"/>
  <c r="AG29" i="5"/>
  <c r="V5" i="5"/>
  <c r="BX46" i="5"/>
  <c r="CD32" i="5"/>
  <c r="T11" i="5"/>
  <c r="CF46" i="5"/>
  <c r="CE46" i="5"/>
  <c r="AG28" i="5"/>
  <c r="AG24" i="5"/>
  <c r="AG26" i="5"/>
  <c r="V38" i="5"/>
  <c r="V43" i="5"/>
  <c r="AE32" i="5"/>
  <c r="AE46" i="5" s="1"/>
  <c r="V42" i="5"/>
  <c r="CI46" i="5"/>
  <c r="V4" i="5"/>
  <c r="V10" i="5"/>
  <c r="V6" i="5"/>
  <c r="V37" i="5"/>
  <c r="T44" i="5"/>
  <c r="CK11" i="5"/>
  <c r="V40" i="5"/>
  <c r="BM46" i="5"/>
  <c r="CK44" i="5"/>
  <c r="V9" i="5"/>
  <c r="AG25" i="5"/>
  <c r="V8" i="5"/>
  <c r="AG27" i="5"/>
  <c r="CH32" i="5"/>
  <c r="CH46" i="5" s="1"/>
  <c r="C32" i="5"/>
  <c r="S30" i="5"/>
  <c r="BV32" i="5"/>
  <c r="BV46" i="5" s="1"/>
  <c r="R31" i="5"/>
  <c r="Z32" i="5"/>
  <c r="BZ44" i="5"/>
  <c r="BO44" i="5"/>
  <c r="O31" i="5"/>
  <c r="O26" i="5"/>
  <c r="AL32" i="5"/>
  <c r="O30" i="5"/>
  <c r="O44" i="5"/>
  <c r="BZ11" i="5"/>
  <c r="O27" i="5"/>
  <c r="AW32" i="5"/>
  <c r="AG44" i="5"/>
  <c r="O28" i="5"/>
  <c r="V28" i="5" s="1"/>
  <c r="O25" i="5"/>
  <c r="V25" i="5" s="1"/>
  <c r="BS32" i="5"/>
  <c r="O24" i="5"/>
  <c r="BH32" i="5"/>
  <c r="O29" i="5"/>
  <c r="V29" i="5" s="1"/>
  <c r="P27" i="5"/>
  <c r="Q26" i="5"/>
  <c r="Q27" i="5"/>
  <c r="AO46" i="5"/>
  <c r="AP46" i="5"/>
  <c r="AY32" i="5"/>
  <c r="AY46" i="5" s="1"/>
  <c r="R24" i="5"/>
  <c r="S24" i="5"/>
  <c r="P24" i="5"/>
  <c r="BK32" i="5"/>
  <c r="BK46" i="5" s="1"/>
  <c r="BW46" i="5"/>
  <c r="BU46" i="5"/>
  <c r="Q24" i="5"/>
  <c r="AN32" i="5"/>
  <c r="AN46" i="5" s="1"/>
  <c r="BT32" i="5"/>
  <c r="BT46" i="5" s="1"/>
  <c r="P11" i="5"/>
  <c r="BD11" i="5"/>
  <c r="AS44" i="5"/>
  <c r="R11" i="5"/>
  <c r="BA46" i="5"/>
  <c r="BL46" i="5"/>
  <c r="S44" i="5"/>
  <c r="S11" i="5"/>
  <c r="AZ46" i="5"/>
  <c r="AX32" i="5"/>
  <c r="AX46" i="5" s="1"/>
  <c r="BO11" i="5"/>
  <c r="AM32" i="5"/>
  <c r="AM46" i="5" s="1"/>
  <c r="BI32" i="5"/>
  <c r="BI46" i="5" s="1"/>
  <c r="R44" i="5"/>
  <c r="Q44" i="5"/>
  <c r="AS11" i="5"/>
  <c r="BD44" i="5"/>
  <c r="P44" i="5"/>
  <c r="BJ46" i="5"/>
  <c r="O11" i="5"/>
  <c r="AC32" i="5"/>
  <c r="AC46" i="5" s="1"/>
  <c r="Q11" i="5"/>
  <c r="AD32" i="5"/>
  <c r="AD46" i="5" s="1"/>
  <c r="F36" i="2"/>
  <c r="F37" i="2"/>
  <c r="AB32" i="5"/>
  <c r="AA32" i="5"/>
  <c r="AG11" i="5"/>
  <c r="F32" i="2"/>
  <c r="F31" i="2"/>
  <c r="C33" i="2"/>
  <c r="F21" i="2"/>
  <c r="U32" i="5" l="1"/>
  <c r="U46" i="5" s="1"/>
  <c r="CV46" i="5"/>
  <c r="CV32" i="5"/>
  <c r="V31" i="5"/>
  <c r="BZ46" i="5"/>
  <c r="BD46" i="5"/>
  <c r="BO46" i="5"/>
  <c r="CK46" i="5"/>
  <c r="CK32" i="5"/>
  <c r="T46" i="5"/>
  <c r="V27" i="5"/>
  <c r="V26" i="5"/>
  <c r="V24" i="5"/>
  <c r="V30" i="5"/>
  <c r="BD32" i="5"/>
  <c r="BZ32" i="5"/>
  <c r="AS46" i="5"/>
  <c r="V44" i="5"/>
  <c r="O32" i="5"/>
  <c r="V11" i="5"/>
  <c r="P32" i="5"/>
  <c r="AS32" i="5"/>
  <c r="Q32" i="5"/>
  <c r="AG32" i="5"/>
  <c r="BO32" i="5"/>
  <c r="R32" i="5"/>
  <c r="S32" i="5"/>
  <c r="AB46" i="5"/>
  <c r="AA46" i="5"/>
  <c r="F33" i="2"/>
  <c r="B43" i="5" l="1"/>
  <c r="B44" i="5" s="1"/>
  <c r="V32" i="5"/>
  <c r="P46" i="5"/>
  <c r="AG46" i="5"/>
  <c r="AG47" i="5" s="1"/>
  <c r="S46" i="5"/>
  <c r="Q46" i="5"/>
  <c r="R46" i="5"/>
  <c r="B47" i="5" l="1"/>
  <c r="V46" i="5"/>
  <c r="V47" i="5" s="1"/>
  <c r="AH9" i="8" l="1"/>
  <c r="AH7" i="8"/>
  <c r="Z47" i="8"/>
  <c r="Z48" i="8" s="1"/>
  <c r="C22" i="2"/>
  <c r="C26" i="2" s="1"/>
  <c r="AH10" i="8" l="1"/>
  <c r="C34" i="2"/>
  <c r="C38" i="2" s="1"/>
  <c r="F22" i="2"/>
  <c r="F26" i="2" l="1"/>
  <c r="F27" i="2" s="1"/>
  <c r="F34" i="2"/>
  <c r="F3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Joshua Fryback</author>
    <author>Fryback, Josh</author>
  </authors>
  <commentList>
    <comment ref="Z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Joshua Fryback:</t>
        </r>
        <r>
          <rPr>
            <sz val="9"/>
            <color indexed="81"/>
            <rFont val="Tahoma"/>
            <family val="2"/>
          </rPr>
          <t xml:space="preserve">
Pickups and Trucks listed as Auto have been categorized as Direct</t>
        </r>
      </text>
    </comment>
    <comment ref="A3490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Fryback, Josh:</t>
        </r>
        <r>
          <rPr>
            <sz val="9"/>
            <color indexed="81"/>
            <rFont val="Tahoma"/>
            <family val="2"/>
          </rPr>
          <t xml:space="preserve">
Changed to ICI during 7/2012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Skanska</author>
    <author>Administrator</author>
    <author>Fryback, Josh</author>
  </authors>
  <commentList>
    <comment ref="J1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Skanska:</t>
        </r>
        <r>
          <rPr>
            <sz val="9"/>
            <color indexed="81"/>
            <rFont val="Tahoma"/>
            <family val="2"/>
          </rPr>
          <t xml:space="preserve">
Excludes Land
</t>
        </r>
      </text>
    </comment>
    <comment ref="A15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MACRS 200DB, Table 7
</t>
        </r>
      </text>
    </comment>
    <comment ref="A19" authorId="1" shapeId="0" xr:uid="{00000000-0006-0000-0300-000003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Table A-8
</t>
        </r>
      </text>
    </comment>
    <comment ref="A21" authorId="1" shapeId="0" xr:uid="{00000000-0006-0000-0300-000004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MACRS 200DB, Table 7
</t>
        </r>
      </text>
    </comment>
    <comment ref="A43" authorId="2" shapeId="0" xr:uid="{00000000-0006-0000-0300-000005000000}">
      <text>
        <r>
          <rPr>
            <b/>
            <sz val="9"/>
            <color indexed="81"/>
            <rFont val="Tahoma"/>
            <family val="2"/>
          </rPr>
          <t>Fryback, Josh:</t>
        </r>
        <r>
          <rPr>
            <sz val="9"/>
            <color indexed="81"/>
            <rFont val="Tahoma"/>
            <family val="2"/>
          </rPr>
          <t xml:space="preserve">
Need to change formula upon start of new year</t>
        </r>
      </text>
    </comment>
  </commentList>
</comments>
</file>

<file path=xl/sharedStrings.xml><?xml version="1.0" encoding="utf-8"?>
<sst xmlns="http://schemas.openxmlformats.org/spreadsheetml/2006/main" count="11863" uniqueCount="2848">
  <si>
    <t>Current Balance Sheet Date</t>
  </si>
  <si>
    <t>Company</t>
  </si>
  <si>
    <t>Ragle Class</t>
  </si>
  <si>
    <t>Date Disposed</t>
  </si>
  <si>
    <t>D / T</t>
  </si>
  <si>
    <t>Ragle Equip #</t>
  </si>
  <si>
    <t>Vin</t>
  </si>
  <si>
    <t>Property Description</t>
  </si>
  <si>
    <t>Purchase Date</t>
  </si>
  <si>
    <t>Book Asset Type</t>
  </si>
  <si>
    <t>Sub Schedule Type</t>
  </si>
  <si>
    <t>Book Method</t>
  </si>
  <si>
    <t xml:space="preserve"> Book Period</t>
  </si>
  <si>
    <t xml:space="preserve">Value per initial valuation </t>
  </si>
  <si>
    <t>Salvage Value</t>
  </si>
  <si>
    <t>Annual Depreciation</t>
  </si>
  <si>
    <t>Asset</t>
  </si>
  <si>
    <t>Asset ID #</t>
  </si>
  <si>
    <t>Date in Service</t>
  </si>
  <si>
    <t>Book Cost</t>
  </si>
  <si>
    <t>Book Prior Depreciation</t>
  </si>
  <si>
    <t>Book Current Depreciation</t>
  </si>
  <si>
    <t>Book End Depr</t>
  </si>
  <si>
    <t>Book Net Book Value</t>
  </si>
  <si>
    <t>Book Period</t>
  </si>
  <si>
    <t>Direct/Indirect</t>
  </si>
  <si>
    <t>Depreciation Account</t>
  </si>
  <si>
    <t>Equipment Number</t>
  </si>
  <si>
    <t>Disposed</t>
  </si>
  <si>
    <t>Base Value Remaining on Books</t>
  </si>
  <si>
    <t>Disposition Date</t>
  </si>
  <si>
    <t>Days of Ownership</t>
  </si>
  <si>
    <t>Applicable Depreciation Expense</t>
  </si>
  <si>
    <t>Book Value At Sale Date</t>
  </si>
  <si>
    <t>Sale Price</t>
  </si>
  <si>
    <t>Gain/Loss (Assuming CR to cash posting was Gain/Loss Acct)</t>
  </si>
  <si>
    <t>Depreciation Over Accrual</t>
  </si>
  <si>
    <t>Current Year depreciation</t>
  </si>
  <si>
    <t>Ledger Reconciliation Date</t>
  </si>
  <si>
    <t>Life to Date Depreciation</t>
  </si>
  <si>
    <t>Prior Year Depreciation</t>
  </si>
  <si>
    <t>Depreciation in Excess of Cost</t>
  </si>
  <si>
    <t>Tax Purchase Date Basis</t>
  </si>
  <si>
    <t>Tax Sale Date</t>
  </si>
  <si>
    <t>Book Value</t>
  </si>
  <si>
    <t>Select</t>
  </si>
  <si>
    <t>14DT-02S</t>
  </si>
  <si>
    <t>16V1D11925R5300916</t>
  </si>
  <si>
    <t>2024 BIG TEX DUMP TRLR 14LP-14</t>
  </si>
  <si>
    <t>Machinery &amp; Equip</t>
  </si>
  <si>
    <t>S/L</t>
  </si>
  <si>
    <t>14FT-01S</t>
  </si>
  <si>
    <t>16V1W2427R2325857</t>
  </si>
  <si>
    <t>2024 BIG TEX FLATBED TRLR 14PI</t>
  </si>
  <si>
    <t>14FT-03S</t>
  </si>
  <si>
    <t>16V1W2429S2372507</t>
  </si>
  <si>
    <t>2025 BT 14PI-20BK (14FT-03S)</t>
  </si>
  <si>
    <t>14FT-04S</t>
  </si>
  <si>
    <t>16V1W2228R2360779</t>
  </si>
  <si>
    <t>2025 BT 14PI-18BK (14FT-04S)</t>
  </si>
  <si>
    <t>TD-01S</t>
  </si>
  <si>
    <t>TBD</t>
  </si>
  <si>
    <t>2018 TILT TRAILER 22'</t>
  </si>
  <si>
    <t>AC-01S</t>
  </si>
  <si>
    <t>NEW AIR COMPRESSOR AC-01S</t>
  </si>
  <si>
    <t>AB-01S</t>
  </si>
  <si>
    <t>5F11S1012R1006482</t>
  </si>
  <si>
    <t>2024 WANCO SILENT SENTINAL</t>
  </si>
  <si>
    <t>AB-02S</t>
  </si>
  <si>
    <t>5F11S1012R1007051</t>
  </si>
  <si>
    <t>AB-03S</t>
  </si>
  <si>
    <t>5F11S1010R1007050</t>
  </si>
  <si>
    <t>AB-04S</t>
  </si>
  <si>
    <t>5F11S1018R1007054</t>
  </si>
  <si>
    <t>AB-05S</t>
  </si>
  <si>
    <t>5F11S1013R1006720</t>
  </si>
  <si>
    <t>BM-01S</t>
  </si>
  <si>
    <t>1VRA170V6J1000991</t>
  </si>
  <si>
    <t>Vermeer D20X22 Directional Driller</t>
  </si>
  <si>
    <t>BP-01S</t>
  </si>
  <si>
    <t>CLEMCO LO BOY BLAST POT</t>
  </si>
  <si>
    <t>D</t>
  </si>
  <si>
    <t>BT-01S</t>
  </si>
  <si>
    <t>1FDUF5HT9CED01106</t>
  </si>
  <si>
    <t>2012 F-550 Buket Truck</t>
  </si>
  <si>
    <t>Vehicle</t>
  </si>
  <si>
    <t>Truck</t>
  </si>
  <si>
    <t>BT-02S</t>
  </si>
  <si>
    <t>1FDUF4GT0BEA23075</t>
  </si>
  <si>
    <t>2011 Ford F-450 2DR Super Duty</t>
  </si>
  <si>
    <t>CS-01S</t>
  </si>
  <si>
    <t>DP-5801173</t>
  </si>
  <si>
    <t>71HP Kubota Walk Behind Saw</t>
  </si>
  <si>
    <t>CS-02S</t>
  </si>
  <si>
    <t>DP-5801175</t>
  </si>
  <si>
    <t>DD-01S</t>
  </si>
  <si>
    <t>1HTMMAANX5H162395</t>
  </si>
  <si>
    <t>2005 International Digger Derrick Truck</t>
  </si>
  <si>
    <t>Heavy Truck</t>
  </si>
  <si>
    <t>DD-02S</t>
  </si>
  <si>
    <t>3HAMMAAN9CL439108</t>
  </si>
  <si>
    <t>2012 IHC 4300 Terex C4045</t>
  </si>
  <si>
    <t>DT-01S</t>
  </si>
  <si>
    <t>3FRWF6FE0BV390237</t>
  </si>
  <si>
    <t>2011 Ford F-650 Dump Truck</t>
  </si>
  <si>
    <t>T-01S</t>
  </si>
  <si>
    <t>DTD-01S</t>
  </si>
  <si>
    <t>16V1D1920N5193851</t>
  </si>
  <si>
    <t>BigTex Trailer 14k</t>
  </si>
  <si>
    <t>DTD-02S</t>
  </si>
  <si>
    <t>3S9BTC141NA118235</t>
  </si>
  <si>
    <t>2022 INDA DUMP TRAILER</t>
  </si>
  <si>
    <t>DTF-03S</t>
  </si>
  <si>
    <t>16V1W2425M2079027</t>
  </si>
  <si>
    <t>2021 BIG TEX 14PI-20BK FBT</t>
  </si>
  <si>
    <t>EX-01S</t>
  </si>
  <si>
    <t>CAT0304EJME400373</t>
  </si>
  <si>
    <t>2015 CAT 304E2CR Mini Ex</t>
  </si>
  <si>
    <t>EX-02S</t>
  </si>
  <si>
    <t>1FF027DXKEG260128</t>
  </si>
  <si>
    <t>2015 John Deere 27D Mini Excavator</t>
  </si>
  <si>
    <t>EX-03S</t>
  </si>
  <si>
    <t>CAT3035ECJWYD4609</t>
  </si>
  <si>
    <t>2018 CAT 303.5E2 CR MINI EXCAVATOR</t>
  </si>
  <si>
    <t>EX-04S</t>
  </si>
  <si>
    <t>6G610559</t>
  </si>
  <si>
    <t>2024 CAT 306-07 CR EXCAVATOR</t>
  </si>
  <si>
    <t>FT-01S</t>
  </si>
  <si>
    <t>5FTCE292XN1005325</t>
  </si>
  <si>
    <t>2022 Felling Trailer FT-24</t>
  </si>
  <si>
    <t>GNT-02S</t>
  </si>
  <si>
    <t>16V3F3829S6363999</t>
  </si>
  <si>
    <t>2025 BT FB Gooseneck (63999)</t>
  </si>
  <si>
    <t>MB-01S</t>
  </si>
  <si>
    <t>MB-223787</t>
  </si>
  <si>
    <t>Ver-Mac Pro Series Full Matrix Sign</t>
  </si>
  <si>
    <t>MB-02S</t>
  </si>
  <si>
    <t>MB-223779</t>
  </si>
  <si>
    <t>MB-03S</t>
  </si>
  <si>
    <t>MC-223782</t>
  </si>
  <si>
    <t>MB-04S</t>
  </si>
  <si>
    <t>MB-223788</t>
  </si>
  <si>
    <t>MB-05S</t>
  </si>
  <si>
    <t>MB-411774</t>
  </si>
  <si>
    <t>Message Board Full-Sized Masted</t>
  </si>
  <si>
    <t>MB-06S</t>
  </si>
  <si>
    <t>MB-412068</t>
  </si>
  <si>
    <t>MB-07S</t>
  </si>
  <si>
    <t>7XEUS4111RH000117</t>
  </si>
  <si>
    <t>MB-08S</t>
  </si>
  <si>
    <t>7XEUS4110RH000125</t>
  </si>
  <si>
    <t>MB-09S</t>
  </si>
  <si>
    <t>7XEUS4118RH000129</t>
  </si>
  <si>
    <t>MB-10S</t>
  </si>
  <si>
    <t>7XEUS4118RH000132</t>
  </si>
  <si>
    <t>MB-11S</t>
  </si>
  <si>
    <t>7L31CA215SG000108</t>
  </si>
  <si>
    <t>2025 SMC2000 FM (0108) MB-11S</t>
  </si>
  <si>
    <t>MB-12S</t>
  </si>
  <si>
    <t>7L31CA214SG000133</t>
  </si>
  <si>
    <t>2025 SMC2000 FM (0504) MB-12S</t>
  </si>
  <si>
    <t>MB-13S</t>
  </si>
  <si>
    <t>2025 SMC2000 FMST MB-13S</t>
  </si>
  <si>
    <t>MB-14S</t>
  </si>
  <si>
    <t>2025 SMC2000 FMST MB-14S</t>
  </si>
  <si>
    <t>MB-15S</t>
  </si>
  <si>
    <t>2025 SMC2000 FMST MB-15S</t>
  </si>
  <si>
    <t>PT-01S</t>
  </si>
  <si>
    <t>1FTMF1CB8JKD79922</t>
  </si>
  <si>
    <t>2018 Ford F-150</t>
  </si>
  <si>
    <t>PT-02S</t>
  </si>
  <si>
    <t>1FT7W2A63KEG54590</t>
  </si>
  <si>
    <t>2019 F-250</t>
  </si>
  <si>
    <t>PT-03S</t>
  </si>
  <si>
    <t>1FT7W2A65KEG54588</t>
  </si>
  <si>
    <t>2019 F-250 Crew</t>
  </si>
  <si>
    <t>PT-04S</t>
  </si>
  <si>
    <t>1FT8W3BT9HEE98742</t>
  </si>
  <si>
    <t>2017 Ford F-350</t>
  </si>
  <si>
    <t>T</t>
  </si>
  <si>
    <t>PT-05S</t>
  </si>
  <si>
    <t>1FTEW1C55MKD05876</t>
  </si>
  <si>
    <t>2021  F-150 4X2 Supercrew</t>
  </si>
  <si>
    <t>PT-06S</t>
  </si>
  <si>
    <t>1FT8W3DT6KEC40649</t>
  </si>
  <si>
    <t>2019 F-350 Utility Body</t>
  </si>
  <si>
    <t>PT-07S</t>
  </si>
  <si>
    <t>1FTEW1C5XMKE11286</t>
  </si>
  <si>
    <t xml:space="preserve">2021 F-150 STX Supercrew </t>
  </si>
  <si>
    <t>PT-08S</t>
  </si>
  <si>
    <t>1FTFW1E88NKE97534</t>
  </si>
  <si>
    <t>2022 Ford F-150 Lariat</t>
  </si>
  <si>
    <t>PT-09S</t>
  </si>
  <si>
    <t>1FTEW1CP3NKD01831</t>
  </si>
  <si>
    <t>2022 Ford F-150</t>
  </si>
  <si>
    <t>PT-10S</t>
  </si>
  <si>
    <t>1GB1YLE79NF251127</t>
  </si>
  <si>
    <t>2022 Chevy 2500HD 4x4 8ft Utility Box</t>
  </si>
  <si>
    <t>PT-11S</t>
  </si>
  <si>
    <t>1GB4WLE75PF245038</t>
  </si>
  <si>
    <t>2023 Chevy Silverado 2500 Utility Box</t>
  </si>
  <si>
    <t>PT-12S</t>
  </si>
  <si>
    <t>1FT7W2AA5PEC76879</t>
  </si>
  <si>
    <t>2023 Ford F-250 Super Duty</t>
  </si>
  <si>
    <t>PT-13S</t>
  </si>
  <si>
    <t>1FTEW1CP3PKE08770</t>
  </si>
  <si>
    <t>2023 Ford F-150 4X2 Crew</t>
  </si>
  <si>
    <t>PT-14S</t>
  </si>
  <si>
    <t>1FT7W2AA0REC47616</t>
  </si>
  <si>
    <t>2024 F-250 XL</t>
  </si>
  <si>
    <t>PT-15S</t>
  </si>
  <si>
    <t>1FTEW1CP5PKG18741</t>
  </si>
  <si>
    <t>2023 F-150 (PKG18741)</t>
  </si>
  <si>
    <t>PT-16S</t>
  </si>
  <si>
    <t>1FTEW2KP8RKD67899</t>
  </si>
  <si>
    <t>2024 F-150 (RKD67899)</t>
  </si>
  <si>
    <t>PT-17S</t>
  </si>
  <si>
    <t>1FT7W2AA4RED44172</t>
  </si>
  <si>
    <t>2024 F250 XL (RED44172)</t>
  </si>
  <si>
    <t>PT-18S</t>
  </si>
  <si>
    <t>1FT7W2AA3RED37049</t>
  </si>
  <si>
    <t>2024 F250 XL (RED37049)</t>
  </si>
  <si>
    <t>PT-19S</t>
  </si>
  <si>
    <t>1FTEW2KP5RFA61011</t>
  </si>
  <si>
    <t>2024 F-150 (A61011)</t>
  </si>
  <si>
    <t>PT-20S</t>
  </si>
  <si>
    <t>1FT7W2BA9REC50027</t>
  </si>
  <si>
    <t>2024 F250 UTILITY (C50027)</t>
  </si>
  <si>
    <t>PT-21S</t>
  </si>
  <si>
    <t>1FD0W5HT6RED44664</t>
  </si>
  <si>
    <t>2024 F550 GNFB (RED44664)</t>
  </si>
  <si>
    <t>PT-22S</t>
  </si>
  <si>
    <t>1FT8W2BT2RED77787</t>
  </si>
  <si>
    <t>2024 FORD F250 D77787 (PT-22S)</t>
  </si>
  <si>
    <t>PT-23S</t>
  </si>
  <si>
    <t>1FDUF4GT5NDA19386</t>
  </si>
  <si>
    <t>2022 F450  A19387 PT-23S</t>
  </si>
  <si>
    <t>PT-24S</t>
  </si>
  <si>
    <t>2022 F450 A19386 PT-24S</t>
  </si>
  <si>
    <t>AC FROM PT-24S</t>
  </si>
  <si>
    <t>SE-01S</t>
  </si>
  <si>
    <t>Graco Linedriver System</t>
  </si>
  <si>
    <t>SE-02S</t>
  </si>
  <si>
    <t>Graco Model 17H458 Linelazer 59</t>
  </si>
  <si>
    <t>SE-03S</t>
  </si>
  <si>
    <t>Graco Model 200TC</t>
  </si>
  <si>
    <t>SE-04S</t>
  </si>
  <si>
    <t>Model 250 Adhesive Applicator</t>
  </si>
  <si>
    <t>SE-06S</t>
  </si>
  <si>
    <t>Pre Melting Kettle Set</t>
  </si>
  <si>
    <t>SFB-01S</t>
  </si>
  <si>
    <t>1FVACXDT5ADAV2167</t>
  </si>
  <si>
    <t>2010 Freightliner</t>
  </si>
  <si>
    <t>SFB-02S</t>
  </si>
  <si>
    <t>1FVACWDT6CHBP3344</t>
  </si>
  <si>
    <t>2012 Freightliner M2</t>
  </si>
  <si>
    <t>SFB-02S*</t>
  </si>
  <si>
    <t>10005-TL3-12012</t>
  </si>
  <si>
    <t>Scorpion Atch for 2012 Freightliner</t>
  </si>
  <si>
    <t>SFB-03S</t>
  </si>
  <si>
    <t>3ALACXDT3EDFL8366</t>
  </si>
  <si>
    <t>2014 Freightliner M2</t>
  </si>
  <si>
    <t>SFB-03S*</t>
  </si>
  <si>
    <t>10005-TL3-14027</t>
  </si>
  <si>
    <t>Scorpion Atch for 2014 Freightliner</t>
  </si>
  <si>
    <t>SFB-04S</t>
  </si>
  <si>
    <t>1M2MDBAAXNS003505</t>
  </si>
  <si>
    <t>2022 Mack MD6 TMA</t>
  </si>
  <si>
    <t>SFB-05S</t>
  </si>
  <si>
    <t>1M2MDBAA7PS009023</t>
  </si>
  <si>
    <t>2023 Mack MD6 TMA</t>
  </si>
  <si>
    <t>SFB-06S</t>
  </si>
  <si>
    <t>2NK3HM6X3RM375249</t>
  </si>
  <si>
    <t>2024 KENWORTH T280</t>
  </si>
  <si>
    <t>SFB-07S</t>
  </si>
  <si>
    <t>2NK3HM6XXRM375250</t>
  </si>
  <si>
    <t>SFB-08S</t>
  </si>
  <si>
    <t>1M2MDBAA4SS014561</t>
  </si>
  <si>
    <t>2025 MACK MD64 14561 (SFB-08S)</t>
  </si>
  <si>
    <t>SFB-09S</t>
  </si>
  <si>
    <t>1M2MDBAA6SS014562</t>
  </si>
  <si>
    <t>2025 MACK MD64 14562 (SFB-09S)</t>
  </si>
  <si>
    <t>SFB-10S</t>
  </si>
  <si>
    <t>1M2MDBAAXSS014564</t>
  </si>
  <si>
    <t>2025 MACK MD64 14564 (SFB-10S)</t>
  </si>
  <si>
    <t>SS-01S</t>
  </si>
  <si>
    <t>CAT0279DEGTL06725</t>
  </si>
  <si>
    <t>2019 CAT 279D</t>
  </si>
  <si>
    <t>NO EQ #</t>
  </si>
  <si>
    <t>ST-01S</t>
  </si>
  <si>
    <t>4TGF24201G1074848</t>
  </si>
  <si>
    <t>MRL Mini Mac Trailer</t>
  </si>
  <si>
    <t>ST-02S</t>
  </si>
  <si>
    <t>Thermoplastic Striper and Trailer</t>
  </si>
  <si>
    <t>VT-01S</t>
  </si>
  <si>
    <t>5HZBF1629HLEH1211</t>
  </si>
  <si>
    <t>Vermeer LP 573 XDT 500 Gal Vac Trailer</t>
  </si>
  <si>
    <t>WEL-01S</t>
  </si>
  <si>
    <t>Asphalt Rubber</t>
  </si>
  <si>
    <t>Select - 1</t>
  </si>
  <si>
    <t>Valuation</t>
  </si>
  <si>
    <t>RAG Rental</t>
  </si>
  <si>
    <t>Total</t>
  </si>
  <si>
    <t>Land</t>
  </si>
  <si>
    <t>Building</t>
  </si>
  <si>
    <t>Furniture &amp; Fixture</t>
  </si>
  <si>
    <t>Software</t>
  </si>
  <si>
    <t>Office Equipment</t>
  </si>
  <si>
    <t>CIP - M&amp;E</t>
  </si>
  <si>
    <t>CIP - Office</t>
  </si>
  <si>
    <t xml:space="preserve">   Total Fixed Assets</t>
  </si>
  <si>
    <t>Variance</t>
  </si>
  <si>
    <t>Accumulated Depreciation</t>
  </si>
  <si>
    <t>Net Book Value</t>
  </si>
  <si>
    <t>EHW</t>
  </si>
  <si>
    <t>CPV</t>
  </si>
  <si>
    <t>Corrected Number</t>
  </si>
  <si>
    <t>UNIT #</t>
  </si>
  <si>
    <t xml:space="preserve">VIN </t>
  </si>
  <si>
    <t xml:space="preserve">Date </t>
  </si>
  <si>
    <t xml:space="preserve">Year </t>
  </si>
  <si>
    <t xml:space="preserve">Make &amp; Model </t>
  </si>
  <si>
    <t xml:space="preserve">Miles </t>
  </si>
  <si>
    <t>Price</t>
  </si>
  <si>
    <t>Posted</t>
  </si>
  <si>
    <t>TRADE IN</t>
  </si>
  <si>
    <t>No Capitalized Cost Basis</t>
  </si>
  <si>
    <t>ASSET WAS DONATED TO YMCA CAMP CARSON</t>
  </si>
  <si>
    <t>Asset Identifier</t>
  </si>
  <si>
    <t>ASSET ID</t>
  </si>
  <si>
    <t>Type</t>
  </si>
  <si>
    <t>Make</t>
  </si>
  <si>
    <t>Model</t>
  </si>
  <si>
    <t>Model Year</t>
  </si>
  <si>
    <t>Category</t>
  </si>
  <si>
    <t>Class</t>
  </si>
  <si>
    <t>Odometer</t>
  </si>
  <si>
    <t>Hour Meter</t>
  </si>
  <si>
    <t>Secondary Asset Identifier</t>
  </si>
  <si>
    <t>Serial/VIN</t>
  </si>
  <si>
    <t>Secondary VIN</t>
  </si>
  <si>
    <t>License Plate</t>
  </si>
  <si>
    <t>General Description</t>
  </si>
  <si>
    <t>Toll Collection Device Number</t>
  </si>
  <si>
    <t>Asset Tags</t>
  </si>
  <si>
    <t>Device Model</t>
  </si>
  <si>
    <t>Device Serial Number</t>
  </si>
  <si>
    <t>Toll Collection Axle Count</t>
  </si>
  <si>
    <t>Registration Expiration Date</t>
  </si>
  <si>
    <t>004808</t>
  </si>
  <si>
    <t>Trailer</t>
  </si>
  <si>
    <t>WANCO</t>
  </si>
  <si>
    <t>UNKNOWN</t>
  </si>
  <si>
    <t> </t>
  </si>
  <si>
    <t>Arrow Board</t>
  </si>
  <si>
    <t>5F11S1016M1004808</t>
  </si>
  <si>
    <t>JH-BP2</t>
  </si>
  <si>
    <t>00322B0572</t>
  </si>
  <si>
    <t>BIG TEX</t>
  </si>
  <si>
    <t>FLATBED</t>
  </si>
  <si>
    <t>Flatbed Trailer</t>
  </si>
  <si>
    <t>5330X27</t>
  </si>
  <si>
    <t>2024 BIG TEX 14PI-20BK</t>
  </si>
  <si>
    <t>SM - SELECT MAINTENANCE</t>
  </si>
  <si>
    <t>14T-14</t>
  </si>
  <si>
    <t>16VPX1629K2089636</t>
  </si>
  <si>
    <t>419632K</t>
  </si>
  <si>
    <t>00322B0386</t>
  </si>
  <si>
    <t>14T-21</t>
  </si>
  <si>
    <t>16VPX1827L2061879</t>
  </si>
  <si>
    <t>00322B0409</t>
  </si>
  <si>
    <t>14T-36</t>
  </si>
  <si>
    <t>SOUT</t>
  </si>
  <si>
    <t>SL7</t>
  </si>
  <si>
    <t>Dump Trailer</t>
  </si>
  <si>
    <t>2SFJL3362P1081051</t>
  </si>
  <si>
    <t>617953M</t>
  </si>
  <si>
    <t>00322B0239</t>
  </si>
  <si>
    <t>14T-37</t>
  </si>
  <si>
    <t>2SFJL3369P1801046</t>
  </si>
  <si>
    <t>617954M</t>
  </si>
  <si>
    <t>00322B0222</t>
  </si>
  <si>
    <t>14T-38 (TRAFFIC CONTROL)</t>
  </si>
  <si>
    <t>14T-38</t>
  </si>
  <si>
    <t>DELCO</t>
  </si>
  <si>
    <t>Landscape Trailer</t>
  </si>
  <si>
    <t>5WWBC1628P6029597</t>
  </si>
  <si>
    <t>623925M</t>
  </si>
  <si>
    <t>TRAFFIC CONTROL LANDSCAPE TRAILER</t>
  </si>
  <si>
    <t>2 - DFW, TC - TRAFFIC CONTROL</t>
  </si>
  <si>
    <t>00322B0227</t>
  </si>
  <si>
    <t>14T-39</t>
  </si>
  <si>
    <t>TRAILER</t>
  </si>
  <si>
    <t>58SBF2225RE040477</t>
  </si>
  <si>
    <t>00322B0332</t>
  </si>
  <si>
    <t>AB-##?</t>
  </si>
  <si>
    <t>WTSP</t>
  </si>
  <si>
    <t>5F11S1018M1004910</t>
  </si>
  <si>
    <t>M1004910</t>
  </si>
  <si>
    <t>00322B0338</t>
  </si>
  <si>
    <t>AB-??/??</t>
  </si>
  <si>
    <t>SOLAR TECH</t>
  </si>
  <si>
    <t>4GM1A0911M1531991</t>
  </si>
  <si>
    <t>00322B0351</t>
  </si>
  <si>
    <t xml:space="preserve">AB-??? </t>
  </si>
  <si>
    <t>AB-???</t>
  </si>
  <si>
    <t>4GM1A0917N1532984</t>
  </si>
  <si>
    <t>00322B0533</t>
  </si>
  <si>
    <t xml:space="preserve">AB-???? </t>
  </si>
  <si>
    <t>AB-????</t>
  </si>
  <si>
    <t>5F11S101XM1004813</t>
  </si>
  <si>
    <t>00322B0321</t>
  </si>
  <si>
    <t>AB-???????</t>
  </si>
  <si>
    <t>4GM1A0917D1526262</t>
  </si>
  <si>
    <t>00322B0516</t>
  </si>
  <si>
    <t>AB-003</t>
  </si>
  <si>
    <t>RTX-AB-003</t>
  </si>
  <si>
    <t>00322B0274</t>
  </si>
  <si>
    <t>AB-007</t>
  </si>
  <si>
    <t>SILENT SENTINAL</t>
  </si>
  <si>
    <t>RTX-AB007</t>
  </si>
  <si>
    <t>4GM1A091H1529101</t>
  </si>
  <si>
    <t>00322B0260</t>
  </si>
  <si>
    <t>AB-01</t>
  </si>
  <si>
    <t>STAB-01</t>
  </si>
  <si>
    <t>4GM1A0918M1532409</t>
  </si>
  <si>
    <t>00322B0403</t>
  </si>
  <si>
    <t>AB-011</t>
  </si>
  <si>
    <t>RTX-AB011</t>
  </si>
  <si>
    <t>00322B0285</t>
  </si>
  <si>
    <t>AB-018</t>
  </si>
  <si>
    <t>RTX-AB018</t>
  </si>
  <si>
    <t>4GM1A0914H1528881</t>
  </si>
  <si>
    <t>00322B0290</t>
  </si>
  <si>
    <t>AB-02</t>
  </si>
  <si>
    <t>STAB-02</t>
  </si>
  <si>
    <t>4GM1A0914M1532407</t>
  </si>
  <si>
    <t>00322B0419</t>
  </si>
  <si>
    <t>AB-03</t>
  </si>
  <si>
    <t>STAB-03</t>
  </si>
  <si>
    <t>4GM1A0914M1532469</t>
  </si>
  <si>
    <t>00322B0384</t>
  </si>
  <si>
    <t>AB-04</t>
  </si>
  <si>
    <t>STAB-04</t>
  </si>
  <si>
    <t>4GM1A0913M1531992</t>
  </si>
  <si>
    <t>00322B0292</t>
  </si>
  <si>
    <t>AB-05</t>
  </si>
  <si>
    <t>STAB-05</t>
  </si>
  <si>
    <t>4GM2M1A0915F1527655</t>
  </si>
  <si>
    <t>00322B0343</t>
  </si>
  <si>
    <t>AB-06</t>
  </si>
  <si>
    <t>STAB-06</t>
  </si>
  <si>
    <t>4GM1A0913F1527718</t>
  </si>
  <si>
    <t>00322B0401</t>
  </si>
  <si>
    <t>AB-3017</t>
  </si>
  <si>
    <t>00322B0569</t>
  </si>
  <si>
    <t>AC-05</t>
  </si>
  <si>
    <t>Other</t>
  </si>
  <si>
    <t>SULLAIR</t>
  </si>
  <si>
    <t>Air Compressor</t>
  </si>
  <si>
    <t>Sullair 185 Air Compressor</t>
  </si>
  <si>
    <t>00322B0382</t>
  </si>
  <si>
    <t>AC-09</t>
  </si>
  <si>
    <t>DOOSAN</t>
  </si>
  <si>
    <t>421255ULUD95</t>
  </si>
  <si>
    <t>DOOSAN 185 AIR COMPRESSOR 2011</t>
  </si>
  <si>
    <t>AC-11</t>
  </si>
  <si>
    <t>185 AIR COMPRESSOR</t>
  </si>
  <si>
    <t>Missing</t>
  </si>
  <si>
    <t>AC-12</t>
  </si>
  <si>
    <t>SULLAIR 185 AIR COMPRESSOR 2012</t>
  </si>
  <si>
    <t>00322B0225</t>
  </si>
  <si>
    <t>AC-21</t>
  </si>
  <si>
    <t>SULLAIR 185 AIR COMPRESSOR 2014</t>
  </si>
  <si>
    <t>00322B0415</t>
  </si>
  <si>
    <t>AC-22</t>
  </si>
  <si>
    <t>00322B0211</t>
  </si>
  <si>
    <t>AC-23</t>
  </si>
  <si>
    <t>P425</t>
  </si>
  <si>
    <t>459403UKXF15</t>
  </si>
  <si>
    <t>Not a trailer mounted air compressor DOOSAN P425 AIR COMPRESSOR 2014</t>
  </si>
  <si>
    <t>00322B0377</t>
  </si>
  <si>
    <t>AC-24</t>
  </si>
  <si>
    <t>480102UCABF68</t>
  </si>
  <si>
    <t>DOOSAN P425 AIR COMPRESSOR 2017</t>
  </si>
  <si>
    <t>00322B0567</t>
  </si>
  <si>
    <t xml:space="preserve">Batch Plant </t>
  </si>
  <si>
    <t>Batch</t>
  </si>
  <si>
    <t>CMI</t>
  </si>
  <si>
    <t>Agg Pot</t>
  </si>
  <si>
    <t>Concrete Batch Plant CMI Rustler 12</t>
  </si>
  <si>
    <t>BH-08</t>
  </si>
  <si>
    <t>Off-Road</t>
  </si>
  <si>
    <t>CAT</t>
  </si>
  <si>
    <t>420E IT</t>
  </si>
  <si>
    <t>Backhoe</t>
  </si>
  <si>
    <t>RTX-BK06</t>
  </si>
  <si>
    <t>DAN0883</t>
  </si>
  <si>
    <t>BH-12</t>
  </si>
  <si>
    <t>420F</t>
  </si>
  <si>
    <t>RTX-BK04</t>
  </si>
  <si>
    <t>CAT0420FTJWJ00972</t>
  </si>
  <si>
    <t xml:space="preserve">With quick coupler </t>
  </si>
  <si>
    <t>BH-13</t>
  </si>
  <si>
    <t>420F IT</t>
  </si>
  <si>
    <t>RTX-BK05</t>
  </si>
  <si>
    <t>CAT420FJWJ01292</t>
  </si>
  <si>
    <t>BH-15</t>
  </si>
  <si>
    <t>RTX-BK07</t>
  </si>
  <si>
    <t>CAT0420FCSKR03229</t>
  </si>
  <si>
    <t>GT-4769B</t>
  </si>
  <si>
    <t>BH-16</t>
  </si>
  <si>
    <t>420E</t>
  </si>
  <si>
    <t>RTX-BK08</t>
  </si>
  <si>
    <t>DJL03410</t>
  </si>
  <si>
    <t>BH-17</t>
  </si>
  <si>
    <t>430FIT</t>
  </si>
  <si>
    <t>RTX-BK09</t>
  </si>
  <si>
    <t>CAT0430FVRGS00198</t>
  </si>
  <si>
    <t xml:space="preserve">with quick coupler </t>
  </si>
  <si>
    <t>BH-19</t>
  </si>
  <si>
    <t>CAT0420FEJWJ00452</t>
  </si>
  <si>
    <t xml:space="preserve">W/ Auxiliary hydraulics, With quick coupler </t>
  </si>
  <si>
    <t>BH-22</t>
  </si>
  <si>
    <t>420F2 IT</t>
  </si>
  <si>
    <t>CAT0420FTHWD00456</t>
  </si>
  <si>
    <t>BH-23</t>
  </si>
  <si>
    <t>CAT0420FSKR05267</t>
  </si>
  <si>
    <t>BH-24</t>
  </si>
  <si>
    <t>CAT0420EPDAN02209</t>
  </si>
  <si>
    <t xml:space="preserve">W/ Auxiliary hydraulics and quick coupler </t>
  </si>
  <si>
    <t>BH-25</t>
  </si>
  <si>
    <t>CASE</t>
  </si>
  <si>
    <t>580N</t>
  </si>
  <si>
    <t>JJGN580NHEC701311</t>
  </si>
  <si>
    <t>W/ Auxiliary hydraulics</t>
  </si>
  <si>
    <t>VERMEER</t>
  </si>
  <si>
    <t>D20X22 S3</t>
  </si>
  <si>
    <t>Bore Machine</t>
  </si>
  <si>
    <t>BRO-02</t>
  </si>
  <si>
    <t>BROCE</t>
  </si>
  <si>
    <t>RJ350</t>
  </si>
  <si>
    <t>Sweeper</t>
  </si>
  <si>
    <t>RTX-BR01</t>
  </si>
  <si>
    <t>BRO-03</t>
  </si>
  <si>
    <t>RTX-BR02</t>
  </si>
  <si>
    <t>BRO-04</t>
  </si>
  <si>
    <t>RTX-BR03</t>
  </si>
  <si>
    <t>BRO-05</t>
  </si>
  <si>
    <t>RTX-BR04</t>
  </si>
  <si>
    <t>BRO-06</t>
  </si>
  <si>
    <t>BB250</t>
  </si>
  <si>
    <t>BRO-07</t>
  </si>
  <si>
    <t>BRO-08</t>
  </si>
  <si>
    <t>LAY-MOR</t>
  </si>
  <si>
    <t>SM300</t>
  </si>
  <si>
    <t>3 Wheel</t>
  </si>
  <si>
    <t>BRO-09</t>
  </si>
  <si>
    <t>BRO-10</t>
  </si>
  <si>
    <t>KR350</t>
  </si>
  <si>
    <t>On-Road</t>
  </si>
  <si>
    <t>FORD</t>
  </si>
  <si>
    <t>F550</t>
  </si>
  <si>
    <t>Medium Truck</t>
  </si>
  <si>
    <t>Bucket Truck</t>
  </si>
  <si>
    <t>LPJ7728 (OLD)</t>
  </si>
  <si>
    <t>RWR2320</t>
  </si>
  <si>
    <t>XL 4x4 SD Regular Cab 141 in. WB DRW</t>
  </si>
  <si>
    <t>GT-6379AB</t>
  </si>
  <si>
    <t>F450</t>
  </si>
  <si>
    <t>PDS9703</t>
  </si>
  <si>
    <t>Altec XL 4x2 SD Regular Cab 141 in. WB DRW
Altec serial # 1209BV16287</t>
  </si>
  <si>
    <t>CFM-01</t>
  </si>
  <si>
    <t>GOMACO</t>
  </si>
  <si>
    <t>C-450</t>
  </si>
  <si>
    <t>Concrete Finish</t>
  </si>
  <si>
    <t>Finish Machine</t>
  </si>
  <si>
    <t>RTX-PV06</t>
  </si>
  <si>
    <t>900800-179</t>
  </si>
  <si>
    <t>Upper engine serial number 3024911261
model CH20S
Spec 64593</t>
  </si>
  <si>
    <t>CFM-05</t>
  </si>
  <si>
    <t>C-750</t>
  </si>
  <si>
    <t>RTX-PV03</t>
  </si>
  <si>
    <t>907500-007</t>
  </si>
  <si>
    <t>CFM-06</t>
  </si>
  <si>
    <t>SPAN-IT</t>
  </si>
  <si>
    <t>Work Bridge</t>
  </si>
  <si>
    <t>RTX-PV04</t>
  </si>
  <si>
    <t>Span-It Work Bridge (Motorized)</t>
  </si>
  <si>
    <t>CFM-11</t>
  </si>
  <si>
    <t>COMMANDER III</t>
  </si>
  <si>
    <t>Paver</t>
  </si>
  <si>
    <t>900100-1079-U</t>
  </si>
  <si>
    <t>CFM-12</t>
  </si>
  <si>
    <t>900100-797</t>
  </si>
  <si>
    <t>CFM-13</t>
  </si>
  <si>
    <t>GP-2800</t>
  </si>
  <si>
    <t>905200-105</t>
  </si>
  <si>
    <t>CFM-14</t>
  </si>
  <si>
    <t>RTP-500</t>
  </si>
  <si>
    <t>Placer</t>
  </si>
  <si>
    <t>906700-041</t>
  </si>
  <si>
    <t>CFM-17</t>
  </si>
  <si>
    <t>905800-081</t>
  </si>
  <si>
    <t>CM-01</t>
  </si>
  <si>
    <t>CT660</t>
  </si>
  <si>
    <t>Concrete Mixer</t>
  </si>
  <si>
    <t>3HTJGTKT9FN670318</t>
  </si>
  <si>
    <t>Engine serial JFB00878</t>
  </si>
  <si>
    <t>CM-02</t>
  </si>
  <si>
    <t>KENWORTH</t>
  </si>
  <si>
    <t>T880</t>
  </si>
  <si>
    <t>1NKDL70X8EJ417283</t>
  </si>
  <si>
    <t>CP-01</t>
  </si>
  <si>
    <t>PUTZMEISTER</t>
  </si>
  <si>
    <t>TK 40</t>
  </si>
  <si>
    <t>Concrete Pump</t>
  </si>
  <si>
    <t>2106T4828</t>
  </si>
  <si>
    <t>CP-02</t>
  </si>
  <si>
    <t>REED</t>
  </si>
  <si>
    <t>B50</t>
  </si>
  <si>
    <t>3-17-1-9778</t>
  </si>
  <si>
    <t>CT-27</t>
  </si>
  <si>
    <t>Spartan Cargo</t>
  </si>
  <si>
    <t>Unknown</t>
  </si>
  <si>
    <t>Cargo Trailer</t>
  </si>
  <si>
    <t>50XBE1629NA033611</t>
  </si>
  <si>
    <t>00322B0266</t>
  </si>
  <si>
    <t>CT-28</t>
  </si>
  <si>
    <t>50XBE162XPA034561</t>
  </si>
  <si>
    <t>00322B0360</t>
  </si>
  <si>
    <t>D-03</t>
  </si>
  <si>
    <t>D5M</t>
  </si>
  <si>
    <t>Dozer</t>
  </si>
  <si>
    <t>Dozer (Med)</t>
  </si>
  <si>
    <t>RTX-DZ02</t>
  </si>
  <si>
    <t>6GN02164</t>
  </si>
  <si>
    <t>W/ GPS</t>
  </si>
  <si>
    <t>D-12</t>
  </si>
  <si>
    <t>JOHN DEERE</t>
  </si>
  <si>
    <t>700K</t>
  </si>
  <si>
    <t>RTX-DZ06</t>
  </si>
  <si>
    <t>1T0700KXLDE254220</t>
  </si>
  <si>
    <t>D-13</t>
  </si>
  <si>
    <t>D3K2 XL</t>
  </si>
  <si>
    <t>Dozer (Sm)</t>
  </si>
  <si>
    <t>RTX-DZ07</t>
  </si>
  <si>
    <t>CAT00D3KPKF202159</t>
  </si>
  <si>
    <t>D-16</t>
  </si>
  <si>
    <t>D6N LGP</t>
  </si>
  <si>
    <t>CAT00D6NKPBA02665</t>
  </si>
  <si>
    <t>W/ Ripper - MACHINE CONTROL</t>
  </si>
  <si>
    <t>D-17</t>
  </si>
  <si>
    <t>D6K2</t>
  </si>
  <si>
    <t>RST01696</t>
  </si>
  <si>
    <t>D-18</t>
  </si>
  <si>
    <t>CAT00D3KCKL200409</t>
  </si>
  <si>
    <t>D-19</t>
  </si>
  <si>
    <t>D8T</t>
  </si>
  <si>
    <t>Dozer (Lg)</t>
  </si>
  <si>
    <t>CAT00D8TCMLN00611</t>
  </si>
  <si>
    <t>W/ Ripper</t>
  </si>
  <si>
    <t>DD-01</t>
  </si>
  <si>
    <t>DYNAPAC</t>
  </si>
  <si>
    <t>CC5200VI</t>
  </si>
  <si>
    <t>Roller</t>
  </si>
  <si>
    <t>10000386PKA024665</t>
  </si>
  <si>
    <t>INTERNATIONAL</t>
  </si>
  <si>
    <t>Digger Derrick</t>
  </si>
  <si>
    <t>LVZ0765</t>
  </si>
  <si>
    <t>DD-02</t>
  </si>
  <si>
    <t>CC6200VI</t>
  </si>
  <si>
    <t>10000387EJA021901</t>
  </si>
  <si>
    <t>DD-03</t>
  </si>
  <si>
    <t>CC1300VI</t>
  </si>
  <si>
    <t>10000470ENA034101</t>
  </si>
  <si>
    <t xml:space="preserve">Drop hammer </t>
  </si>
  <si>
    <t>Drop</t>
  </si>
  <si>
    <t>STANLEY</t>
  </si>
  <si>
    <t>DH3500</t>
  </si>
  <si>
    <t>Attachment</t>
  </si>
  <si>
    <t>DST-01</t>
  </si>
  <si>
    <t>FREIGHTLINER</t>
  </si>
  <si>
    <t>M2</t>
  </si>
  <si>
    <t>1FVACXFE5JHJJ6213</t>
  </si>
  <si>
    <t>TYS7696</t>
  </si>
  <si>
    <t>3 - WTX, AEQ - ASPHALT EQ</t>
  </si>
  <si>
    <t>DT-##?</t>
  </si>
  <si>
    <t>00322B0559</t>
  </si>
  <si>
    <t>F650</t>
  </si>
  <si>
    <t>RBH6594</t>
  </si>
  <si>
    <t>Single axle Dump truck</t>
  </si>
  <si>
    <t>GT-2469</t>
  </si>
  <si>
    <t>DT-05</t>
  </si>
  <si>
    <t>Traffic Control Flatbed</t>
  </si>
  <si>
    <t>RTX-FT0028</t>
  </si>
  <si>
    <t>1FDUF5GT6CEC07086</t>
  </si>
  <si>
    <t>LVD1862</t>
  </si>
  <si>
    <t>DT-07</t>
  </si>
  <si>
    <t>2 Ton</t>
  </si>
  <si>
    <t>RTX-FT0033</t>
  </si>
  <si>
    <t>1FD0W5HT1CEA46160</t>
  </si>
  <si>
    <t>MBK9132</t>
  </si>
  <si>
    <t>XL 4x4 SD Crew Cab 176 in. WB DRW
OLD TOLL TAG - 13602909</t>
  </si>
  <si>
    <t>DFW.01301709</t>
  </si>
  <si>
    <t>2 - DFW</t>
  </si>
  <si>
    <t>DT-08</t>
  </si>
  <si>
    <t>RTX-FT0048</t>
  </si>
  <si>
    <t>1FD0W5GT3DEB64200</t>
  </si>
  <si>
    <t>KVT9938</t>
  </si>
  <si>
    <t>DNT.12961588</t>
  </si>
  <si>
    <t>DT-11</t>
  </si>
  <si>
    <t>PETERBILT</t>
  </si>
  <si>
    <t>2NP3LJ0X5EM219806</t>
  </si>
  <si>
    <t>VBG9333</t>
  </si>
  <si>
    <t>DT-12</t>
  </si>
  <si>
    <t>1FVHCYFE9KHKE5850</t>
  </si>
  <si>
    <t>DT-13</t>
  </si>
  <si>
    <t>DTC-01</t>
  </si>
  <si>
    <t>LOOK TRAILERS</t>
  </si>
  <si>
    <t>CT-21</t>
  </si>
  <si>
    <t>53BLTEA28LR001285</t>
  </si>
  <si>
    <t xml:space="preserve">DALLAS TRAILER CARGO 2020 </t>
  </si>
  <si>
    <t>00322B0233</t>
  </si>
  <si>
    <t>DTC-01S</t>
  </si>
  <si>
    <t>CARRY-ON TRAILER</t>
  </si>
  <si>
    <t>4YMBC1620MT017577</t>
  </si>
  <si>
    <t>SELECT DALLAS TRAILER CARGO 2021</t>
  </si>
  <si>
    <t>DTC-02</t>
  </si>
  <si>
    <t>PACE</t>
  </si>
  <si>
    <t>4P2AB162325034302</t>
  </si>
  <si>
    <t>DALLAS TRAILER CARGO 2002</t>
  </si>
  <si>
    <t>DTC-03</t>
  </si>
  <si>
    <t>JUAN P. RODRIGUEZ</t>
  </si>
  <si>
    <t>4YMBC162XLG019579</t>
  </si>
  <si>
    <t>387938M</t>
  </si>
  <si>
    <t>DALLAS TRAILER CARGO 2020</t>
  </si>
  <si>
    <t>DTC-04</t>
  </si>
  <si>
    <t>UTILITY TRAILERS</t>
  </si>
  <si>
    <t>3EVBC1625N1101511</t>
  </si>
  <si>
    <t>RAWMAXX ENCLOSED TRAILER 2022
DALLAS TRAILER CARGO</t>
  </si>
  <si>
    <t>00322B0202</t>
  </si>
  <si>
    <t>DTC-05</t>
  </si>
  <si>
    <t>FOREST RIVER</t>
  </si>
  <si>
    <t>JUAN MIRAMONTES</t>
  </si>
  <si>
    <t>5NHULV42XKY034658</t>
  </si>
  <si>
    <t>221560K</t>
  </si>
  <si>
    <t>FOREST RIVER ENCLOSED TRAILER 2019
LIMITED EDITION VALUE HAULER
DALLAS TRAILER CARGO</t>
  </si>
  <si>
    <t>00322B0185</t>
  </si>
  <si>
    <t>DTC-06</t>
  </si>
  <si>
    <t>LARK UNITED</t>
  </si>
  <si>
    <t>CARGO</t>
  </si>
  <si>
    <t>571BE1222HM019699</t>
  </si>
  <si>
    <t>LARK UNITED ENCLOSED TRAILER 2017
DALLAS TRAILER CARGO</t>
  </si>
  <si>
    <t>DTC-09</t>
  </si>
  <si>
    <t>CARRY-ON</t>
  </si>
  <si>
    <t>ALEJANDRO LOZANO ACOSTA</t>
  </si>
  <si>
    <t>4YMBC1627MT053777</t>
  </si>
  <si>
    <t>CARRY-ON ENCLOSED TRAILER 2021
DALLAS TRAILER CARGO</t>
  </si>
  <si>
    <t>00322B0237</t>
  </si>
  <si>
    <t>DTC-10</t>
  </si>
  <si>
    <t>571BE1224FM007518</t>
  </si>
  <si>
    <t>LARK UNITED ENCLOSED TRAILER 2015
DALLAS TRAILER CARGO</t>
  </si>
  <si>
    <t>DTC-11</t>
  </si>
  <si>
    <t>7GG1E1627JW002228</t>
  </si>
  <si>
    <t>ADD MAKE/MODEL ONCE ABLE TO
2018 SALVATION TRAILER, CARGO</t>
  </si>
  <si>
    <t>00322B0175</t>
  </si>
  <si>
    <t>DTC-12</t>
  </si>
  <si>
    <t>CT-18</t>
  </si>
  <si>
    <t>571BE162XLM037029</t>
  </si>
  <si>
    <t>2020 LARK UNITED TRAILER, CARGO</t>
  </si>
  <si>
    <t>00322B0417</t>
  </si>
  <si>
    <t>DTC-18</t>
  </si>
  <si>
    <t xml:space="preserve">LGS INDUSTRIES </t>
  </si>
  <si>
    <t>CARGO EXPRESS</t>
  </si>
  <si>
    <t>CT-24</t>
  </si>
  <si>
    <t>53BCTEA23NR005070</t>
  </si>
  <si>
    <t>189090M</t>
  </si>
  <si>
    <t>00322B0192</t>
  </si>
  <si>
    <t>DTC-20</t>
  </si>
  <si>
    <t>COMMANDER</t>
  </si>
  <si>
    <t>CT-16</t>
  </si>
  <si>
    <t>53BBTEA25KR000170</t>
  </si>
  <si>
    <t>MAKE INCORRECT ON ASSET LIST
2019 LGS INDUSTRIES TRAILER, CARGO</t>
  </si>
  <si>
    <t>00322B0146</t>
  </si>
  <si>
    <t>DTC-21</t>
  </si>
  <si>
    <t>53BLTEA22LK001282</t>
  </si>
  <si>
    <t>NHTSA COULD NOT FIND THIS TRAILER
2020 LOOK TRAILER, CARGO</t>
  </si>
  <si>
    <t>00322B0485</t>
  </si>
  <si>
    <t>DTC-22</t>
  </si>
  <si>
    <t>4YMBC1621MT017535</t>
  </si>
  <si>
    <t>2021 CARRY-ON TRAILER, CARGO</t>
  </si>
  <si>
    <t>DTC-23</t>
  </si>
  <si>
    <t>53BBTEA2XLR000571</t>
  </si>
  <si>
    <t>ASSET LIST SHOWS 2022, NHTSA SHOWS 2020
2020 LGS COMMANDER TRAILER, CARGO</t>
  </si>
  <si>
    <t>00322B0275</t>
  </si>
  <si>
    <t>DTC-24</t>
  </si>
  <si>
    <t>CT-20</t>
  </si>
  <si>
    <t>571BE1429LM037025</t>
  </si>
  <si>
    <t>00322B0184</t>
  </si>
  <si>
    <t>DTC-25 (SALVADOR AGUILLON)</t>
  </si>
  <si>
    <t>DTC-25</t>
  </si>
  <si>
    <t>CT-25</t>
  </si>
  <si>
    <t>53BLTEA25PR005462</t>
  </si>
  <si>
    <t>210281M</t>
  </si>
  <si>
    <t>2023 LOOK TRAILERS, CARGO</t>
  </si>
  <si>
    <t>2 - DFW, FM - FOREMEN</t>
  </si>
  <si>
    <t>00322B0358</t>
  </si>
  <si>
    <t>DTC-26</t>
  </si>
  <si>
    <t>3T-03</t>
  </si>
  <si>
    <t>571BE1016KM036331</t>
  </si>
  <si>
    <t>2019 LARK UNITED TRAILER, CARGO</t>
  </si>
  <si>
    <t>00322B0565</t>
  </si>
  <si>
    <t>DTC-27</t>
  </si>
  <si>
    <t>571BE1625JM024895</t>
  </si>
  <si>
    <t>2018 LARK UNITED TRAILER, CARGO</t>
  </si>
  <si>
    <t>DTC-28</t>
  </si>
  <si>
    <t>4YMBC1625NT013876</t>
  </si>
  <si>
    <t>2022 CARRY-ON TRAILER, CARGO</t>
  </si>
  <si>
    <t>00322B0390</t>
  </si>
  <si>
    <t>DTC-29</t>
  </si>
  <si>
    <t>4YMBC1627NT019310</t>
  </si>
  <si>
    <t>ASSET LIST HAS INCORRECT MAKE
2022 CARRY-ON TRAILER, CARGO</t>
  </si>
  <si>
    <t>DTC-30</t>
  </si>
  <si>
    <t>4YMBC1620NT021660</t>
  </si>
  <si>
    <t>00322B0209</t>
  </si>
  <si>
    <t>DTC-31</t>
  </si>
  <si>
    <t>53BLTEA23PR005119</t>
  </si>
  <si>
    <t>00322B0388</t>
  </si>
  <si>
    <t>DTD-01</t>
  </si>
  <si>
    <t>PJ TRAILERS</t>
  </si>
  <si>
    <t>1D192</t>
  </si>
  <si>
    <t>4P5DJ1622J1284052</t>
  </si>
  <si>
    <t>GPS is GPS &amp; Track</t>
  </si>
  <si>
    <t>00322B0323</t>
  </si>
  <si>
    <t>2022 BIG TEX TRAILER, DUMP</t>
  </si>
  <si>
    <t>00322B0071</t>
  </si>
  <si>
    <t>INDUSTRIAS AMERICA</t>
  </si>
  <si>
    <t>ADD MAKE / MODEL ONCE ABLE TO
2022 INDUSTRIAS AMERICA TRAILER, DUMP</t>
  </si>
  <si>
    <t>DTF-01</t>
  </si>
  <si>
    <t>10T-10</t>
  </si>
  <si>
    <t>16VPX1825K2000822</t>
  </si>
  <si>
    <t>2019 BIG TEX TRAILER, FLATBED</t>
  </si>
  <si>
    <t>00322B0362</t>
  </si>
  <si>
    <t>DTF-01S</t>
  </si>
  <si>
    <t>16V1W2420N2093953</t>
  </si>
  <si>
    <t>2022 BIG TEX TRAILER, FLATBED</t>
  </si>
  <si>
    <t>DTF-02S</t>
  </si>
  <si>
    <t>16V1W2422M2034644</t>
  </si>
  <si>
    <t>2021 BIG TEX TRAILER, FLATBED</t>
  </si>
  <si>
    <t>00322B0267</t>
  </si>
  <si>
    <t>DTF-03</t>
  </si>
  <si>
    <t>14T-18</t>
  </si>
  <si>
    <t>16VPX1822K2083643</t>
  </si>
  <si>
    <t>00322B0263</t>
  </si>
  <si>
    <t>DTF-04</t>
  </si>
  <si>
    <t>16VPX2023H2074234</t>
  </si>
  <si>
    <t>2017 BIG TEX TRAILER, FLATBED</t>
  </si>
  <si>
    <t>00322B0400</t>
  </si>
  <si>
    <t>DTF-05</t>
  </si>
  <si>
    <t>14T-23</t>
  </si>
  <si>
    <t>16VPX1820L2065448</t>
  </si>
  <si>
    <t>2020 BIG TEX TRAILER, FLATBED</t>
  </si>
  <si>
    <t>00322B0168</t>
  </si>
  <si>
    <t>DTF-06</t>
  </si>
  <si>
    <t>16VPX1829L2038216</t>
  </si>
  <si>
    <t>779261M</t>
  </si>
  <si>
    <t>ASSET LIST HAS INCORRECT YEAR PER NHTSA RECORDS
2020 BIG TEX TRAILER, FLATBED</t>
  </si>
  <si>
    <t>00322B0301</t>
  </si>
  <si>
    <t>DTF-09</t>
  </si>
  <si>
    <t>10T-07 - FOUNDATION</t>
  </si>
  <si>
    <t>16VPX1824J2006190</t>
  </si>
  <si>
    <t>2018 BIG TEX TRAILER, FLATBED</t>
  </si>
  <si>
    <t>00322B0271</t>
  </si>
  <si>
    <t>DTF-10</t>
  </si>
  <si>
    <t>16V1W2426M2079019</t>
  </si>
  <si>
    <t>00322B0350</t>
  </si>
  <si>
    <t>DTF-11</t>
  </si>
  <si>
    <t>16V1W2423N2190788</t>
  </si>
  <si>
    <t>ASSET LIST HAS INCORRECT YEAR PER NHTSA RECORD
2022 BIG TEX TRAILER, FLATBED</t>
  </si>
  <si>
    <t>00322B0387</t>
  </si>
  <si>
    <t>DTF-12</t>
  </si>
  <si>
    <t>14T-29</t>
  </si>
  <si>
    <t>16V1W2428N2182136</t>
  </si>
  <si>
    <t>00322B0176</t>
  </si>
  <si>
    <t>DTF-13</t>
  </si>
  <si>
    <t>10T-11</t>
  </si>
  <si>
    <t>16VPVX18292091271</t>
  </si>
  <si>
    <t>VIN NOT FOUND IN NHTSA RECORDS
2009 BIG TEX TRAILER, FLATBED</t>
  </si>
  <si>
    <t>00322B0393</t>
  </si>
  <si>
    <t>DTF-14</t>
  </si>
  <si>
    <t>14T-25</t>
  </si>
  <si>
    <t>16V1W2428L2089193</t>
  </si>
  <si>
    <t>DTF-15</t>
  </si>
  <si>
    <t>14T-03</t>
  </si>
  <si>
    <t>16VPX182XG2093201</t>
  </si>
  <si>
    <t>2016 BIG TEX TRAILER, FLATBED</t>
  </si>
  <si>
    <t>DTF-16</t>
  </si>
  <si>
    <t>14T-30</t>
  </si>
  <si>
    <t>16VIW2428N2177485</t>
  </si>
  <si>
    <t>VIN NOT FOUND IN NHTSA RECORDS
2022 BIG TEX TRAILER, FLATBED</t>
  </si>
  <si>
    <t>00322B0201</t>
  </si>
  <si>
    <t>DTF-17</t>
  </si>
  <si>
    <t>14T-32</t>
  </si>
  <si>
    <t>16V1W2423N2187759</t>
  </si>
  <si>
    <t>00322B0392</t>
  </si>
  <si>
    <t>DTF-18</t>
  </si>
  <si>
    <t>14T-24</t>
  </si>
  <si>
    <t>16VPX1825L2069981</t>
  </si>
  <si>
    <t>DTF-19</t>
  </si>
  <si>
    <t>14T-12</t>
  </si>
  <si>
    <t>16VPX182XK2097337</t>
  </si>
  <si>
    <t>ASSET LIST HAS WRONG YEAR PER NHTSA RECORDS
2019 BIG TEX TRAILER, FLATBED</t>
  </si>
  <si>
    <t>00322B0420</t>
  </si>
  <si>
    <t>DTF-20</t>
  </si>
  <si>
    <t>14T-13</t>
  </si>
  <si>
    <t>16VPX1827K2095495</t>
  </si>
  <si>
    <t>DTF-21</t>
  </si>
  <si>
    <t>16VP1W2421M2079008</t>
  </si>
  <si>
    <t>NHTSA RECORDS NOT FOUND/LOADED
2021 BIG TEX TRAILER, FLATBED</t>
  </si>
  <si>
    <t>00322B0398</t>
  </si>
  <si>
    <t>DTF-22</t>
  </si>
  <si>
    <t>14T-07</t>
  </si>
  <si>
    <t>16VPX2020J2009251</t>
  </si>
  <si>
    <t>00322B0250</t>
  </si>
  <si>
    <t>DTG-01</t>
  </si>
  <si>
    <t>WACKER NEUSON</t>
  </si>
  <si>
    <t>G 25</t>
  </si>
  <si>
    <t>Generator</t>
  </si>
  <si>
    <t>4TCSU0257FH25923</t>
  </si>
  <si>
    <t>DTG-02</t>
  </si>
  <si>
    <t>5HA00791</t>
  </si>
  <si>
    <t xml:space="preserve"> engine serial 90U14732</t>
  </si>
  <si>
    <t xml:space="preserve">CAT 3406 GENERATOR 260KW 2013
DALLAS TRAILER GENERATOR </t>
  </si>
  <si>
    <t>DTG-03</t>
  </si>
  <si>
    <t>CUMMINS</t>
  </si>
  <si>
    <t>C150D6R</t>
  </si>
  <si>
    <t>5632G1927EM011632</t>
  </si>
  <si>
    <t>Engine serial number 73646934</t>
  </si>
  <si>
    <t>DUPLICATE PT-259</t>
  </si>
  <si>
    <t>DUPLICATE</t>
  </si>
  <si>
    <t>F250</t>
  </si>
  <si>
    <t>Pickup Truck</t>
  </si>
  <si>
    <t>ET-01 (SAUL MARTINEZ ALVAREZ)</t>
  </si>
  <si>
    <t>ET-01</t>
  </si>
  <si>
    <t>RAM</t>
  </si>
  <si>
    <t>1/2 Ton 4WD</t>
  </si>
  <si>
    <t>SAUL MARTINEZ ALVAREZ</t>
  </si>
  <si>
    <t>1C6RR6FG3NS238447</t>
  </si>
  <si>
    <t>SZN3946</t>
  </si>
  <si>
    <t>Tradesman 4x4 Quad Cab 6.3 ft. box 140 in. WB</t>
  </si>
  <si>
    <t>2 - DFW, PE - PROJECT ENGINEER</t>
  </si>
  <si>
    <t>ET-02 (DEZIREE THOMAS)</t>
  </si>
  <si>
    <t>ET-02</t>
  </si>
  <si>
    <t>1/2 Ton</t>
  </si>
  <si>
    <t>DEZIREE THOMAS</t>
  </si>
  <si>
    <t>1C6RR6FG5NS238448</t>
  </si>
  <si>
    <t>SMG9358</t>
  </si>
  <si>
    <t>Tradesman 4x2 Quad Cab 6.3 ft. box 140 in. WB</t>
  </si>
  <si>
    <t>DFW.05253815</t>
  </si>
  <si>
    <t>ET-03 (BRIGHT ILOCHE)</t>
  </si>
  <si>
    <t>ET-03</t>
  </si>
  <si>
    <t>BRIGHT ILOCHE</t>
  </si>
  <si>
    <t>1C6RR7FT5NS199928</t>
  </si>
  <si>
    <t>SLR5182</t>
  </si>
  <si>
    <t>DFW.05253816</t>
  </si>
  <si>
    <t>4 - HOU, PE - PROJECT ENGINEER</t>
  </si>
  <si>
    <t>ET-04 (PLANO JOBSITE TRUCK)</t>
  </si>
  <si>
    <t>ET-04</t>
  </si>
  <si>
    <t>PLANO JOBSITE TRUCK</t>
  </si>
  <si>
    <t>3C6RR7KG6NG375451</t>
  </si>
  <si>
    <t>SLR8446</t>
  </si>
  <si>
    <t xml:space="preserve">Tradesman 4x4 Crew Cab 5.6 ft. box 140 in. WB </t>
  </si>
  <si>
    <t>DFW.05253817</t>
  </si>
  <si>
    <t>2 - DFW, JST - JOBSITE TRUCK</t>
  </si>
  <si>
    <t>ET-05 (YPOLITO PAZ)</t>
  </si>
  <si>
    <t>ET-05</t>
  </si>
  <si>
    <t>YPOLITO PAZ</t>
  </si>
  <si>
    <t>3C6RR7KG8NG375449</t>
  </si>
  <si>
    <t>SLR8447</t>
  </si>
  <si>
    <t>Tradesman 4x4 Crew Cab 5.6 ft. box 140 in. WB</t>
  </si>
  <si>
    <t>DFW.05253818</t>
  </si>
  <si>
    <t>2 - DFW, SF - SAFETY</t>
  </si>
  <si>
    <t>ET-06 (JOSE BAUTISTA)</t>
  </si>
  <si>
    <t>ET-06</t>
  </si>
  <si>
    <t>JOSE BAUTISTA</t>
  </si>
  <si>
    <t>3C6RR7KG6NG375448</t>
  </si>
  <si>
    <t>SLR8445</t>
  </si>
  <si>
    <t>DFW.05253819</t>
  </si>
  <si>
    <t>3 - WTX, PE - PROJECT ENGINEER</t>
  </si>
  <si>
    <t>ET-07 (ALEJANDRO RODRIGUEZ)</t>
  </si>
  <si>
    <t>ET-07</t>
  </si>
  <si>
    <t>ALEJANDRO RODRIGUEZ AYALA</t>
  </si>
  <si>
    <t>3C6RR7KG0NG375445</t>
  </si>
  <si>
    <t>SNZ6646</t>
  </si>
  <si>
    <t>DFW.05253820</t>
  </si>
  <si>
    <t>ET-08 (JORGE L. MARTINEZ)</t>
  </si>
  <si>
    <t>ET-08</t>
  </si>
  <si>
    <t>JORGE L. MARTINEZ</t>
  </si>
  <si>
    <t>1C6RR7FT8NS199941</t>
  </si>
  <si>
    <t>SMG9357</t>
  </si>
  <si>
    <t>DFW.05253821</t>
  </si>
  <si>
    <t>2 - DFW, O - OPEN</t>
  </si>
  <si>
    <t>ET-09 (JOSE C. RAMIREZ)</t>
  </si>
  <si>
    <t>ET-09</t>
  </si>
  <si>
    <t>JOSE C. RAMIREZ</t>
  </si>
  <si>
    <t>1C6RR7FT6NS199937</t>
  </si>
  <si>
    <t>SKN5862</t>
  </si>
  <si>
    <t>DFW.05253740</t>
  </si>
  <si>
    <t>2 - DFW, SVY - SURVEY</t>
  </si>
  <si>
    <t>ET-10 (JOSE F. VEGA-MALDONADO)</t>
  </si>
  <si>
    <t>ET-10</t>
  </si>
  <si>
    <t>JOSE F. VEGA-MALDONADO</t>
  </si>
  <si>
    <t>1C6RR7FT5NS199945</t>
  </si>
  <si>
    <t>SKN5868</t>
  </si>
  <si>
    <t>DFW.05253822</t>
  </si>
  <si>
    <t>PE - PROJECT ENGINEER, 2 - DFW</t>
  </si>
  <si>
    <t>ET-11 (JUAN C. BERJES RUIZ)</t>
  </si>
  <si>
    <t>ET-11</t>
  </si>
  <si>
    <t>JUAN C. BERJES RUIZ</t>
  </si>
  <si>
    <t>1C6RR7FT1NS199943</t>
  </si>
  <si>
    <t>SKN5864</t>
  </si>
  <si>
    <t>DFW.05253741</t>
  </si>
  <si>
    <t>ET-12 (ALBERTO ZUNIGA )</t>
  </si>
  <si>
    <t>ET-12</t>
  </si>
  <si>
    <t xml:space="preserve">ALBERTO ZUNIGA </t>
  </si>
  <si>
    <t>1C6RR7FTXNS199939</t>
  </si>
  <si>
    <t>SKN5869</t>
  </si>
  <si>
    <t>DFW.05253743</t>
  </si>
  <si>
    <t>ET-13 (EDGAR GARCIA MANCILLA)</t>
  </si>
  <si>
    <t>ET-13</t>
  </si>
  <si>
    <t>EDGAR GARCIA MANCILLA</t>
  </si>
  <si>
    <t>1C6RR7FT9NS199933</t>
  </si>
  <si>
    <t>SKN5863</t>
  </si>
  <si>
    <t>DFW.05253742</t>
  </si>
  <si>
    <t>ET-14 (OMAR RAMIREZ)</t>
  </si>
  <si>
    <t>ET-14</t>
  </si>
  <si>
    <t>OMAR RAMIREZ</t>
  </si>
  <si>
    <t>1C6RR7FT8NS199938</t>
  </si>
  <si>
    <t>SKN5867</t>
  </si>
  <si>
    <t>DFW.05253823</t>
  </si>
  <si>
    <t>8 - DISTRICT, PE - PROJECT ENGINEER</t>
  </si>
  <si>
    <t>ET-15 (OPEN)</t>
  </si>
  <si>
    <t>ET-15</t>
  </si>
  <si>
    <t>OPEN</t>
  </si>
  <si>
    <t>1C6RR7FT7NS199929</t>
  </si>
  <si>
    <t>SKN5861</t>
  </si>
  <si>
    <t xml:space="preserve">Tradesman 4x4 Quad Cab 6.3 ft. box 140 in. WB </t>
  </si>
  <si>
    <t>DFW.05253824</t>
  </si>
  <si>
    <t>2 - DFW, PM - PROJECT MANAGER</t>
  </si>
  <si>
    <t>ET-16 (LUIS MURCIA ORELLANA)</t>
  </si>
  <si>
    <t>ET-16</t>
  </si>
  <si>
    <t>LUIS MURCIA ORELLANA</t>
  </si>
  <si>
    <t>1C6RR7FT2NS199952</t>
  </si>
  <si>
    <t>SKN5865</t>
  </si>
  <si>
    <t>DFW.05253825</t>
  </si>
  <si>
    <t>SVY - SURVEY, 4 - HOU</t>
  </si>
  <si>
    <t>ET-17 (COOPER LINK)</t>
  </si>
  <si>
    <t>ET-17</t>
  </si>
  <si>
    <t>COOPER LINK</t>
  </si>
  <si>
    <t>1C6RR7FT4NS199936</t>
  </si>
  <si>
    <t>SKN5866</t>
  </si>
  <si>
    <t>DFW.05253826</t>
  </si>
  <si>
    <t>8 - DISTRICT</t>
  </si>
  <si>
    <t>ET-18 (AARON MOORE)</t>
  </si>
  <si>
    <t>ET-18</t>
  </si>
  <si>
    <t>AARON MOORE</t>
  </si>
  <si>
    <t>1C6RR7FT7NS199946</t>
  </si>
  <si>
    <t>SRD1031</t>
  </si>
  <si>
    <t>DFW.05272116</t>
  </si>
  <si>
    <t>2 - DFW, 8 - DISTRICT</t>
  </si>
  <si>
    <t>ET-19 (LEROY ARNOLD)</t>
  </si>
  <si>
    <t>ET-19</t>
  </si>
  <si>
    <t>LEROY ARNOLD</t>
  </si>
  <si>
    <t>1C6RR7FT2NS199949</t>
  </si>
  <si>
    <t>SRD1030</t>
  </si>
  <si>
    <t>DFW.05272117</t>
  </si>
  <si>
    <t>ET-20 (JUAN LOPEZ-VAZQUEZ)</t>
  </si>
  <si>
    <t>ET-20</t>
  </si>
  <si>
    <t>JUAN LOPEZ-VAZQUEZ</t>
  </si>
  <si>
    <t>3C6RR7KG9NG375444</t>
  </si>
  <si>
    <t>SNZ6645</t>
  </si>
  <si>
    <t>DFW.05313115</t>
  </si>
  <si>
    <t>ET-21 (MATT SHAYLOR)</t>
  </si>
  <si>
    <t>ET-21</t>
  </si>
  <si>
    <t>MATT SHAYLOR</t>
  </si>
  <si>
    <t>1C6SRFFT7NN326950</t>
  </si>
  <si>
    <t>SWW3563</t>
  </si>
  <si>
    <t>Big Horn/Lone Star 4x4 Crew Cab 144.5 in. WB</t>
  </si>
  <si>
    <t>DFW.05469928</t>
  </si>
  <si>
    <t>8 - DISTRICT, SVY - SURVEY</t>
  </si>
  <si>
    <t>ET-22 (JESUS O. RODARTE SERRANO)</t>
  </si>
  <si>
    <t>ET-22</t>
  </si>
  <si>
    <t>JESUS O. RODARTE SERRANO</t>
  </si>
  <si>
    <t>1FT7W2AA9PEC72205</t>
  </si>
  <si>
    <t>TLD7261</t>
  </si>
  <si>
    <t>DFW.06271006</t>
  </si>
  <si>
    <t>ET-23 (JOSE J. RIVERA)</t>
  </si>
  <si>
    <t>ET-23</t>
  </si>
  <si>
    <t>JOSE J. RIVERA</t>
  </si>
  <si>
    <t>1FT7W2AA0PEC61884</t>
  </si>
  <si>
    <t>TLD7258</t>
  </si>
  <si>
    <t>DFW.06271007</t>
  </si>
  <si>
    <t>FM - FOREMEN, 2 - DFW</t>
  </si>
  <si>
    <t>ET-24 (Troy Malette)</t>
  </si>
  <si>
    <t>ET-24</t>
  </si>
  <si>
    <t xml:space="preserve">Troy Malette </t>
  </si>
  <si>
    <t>1FT7W2AA2PEC61885</t>
  </si>
  <si>
    <t>TLD7259</t>
  </si>
  <si>
    <t>DNT.06271008</t>
  </si>
  <si>
    <t>2 - DFW, SI - SUPERINTENDENT</t>
  </si>
  <si>
    <t>ET-25 (ALEJANDRO LOZANO ACOSTA)</t>
  </si>
  <si>
    <t>ET-25</t>
  </si>
  <si>
    <t>1FT7W2AA7PEC72204</t>
  </si>
  <si>
    <t>TLD7260</t>
  </si>
  <si>
    <t>DFW.06271009</t>
  </si>
  <si>
    <t>ET-26 (JUAN P. RODRIGUEZ)</t>
  </si>
  <si>
    <t>ET-26</t>
  </si>
  <si>
    <t>3/4 Ton</t>
  </si>
  <si>
    <t>1FT7W2AA5REC11999</t>
  </si>
  <si>
    <t>TYL6357</t>
  </si>
  <si>
    <t>PT-255 OLD UNIT #</t>
  </si>
  <si>
    <t>ET-27 (ALONSO MIRAMONTES)</t>
  </si>
  <si>
    <t>ET-27</t>
  </si>
  <si>
    <t>ALONSO MIRAMONTES</t>
  </si>
  <si>
    <t>1FT7W2AA5REC09122</t>
  </si>
  <si>
    <t>TTY6406</t>
  </si>
  <si>
    <t>2024 F-250 XL (PT-256 OLD UNIT)</t>
  </si>
  <si>
    <t>NTTA00249234</t>
  </si>
  <si>
    <t>ET-28 (JERRAD DUNN)</t>
  </si>
  <si>
    <t>ET-28</t>
  </si>
  <si>
    <t>JERRAD DUNN</t>
  </si>
  <si>
    <t>1FT7W2AAXREC08287</t>
  </si>
  <si>
    <t>TYL6355</t>
  </si>
  <si>
    <t>3 - WTX, FM - FOREMEN</t>
  </si>
  <si>
    <t>ET-29 (JOSE RANGEL)</t>
  </si>
  <si>
    <t>ET-29</t>
  </si>
  <si>
    <t>JOSE RANGEL</t>
  </si>
  <si>
    <t>1FT7W2AA7REC15522</t>
  </si>
  <si>
    <t>TYL6354</t>
  </si>
  <si>
    <t>ET-30 (JUAN L. RUIZ)</t>
  </si>
  <si>
    <t>ET-30</t>
  </si>
  <si>
    <t>JUAN L. RUIZ)</t>
  </si>
  <si>
    <t>1FT7W2AA5REC10755</t>
  </si>
  <si>
    <t>NTTA00059181</t>
  </si>
  <si>
    <t>ET-31 (RAMIRO VAZQUEZ DE LA CRUZ)</t>
  </si>
  <si>
    <t>ET-31</t>
  </si>
  <si>
    <t>RAMIRO VAZQUEZ DE LA CRUZ</t>
  </si>
  <si>
    <t>1FT7W2AA6REC15575</t>
  </si>
  <si>
    <t>TYH2972</t>
  </si>
  <si>
    <t>ET-32 (URIEL GARCIA-ANDRADE)</t>
  </si>
  <si>
    <t>ET-32</t>
  </si>
  <si>
    <t>URIEL GARCIA-ANDRADE</t>
  </si>
  <si>
    <t>1FT7W2AA8REC11107</t>
  </si>
  <si>
    <t>TYL6356</t>
  </si>
  <si>
    <t>ET-33 (JOSE P. LOPEZ LIRA)</t>
  </si>
  <si>
    <t>ET-33</t>
  </si>
  <si>
    <t>JOSE P. LOPEZ LIRA</t>
  </si>
  <si>
    <t>1FT7W2AA2REC08428</t>
  </si>
  <si>
    <t>TYL6358</t>
  </si>
  <si>
    <t>ET-34 (AURELIANO REYES)</t>
  </si>
  <si>
    <t>ET-34</t>
  </si>
  <si>
    <t>AURELIANO REYES</t>
  </si>
  <si>
    <t>1FT7W2AA2REC11815</t>
  </si>
  <si>
    <t>4 - HOU, FM - FOREMEN</t>
  </si>
  <si>
    <t>ET-35 (JESUS LOPEZ SOTO)</t>
  </si>
  <si>
    <t>ET-35</t>
  </si>
  <si>
    <t>JESUS LOPEZ SOTO</t>
  </si>
  <si>
    <t>1FT7W2AA2REC11572</t>
  </si>
  <si>
    <t>XL 4x2 SD Crew Cab 6.75 ft. box 160 in. WB SRW</t>
  </si>
  <si>
    <t>ET-36 (ALONZO GONZALEZ)</t>
  </si>
  <si>
    <t>ET-36</t>
  </si>
  <si>
    <t>ALONZO GONZALEZ</t>
  </si>
  <si>
    <t>1FT7W2AA5REC11811</t>
  </si>
  <si>
    <t>TYH2973</t>
  </si>
  <si>
    <t>ET-37 (SABINO IBARRA)</t>
  </si>
  <si>
    <t>ET-37</t>
  </si>
  <si>
    <t>SABINO IBARRA</t>
  </si>
  <si>
    <t>1FT7W2AA3REC11211</t>
  </si>
  <si>
    <t>ET-38 (Caleb Padgett)</t>
  </si>
  <si>
    <t>ET-38</t>
  </si>
  <si>
    <t>F150</t>
  </si>
  <si>
    <t>Caleb Padgett</t>
  </si>
  <si>
    <t>1FTEW2KP5RKD49666</t>
  </si>
  <si>
    <t>304E2 CR</t>
  </si>
  <si>
    <t>Excavator</t>
  </si>
  <si>
    <t>Excavator (Mini)</t>
  </si>
  <si>
    <t>27D</t>
  </si>
  <si>
    <t>Mini</t>
  </si>
  <si>
    <t>CAT3035ECJWY04609</t>
  </si>
  <si>
    <t>EX-04</t>
  </si>
  <si>
    <t>230C LC</t>
  </si>
  <si>
    <t>Excavator (Med)</t>
  </si>
  <si>
    <t>RTX-EX03</t>
  </si>
  <si>
    <t>FF230CX603194</t>
  </si>
  <si>
    <t>EX-15</t>
  </si>
  <si>
    <t>324D</t>
  </si>
  <si>
    <t>RTX-EX17</t>
  </si>
  <si>
    <t>CAT0324DAPYT00106</t>
  </si>
  <si>
    <t>EX-19</t>
  </si>
  <si>
    <t>75D</t>
  </si>
  <si>
    <t>RTX-EX04</t>
  </si>
  <si>
    <t>1FF075DXPBG014471</t>
  </si>
  <si>
    <t>EX-21</t>
  </si>
  <si>
    <t>250G LC</t>
  </si>
  <si>
    <t>RTX-EX05</t>
  </si>
  <si>
    <t>1FF250GXVCE608350</t>
  </si>
  <si>
    <t>EX-29</t>
  </si>
  <si>
    <t>RTX-EX06</t>
  </si>
  <si>
    <t>1FF075DXPBG014311</t>
  </si>
  <si>
    <t>EX-30</t>
  </si>
  <si>
    <t>320D L</t>
  </si>
  <si>
    <t>RTX-EX07</t>
  </si>
  <si>
    <t>CAT0320DKGDP00514</t>
  </si>
  <si>
    <t>EX-31</t>
  </si>
  <si>
    <t>BOBCAT</t>
  </si>
  <si>
    <t>E85</t>
  </si>
  <si>
    <t>RTX-EX08</t>
  </si>
  <si>
    <t>B34T11148</t>
  </si>
  <si>
    <t xml:space="preserve">DPF has been deleted </t>
  </si>
  <si>
    <t>EX-34</t>
  </si>
  <si>
    <t>RTX-EX10</t>
  </si>
  <si>
    <t>1FF250GXAEE609342</t>
  </si>
  <si>
    <t>EX-38</t>
  </si>
  <si>
    <t>RTX-EX11</t>
  </si>
  <si>
    <t>B34T11150</t>
  </si>
  <si>
    <t>EX-40</t>
  </si>
  <si>
    <t>290G LC</t>
  </si>
  <si>
    <t>RTX-EX12</t>
  </si>
  <si>
    <t>1FF290GXTEE706035</t>
  </si>
  <si>
    <t>EX-41</t>
  </si>
  <si>
    <t>308E2 CR SB</t>
  </si>
  <si>
    <t>RTX-EX14</t>
  </si>
  <si>
    <t>CAT0308EJTMX00509</t>
  </si>
  <si>
    <t>EX-42</t>
  </si>
  <si>
    <t>75G</t>
  </si>
  <si>
    <t>RTX-EX15</t>
  </si>
  <si>
    <t>1FF075GXCEJ015482</t>
  </si>
  <si>
    <t>EX-51</t>
  </si>
  <si>
    <t>308E2 CR</t>
  </si>
  <si>
    <t>CAT0308EJFJX08793</t>
  </si>
  <si>
    <t>EX-52</t>
  </si>
  <si>
    <t>1FF075GXLJJ016565</t>
  </si>
  <si>
    <t>EX-53</t>
  </si>
  <si>
    <t>CAT0308EJFJX08163</t>
  </si>
  <si>
    <t>EX-54</t>
  </si>
  <si>
    <t>329F L</t>
  </si>
  <si>
    <t>CAT0329FJERL00426</t>
  </si>
  <si>
    <t>EX-55</t>
  </si>
  <si>
    <t>326F L</t>
  </si>
  <si>
    <t>WGL00632</t>
  </si>
  <si>
    <t>EX-58</t>
  </si>
  <si>
    <t>CAT0308ETFJX00253</t>
  </si>
  <si>
    <t>EX-59</t>
  </si>
  <si>
    <t>1FF250GXAFF609854</t>
  </si>
  <si>
    <t>EX-61</t>
  </si>
  <si>
    <t>CAT0308ETFJX02018</t>
  </si>
  <si>
    <t>EX-62</t>
  </si>
  <si>
    <t>CAT0308EVFJX04374</t>
  </si>
  <si>
    <t>EX-65</t>
  </si>
  <si>
    <t>350G</t>
  </si>
  <si>
    <t>Excavator (Lg)</t>
  </si>
  <si>
    <t>1FF350GXPKF813447</t>
  </si>
  <si>
    <t>EX-68</t>
  </si>
  <si>
    <t>470G</t>
  </si>
  <si>
    <t>1FF470GXLJF236053</t>
  </si>
  <si>
    <t>EX-69</t>
  </si>
  <si>
    <t>1FF250GXHKF611214</t>
  </si>
  <si>
    <t>EX-70</t>
  </si>
  <si>
    <t>1FF250GXAKF611209</t>
  </si>
  <si>
    <t>EX-77</t>
  </si>
  <si>
    <t>CAT00308VGG809219</t>
  </si>
  <si>
    <t xml:space="preserve">Assigned to Jesus Lopez </t>
  </si>
  <si>
    <t>G-02</t>
  </si>
  <si>
    <t>772G</t>
  </si>
  <si>
    <t>Grader</t>
  </si>
  <si>
    <t>RTX-MG01</t>
  </si>
  <si>
    <t>1DW772GXJBE641723</t>
  </si>
  <si>
    <t>MACHINE CONTROL</t>
  </si>
  <si>
    <t>G-04</t>
  </si>
  <si>
    <t>140M</t>
  </si>
  <si>
    <t>N9D00189</t>
  </si>
  <si>
    <t>GNT-01</t>
  </si>
  <si>
    <t>Goose Neck</t>
  </si>
  <si>
    <t>4P5FD2528H1270156</t>
  </si>
  <si>
    <t>2017 PJ GOOSENECK TRAILER, GENERATOR?</t>
  </si>
  <si>
    <t>00322B0471</t>
  </si>
  <si>
    <t>GNT-01S</t>
  </si>
  <si>
    <t>TITAN</t>
  </si>
  <si>
    <t>2016 TITAN, GOOSENECK TRAILER</t>
  </si>
  <si>
    <t>HAB-???</t>
  </si>
  <si>
    <t>5F11S101XM1004830</t>
  </si>
  <si>
    <t>00322B0549</t>
  </si>
  <si>
    <t>HAB-01</t>
  </si>
  <si>
    <t>5F11S1015L1000392</t>
  </si>
  <si>
    <t>L1000392</t>
  </si>
  <si>
    <t>00322B0552</t>
  </si>
  <si>
    <t>HAB-04</t>
  </si>
  <si>
    <t>5F11S1011L1000390</t>
  </si>
  <si>
    <t>00322B0221</t>
  </si>
  <si>
    <t>HAB-05</t>
  </si>
  <si>
    <t>00322B0437</t>
  </si>
  <si>
    <t>HAB-06</t>
  </si>
  <si>
    <t>00322B0308</t>
  </si>
  <si>
    <t>HAB-07</t>
  </si>
  <si>
    <t>5F11S1013J1005734</t>
  </si>
  <si>
    <t>J1005734</t>
  </si>
  <si>
    <t>00322B0474</t>
  </si>
  <si>
    <t>HAB-08</t>
  </si>
  <si>
    <t>00322B0288</t>
  </si>
  <si>
    <t>HAB-09</t>
  </si>
  <si>
    <t>5F11S101XK1006011</t>
  </si>
  <si>
    <t>K1006011</t>
  </si>
  <si>
    <t>00322B0495</t>
  </si>
  <si>
    <t>HAB-10</t>
  </si>
  <si>
    <t>5F11S1014J1005726</t>
  </si>
  <si>
    <t>00322B0391</t>
  </si>
  <si>
    <t>HAB-11</t>
  </si>
  <si>
    <t>4GM1A0916H1528980</t>
  </si>
  <si>
    <t>H1528980</t>
  </si>
  <si>
    <t>00322B0561</t>
  </si>
  <si>
    <t>HAB-12</t>
  </si>
  <si>
    <t>5F11S1017L1003651</t>
  </si>
  <si>
    <t>L1003651</t>
  </si>
  <si>
    <t>00322B0336</t>
  </si>
  <si>
    <t>HAB-13</t>
  </si>
  <si>
    <t>5F11S1019L1003652</t>
  </si>
  <si>
    <t>00322B0476</t>
  </si>
  <si>
    <t>HFT-05</t>
  </si>
  <si>
    <t>16V1W242XN2200619</t>
  </si>
  <si>
    <t>00322B0352</t>
  </si>
  <si>
    <t>HMB-01</t>
  </si>
  <si>
    <t>WTMMB</t>
  </si>
  <si>
    <t>Message Board</t>
  </si>
  <si>
    <t>5F12S1619L1000858</t>
  </si>
  <si>
    <t>L1000858</t>
  </si>
  <si>
    <t>00322B0582</t>
  </si>
  <si>
    <t>HMB-04</t>
  </si>
  <si>
    <t>5F12S1619K1005685</t>
  </si>
  <si>
    <t>K1005685</t>
  </si>
  <si>
    <t>00322B0538</t>
  </si>
  <si>
    <t>HMB-05</t>
  </si>
  <si>
    <t>5F12S1610J1005542</t>
  </si>
  <si>
    <t>J1005542</t>
  </si>
  <si>
    <t>00322B0560</t>
  </si>
  <si>
    <t>HTB-01</t>
  </si>
  <si>
    <t>MCCLAIN TRAILERS</t>
  </si>
  <si>
    <t>4LYBA2428MH005433</t>
  </si>
  <si>
    <t>NHTSA PRODUCED DIFFERENT MAKE THAN ASSET LIST
2021 MCCLAIN TRAILER, MESSAGE BOARD?</t>
  </si>
  <si>
    <t>HTC-01</t>
  </si>
  <si>
    <t>CARGO CRAFT</t>
  </si>
  <si>
    <t>CT-11</t>
  </si>
  <si>
    <t>4D6EB1620HC049071</t>
  </si>
  <si>
    <t>2017 CARGO CRAFT TRAILER, CARGO</t>
  </si>
  <si>
    <t>HTC-02</t>
  </si>
  <si>
    <t>SALVATION TRAILERS</t>
  </si>
  <si>
    <t>7GG1E1629MW013221</t>
  </si>
  <si>
    <t>832864K</t>
  </si>
  <si>
    <t>NHTSA PRODUCED DIFFERENT MAKE THAN ASSET LIST
2021 SALVATION TRAILER, CARGO</t>
  </si>
  <si>
    <t>00322B0153</t>
  </si>
  <si>
    <t>HTC-03</t>
  </si>
  <si>
    <t>4YMBC1424LT006482</t>
  </si>
  <si>
    <t>NHTSA PRODUCED DIFFERENT MAKE AND YEAR THAN ASSET LIST
2020 CARRY-ON TRAILER, CARGO</t>
  </si>
  <si>
    <t>00322B0241</t>
  </si>
  <si>
    <t>HTC-04</t>
  </si>
  <si>
    <t>4D6EB1629JC051083</t>
  </si>
  <si>
    <t>NHTSA PRODUCED DIFFERENT MAKE THAN ASSET LIST
2018 CARGO CRAFT TRAILER, CARGO</t>
  </si>
  <si>
    <t>00322B0193</t>
  </si>
  <si>
    <t>HTC-05</t>
  </si>
  <si>
    <t>4D6EB1629JC050873</t>
  </si>
  <si>
    <t>NHTSA DID NOT COME UP WITH ANY RESULTS
2020 TXBR TRAILER, CARGO</t>
  </si>
  <si>
    <t>00322B0487</t>
  </si>
  <si>
    <t>HTC-06</t>
  </si>
  <si>
    <t>CT-17</t>
  </si>
  <si>
    <t>571BE1624LM037026</t>
  </si>
  <si>
    <t>NHTSA PRODUCED DIFFERENT MAKE AND YEAR THAN ASSET LIST
2020 LARK UNITED TRAILER, CARGO</t>
  </si>
  <si>
    <t>HTC-07</t>
  </si>
  <si>
    <t>4YMBC1625MT017649</t>
  </si>
  <si>
    <t>NHTSA PRODUCED DIFFERENT MAKE AND YEAR THAN ASSET LIST
2021 CARRY-ON TRAILER, CARGO</t>
  </si>
  <si>
    <t>HTC-08</t>
  </si>
  <si>
    <t>4YMBC142XMT017469</t>
  </si>
  <si>
    <t>NHTSA PRODUCED DIFFERENT MAKE/YEAR THAN ASSET LIST
2021 CARRY-ON TRAILER, CARGO</t>
  </si>
  <si>
    <t>00322B0207</t>
  </si>
  <si>
    <t>HTC-09</t>
  </si>
  <si>
    <t>4YMBC1629NT019289</t>
  </si>
  <si>
    <t>299937m</t>
  </si>
  <si>
    <t>NHTSA PRODUCED DIFFERENT YEAR THAN ASSET LIST
2022 CARRY-ON TRAILER, CARGO</t>
  </si>
  <si>
    <t>00322B0144</t>
  </si>
  <si>
    <t>HTD-01</t>
  </si>
  <si>
    <t>16VDX1426L5057538</t>
  </si>
  <si>
    <t>2020 BIG TEX TRAILER, DUMP</t>
  </si>
  <si>
    <t>HTD-02</t>
  </si>
  <si>
    <t>16VDX1427L5060139</t>
  </si>
  <si>
    <t>NHTSA PRODUCED DIFFERENT YEAR THAN ASSET LIST
2020 BIG TEX TRAILER, DUMP</t>
  </si>
  <si>
    <t>HTF-01</t>
  </si>
  <si>
    <t>TEXAS BRAGG ENTERPRISES</t>
  </si>
  <si>
    <t>17XFP2023H1075881</t>
  </si>
  <si>
    <t>888525K</t>
  </si>
  <si>
    <t>NHTSA PRODUCED DIFFERENT YEAR THAN ASSET LIST
2017 TEXAS BRAGG TRAILER, FLATBED</t>
  </si>
  <si>
    <t>00322B0475</t>
  </si>
  <si>
    <t>HTF-02</t>
  </si>
  <si>
    <t>16V1W2229L2089173</t>
  </si>
  <si>
    <t>HTF-03</t>
  </si>
  <si>
    <t>14T-19</t>
  </si>
  <si>
    <t>16VPX2029L2035110</t>
  </si>
  <si>
    <t>739772M</t>
  </si>
  <si>
    <t>NTTA0000059179</t>
  </si>
  <si>
    <t>00322B0385</t>
  </si>
  <si>
    <t>HTG-01</t>
  </si>
  <si>
    <t>PARKED OUT BACK FOR PARTS, NOT WORTH FIXING, PER JAKE</t>
  </si>
  <si>
    <t>HTT-01</t>
  </si>
  <si>
    <t>Traffic Trailer</t>
  </si>
  <si>
    <t>4B9B1UE23MS075878</t>
  </si>
  <si>
    <t>186497M</t>
  </si>
  <si>
    <t>2021 BCI TRAILER, TRAFFIC</t>
  </si>
  <si>
    <t>00322B0319</t>
  </si>
  <si>
    <t>LB-04</t>
  </si>
  <si>
    <t>TALBERT</t>
  </si>
  <si>
    <t>LOWBOY</t>
  </si>
  <si>
    <t>Lowboy</t>
  </si>
  <si>
    <t>40FSK5331D1032961</t>
  </si>
  <si>
    <t>2013 TALBERT, LOWBOY</t>
  </si>
  <si>
    <t>LB-05</t>
  </si>
  <si>
    <t>LOAD KING</t>
  </si>
  <si>
    <t>5LKL5335371026508</t>
  </si>
  <si>
    <t>2007 LOAD KING, 25' GOOSE NECK TRAILER</t>
  </si>
  <si>
    <t>light plant 08N</t>
  </si>
  <si>
    <t>light</t>
  </si>
  <si>
    <t>MAGNUM</t>
  </si>
  <si>
    <t>MLT3060MMH</t>
  </si>
  <si>
    <t>Light Plant</t>
  </si>
  <si>
    <t>Lp-08N</t>
  </si>
  <si>
    <t>5AJLS1412FB509018</t>
  </si>
  <si>
    <t>LL-01</t>
  </si>
  <si>
    <t>570N</t>
  </si>
  <si>
    <t>Material Transfer Vehicle</t>
  </si>
  <si>
    <t>JJGN570NVEC713335</t>
  </si>
  <si>
    <t>Box Blade</t>
  </si>
  <si>
    <t>LP-##?</t>
  </si>
  <si>
    <t>TEREX</t>
  </si>
  <si>
    <t>AL4</t>
  </si>
  <si>
    <t>4ZJSL1414C1001253</t>
  </si>
  <si>
    <t>C1001253</t>
  </si>
  <si>
    <t>00322B0496</t>
  </si>
  <si>
    <t>LP??</t>
  </si>
  <si>
    <t>00322B0286</t>
  </si>
  <si>
    <t>LP-01</t>
  </si>
  <si>
    <t>5AJLS1419EB400263</t>
  </si>
  <si>
    <t xml:space="preserve">GPS and Fleet tracking </t>
  </si>
  <si>
    <t>00322B0218</t>
  </si>
  <si>
    <t>LP-02</t>
  </si>
  <si>
    <t>MLT3060K</t>
  </si>
  <si>
    <t>5AJLS1419EB402773</t>
  </si>
  <si>
    <t>GAUGE GPS</t>
  </si>
  <si>
    <t>00322B0236</t>
  </si>
  <si>
    <t>LP-03</t>
  </si>
  <si>
    <t>ALMOND</t>
  </si>
  <si>
    <t>NITE LIGHT PRO</t>
  </si>
  <si>
    <t xml:space="preserve">ALMOND LIGHT PLANT
BLOWN ENGINE </t>
  </si>
  <si>
    <t>LP-04</t>
  </si>
  <si>
    <t>ALLMAND</t>
  </si>
  <si>
    <t>NIGHT-LITE PRO</t>
  </si>
  <si>
    <t>P0212040010</t>
  </si>
  <si>
    <t>LIGHT PLANT 2013, DOES NOT HAVE SERIAL/VIN
USE GENERATOR SERIAL FOR NOW</t>
  </si>
  <si>
    <t>00322B0293</t>
  </si>
  <si>
    <t>LP-05</t>
  </si>
  <si>
    <t>GENERAC</t>
  </si>
  <si>
    <t>MLT6SMDS</t>
  </si>
  <si>
    <t>LIGHT PLANT 2007, MISSING COMPLETE VIN
27037 FROM SMARTSHEET, LAST 5 OF VIN*</t>
  </si>
  <si>
    <t>00322B0423</t>
  </si>
  <si>
    <t>LP-06</t>
  </si>
  <si>
    <t>LIGHT PLANT 2017</t>
  </si>
  <si>
    <t>00322B0354</t>
  </si>
  <si>
    <t>LP-07N</t>
  </si>
  <si>
    <t>MLT3060</t>
  </si>
  <si>
    <t>5AJLS14111FB507938</t>
  </si>
  <si>
    <t>GENERAC MAGNUM MLT3060M LIGHT PLANT</t>
  </si>
  <si>
    <t>00322B0195</t>
  </si>
  <si>
    <t>LP-08</t>
  </si>
  <si>
    <t>MLT6SM</t>
  </si>
  <si>
    <t>7FSBL101XHB751703</t>
  </si>
  <si>
    <t>Engine is ruined on the 2021-017 job. For parts only</t>
  </si>
  <si>
    <t>00322B0311</t>
  </si>
  <si>
    <t>LP-08?</t>
  </si>
  <si>
    <t>00322B0548</t>
  </si>
  <si>
    <t xml:space="preserve">LP-08N Machine was scrapped </t>
  </si>
  <si>
    <t>LP-08N</t>
  </si>
  <si>
    <t xml:space="preserve">GENERAC MAGNUM MLT3060M LIGHT PLANT
ENGINE IS BLOWN </t>
  </si>
  <si>
    <t xml:space="preserve">LP-09 Stolen </t>
  </si>
  <si>
    <t>LP-09</t>
  </si>
  <si>
    <t>5AJLS141XDB306987</t>
  </si>
  <si>
    <t xml:space="preserve">Stolen in Odessa </t>
  </si>
  <si>
    <t>LP-09N</t>
  </si>
  <si>
    <t>MLT4060MMH</t>
  </si>
  <si>
    <t>GENERAC MAGNUM MLT4060M LIGHT PLANT</t>
  </si>
  <si>
    <t>LP-100</t>
  </si>
  <si>
    <t>LP-101</t>
  </si>
  <si>
    <t>MLT4060M</t>
  </si>
  <si>
    <t>5AJLS1412GB801389</t>
  </si>
  <si>
    <t xml:space="preserve">GENERAC MLT4060M LIGHT PLANT </t>
  </si>
  <si>
    <t>00322B0179</t>
  </si>
  <si>
    <t>LP-104</t>
  </si>
  <si>
    <t>WACKER</t>
  </si>
  <si>
    <t>LTN6K</t>
  </si>
  <si>
    <t>5XFLN0517CN004775</t>
  </si>
  <si>
    <t>GPS AND FLEET TRACKING</t>
  </si>
  <si>
    <t>00322B0130</t>
  </si>
  <si>
    <t>LP-105</t>
  </si>
  <si>
    <t>5AJLS1410DB311468</t>
  </si>
  <si>
    <t>GENERAC MAGNUM MLT3060KV LIGHT PLANT 2013</t>
  </si>
  <si>
    <t>00322B0151</t>
  </si>
  <si>
    <t>LP-106</t>
  </si>
  <si>
    <t>5AJLS16147B000417</t>
  </si>
  <si>
    <t>GENERAC MAGNUM MLT3060MMH LIGHT PLANT 2007</t>
  </si>
  <si>
    <t>00322B0324</t>
  </si>
  <si>
    <t>LP-107</t>
  </si>
  <si>
    <t>5AJLS1414DB311473</t>
  </si>
  <si>
    <t>00322B0226</t>
  </si>
  <si>
    <t>LP-108</t>
  </si>
  <si>
    <t>5AJLS1418DB311475</t>
  </si>
  <si>
    <t>00322B0396</t>
  </si>
  <si>
    <t>LP-109</t>
  </si>
  <si>
    <t>5AJLS1013FB503136</t>
  </si>
  <si>
    <t xml:space="preserve">light plant </t>
  </si>
  <si>
    <t>00322B0379</t>
  </si>
  <si>
    <t>LP-10N</t>
  </si>
  <si>
    <t>LP-110</t>
  </si>
  <si>
    <t>MLT3060MV</t>
  </si>
  <si>
    <t>5AJLS1414GB603371</t>
  </si>
  <si>
    <t xml:space="preserve">LIGHT PLANT </t>
  </si>
  <si>
    <t>00322B0430</t>
  </si>
  <si>
    <t>LP-111</t>
  </si>
  <si>
    <t xml:space="preserve">LIGHT PLANT
VIN PLATE IS MISSING OF THE FRAME SO I DO NOT HAVE THE FULL VIN </t>
  </si>
  <si>
    <t>LP-112</t>
  </si>
  <si>
    <t>00322B0162</t>
  </si>
  <si>
    <t>LP-113</t>
  </si>
  <si>
    <t>5AJLS1414DB306841</t>
  </si>
  <si>
    <t>00322B0190</t>
  </si>
  <si>
    <t>MB-##?</t>
  </si>
  <si>
    <t>5F12S1610L1000859</t>
  </si>
  <si>
    <t>L1000859</t>
  </si>
  <si>
    <t>00322B0545</t>
  </si>
  <si>
    <t>MB-??</t>
  </si>
  <si>
    <t>4GM2M1519E1412076</t>
  </si>
  <si>
    <t>00322B0365</t>
  </si>
  <si>
    <t>MB-008</t>
  </si>
  <si>
    <t>RTX-MB008</t>
  </si>
  <si>
    <t>5F12S1619F1003232</t>
  </si>
  <si>
    <t>00322B0435</t>
  </si>
  <si>
    <t>MB-01</t>
  </si>
  <si>
    <t>SILENT MESSENGER</t>
  </si>
  <si>
    <t>STMB-01</t>
  </si>
  <si>
    <t>4GM2M1513M1416686</t>
  </si>
  <si>
    <t>00322B0402</t>
  </si>
  <si>
    <t>MB-011</t>
  </si>
  <si>
    <t>RTX-MB011</t>
  </si>
  <si>
    <t>5F12S1612D1002419</t>
  </si>
  <si>
    <t>00322B0249</t>
  </si>
  <si>
    <t>MB-016</t>
  </si>
  <si>
    <t>RTX-MB016</t>
  </si>
  <si>
    <t>5F12S1617D1002819</t>
  </si>
  <si>
    <t>00322B0389</t>
  </si>
  <si>
    <t>VER-MAC</t>
  </si>
  <si>
    <t>PCMS-1500LP G3</t>
  </si>
  <si>
    <t>1V9US4119PH223787</t>
  </si>
  <si>
    <t>00322B0174</t>
  </si>
  <si>
    <t>MB-02</t>
  </si>
  <si>
    <t>STMB-02</t>
  </si>
  <si>
    <t>4GM2M1516F1412618</t>
  </si>
  <si>
    <t>00322B0220</t>
  </si>
  <si>
    <t>1V9US411XPH223779</t>
  </si>
  <si>
    <t>00322B0169</t>
  </si>
  <si>
    <t>MB-03</t>
  </si>
  <si>
    <t>STMB-03</t>
  </si>
  <si>
    <t>00322B0432</t>
  </si>
  <si>
    <t>1V9US411XPH223782</t>
  </si>
  <si>
    <t>00322B0208</t>
  </si>
  <si>
    <t>MB-04</t>
  </si>
  <si>
    <t>STMB-04</t>
  </si>
  <si>
    <t>4GM2M1512M1416517</t>
  </si>
  <si>
    <t>00322B0406</t>
  </si>
  <si>
    <t>1V9US4110PH223788</t>
  </si>
  <si>
    <t>00322B0157</t>
  </si>
  <si>
    <t>MB-05</t>
  </si>
  <si>
    <t>STMB-05</t>
  </si>
  <si>
    <t>4GM2M1514M1416518</t>
  </si>
  <si>
    <t>00322B0291</t>
  </si>
  <si>
    <t>MB-06</t>
  </si>
  <si>
    <t>STMB-06</t>
  </si>
  <si>
    <t>4GM2M1510M1416841</t>
  </si>
  <si>
    <t>00322B0418</t>
  </si>
  <si>
    <t>MB-07</t>
  </si>
  <si>
    <t>STMB-07</t>
  </si>
  <si>
    <t>4GM2M1512M1416842</t>
  </si>
  <si>
    <t>00322B0431</t>
  </si>
  <si>
    <t>00322B0341</t>
  </si>
  <si>
    <t>00322B0551</t>
  </si>
  <si>
    <t>00322B0460</t>
  </si>
  <si>
    <t>00322B0518</t>
  </si>
  <si>
    <t>ME-31</t>
  </si>
  <si>
    <t>5F12S1611P1005008</t>
  </si>
  <si>
    <t>00322B0378</t>
  </si>
  <si>
    <t>ME-32</t>
  </si>
  <si>
    <t>5F12S1613P1005009</t>
  </si>
  <si>
    <t>00322B0536</t>
  </si>
  <si>
    <t>ME-34</t>
  </si>
  <si>
    <t>5F12S1611P1005011</t>
  </si>
  <si>
    <t>00322B0546</t>
  </si>
  <si>
    <t>ME-35</t>
  </si>
  <si>
    <t>5F121613P1005012</t>
  </si>
  <si>
    <t>00322B0566</t>
  </si>
  <si>
    <t>ME-36</t>
  </si>
  <si>
    <t>00322B0253</t>
  </si>
  <si>
    <t>ME-38</t>
  </si>
  <si>
    <t>5F11S1011P1005269</t>
  </si>
  <si>
    <t>00322B0489</t>
  </si>
  <si>
    <t>ME-40</t>
  </si>
  <si>
    <t>1V9US4116PH223780</t>
  </si>
  <si>
    <t>00322B0177</t>
  </si>
  <si>
    <t>ME-41</t>
  </si>
  <si>
    <t>1V9US4117PH223769</t>
  </si>
  <si>
    <t>00322B0154</t>
  </si>
  <si>
    <t>ME-42</t>
  </si>
  <si>
    <t>1V9US4118PH223781</t>
  </si>
  <si>
    <t>00322B0213</t>
  </si>
  <si>
    <t>ME-43</t>
  </si>
  <si>
    <t>1V9US4117PH223772</t>
  </si>
  <si>
    <t>00322B0182</t>
  </si>
  <si>
    <t>ME-44</t>
  </si>
  <si>
    <t>1V9US4118PH223778</t>
  </si>
  <si>
    <t>00322B0231</t>
  </si>
  <si>
    <t>ME-45</t>
  </si>
  <si>
    <t>1V9US4119PH223790</t>
  </si>
  <si>
    <t>00322B0230</t>
  </si>
  <si>
    <t>ME-46</t>
  </si>
  <si>
    <t>1V9US4118PH223795</t>
  </si>
  <si>
    <t>00322B0107</t>
  </si>
  <si>
    <t>ME-47</t>
  </si>
  <si>
    <t>1V9US4119PH223773</t>
  </si>
  <si>
    <t>00322B0143</t>
  </si>
  <si>
    <t>ME-49</t>
  </si>
  <si>
    <t xml:space="preserve">7XEUS4113RH000135 </t>
  </si>
  <si>
    <t>00322B0531</t>
  </si>
  <si>
    <t>ME-50</t>
  </si>
  <si>
    <t>7XEUS4116PH000966</t>
  </si>
  <si>
    <t>00322B0535</t>
  </si>
  <si>
    <t>ME-51</t>
  </si>
  <si>
    <t xml:space="preserve">7XEUS4119PH000976 </t>
  </si>
  <si>
    <t>00322B0368</t>
  </si>
  <si>
    <t>ML-03</t>
  </si>
  <si>
    <t>GENIE</t>
  </si>
  <si>
    <t>S60X</t>
  </si>
  <si>
    <t>Man Lift</t>
  </si>
  <si>
    <t>RTX-ML01</t>
  </si>
  <si>
    <t>S60X11-21953</t>
  </si>
  <si>
    <t>ML-04</t>
  </si>
  <si>
    <t>S-65</t>
  </si>
  <si>
    <t>S6014A-28623</t>
  </si>
  <si>
    <t>ML-05</t>
  </si>
  <si>
    <t>S-80X</t>
  </si>
  <si>
    <t>S80X1512798</t>
  </si>
  <si>
    <t xml:space="preserve">mower attachment (Mower King) </t>
  </si>
  <si>
    <t>mower</t>
  </si>
  <si>
    <t>KING</t>
  </si>
  <si>
    <t xml:space="preserve">Mower King brand RC72, no serial number </t>
  </si>
  <si>
    <t xml:space="preserve">Mower attachment Cat </t>
  </si>
  <si>
    <t>Mower</t>
  </si>
  <si>
    <t>BR172</t>
  </si>
  <si>
    <t>DLY00453</t>
  </si>
  <si>
    <t>This is a BR272, no option on model but BR172</t>
  </si>
  <si>
    <t>MT-04</t>
  </si>
  <si>
    <t>RTX-FT0010</t>
  </si>
  <si>
    <t>1FDUF5GT6FEA14201</t>
  </si>
  <si>
    <t>MRC5015</t>
  </si>
  <si>
    <t>MT-07</t>
  </si>
  <si>
    <t>F750</t>
  </si>
  <si>
    <t>RTX-MT07</t>
  </si>
  <si>
    <t>1FDWF7DCXHDB12651</t>
  </si>
  <si>
    <t>LMM8457</t>
  </si>
  <si>
    <t>Base Regular Cab Base</t>
  </si>
  <si>
    <t>MT-08</t>
  </si>
  <si>
    <t>RTX-MT08</t>
  </si>
  <si>
    <t>1FDUF5HT3DEA85030</t>
  </si>
  <si>
    <t>KPD5310</t>
  </si>
  <si>
    <t>MT-09 (LORENZO APARICIO)</t>
  </si>
  <si>
    <t>MT-09</t>
  </si>
  <si>
    <t>Service Body w/Crane</t>
  </si>
  <si>
    <t>LORENZO APARICIO</t>
  </si>
  <si>
    <t>1FD0X5GT1KEE24362</t>
  </si>
  <si>
    <t>MLS1189</t>
  </si>
  <si>
    <t>Driver - Ivan Torres XL 4x2 SD Super Cab 168 in. WB DRW</t>
  </si>
  <si>
    <t>2 - DFW, MECH - MECHANIC</t>
  </si>
  <si>
    <t>MT-11 (FRANCISCO ZAMORA)</t>
  </si>
  <si>
    <t>MT-11</t>
  </si>
  <si>
    <t>Service Body MT</t>
  </si>
  <si>
    <t>FRANCISCO ZAMORA</t>
  </si>
  <si>
    <t>1FD0W5HT3JEB69567</t>
  </si>
  <si>
    <t>RRF3448</t>
  </si>
  <si>
    <t>Driver - (Paco) Francisco Zamora XL 4x4 SD Crew Cab 179 in. WB DRW</t>
  </si>
  <si>
    <t>MT-13 (Corey Torgerson)</t>
  </si>
  <si>
    <t>MT-13</t>
  </si>
  <si>
    <t>Corey Torgerson</t>
  </si>
  <si>
    <t>1FD0X5HT3PED53090</t>
  </si>
  <si>
    <t>TWR3033</t>
  </si>
  <si>
    <t xml:space="preserve">new truck </t>
  </si>
  <si>
    <t>new</t>
  </si>
  <si>
    <t>1FTFW1ED8PFB63951</t>
  </si>
  <si>
    <t>5285X58</t>
  </si>
  <si>
    <t>NTTA00059180</t>
  </si>
  <si>
    <t xml:space="preserve">OV-01 (OFFICE VEHICLE) </t>
  </si>
  <si>
    <t>OV-01</t>
  </si>
  <si>
    <t>Fusion</t>
  </si>
  <si>
    <t>OFFICE VEHICLE</t>
  </si>
  <si>
    <t>3FA6P0G77KR282669</t>
  </si>
  <si>
    <t>MYX6198</t>
  </si>
  <si>
    <t>S 4dr Front-Wheel Drive Sedan S 4dr Front-Wheel Drive Sedan</t>
  </si>
  <si>
    <t>DFW.04292544</t>
  </si>
  <si>
    <t>PAV-02</t>
  </si>
  <si>
    <t>LINCOLN</t>
  </si>
  <si>
    <t>660AXL</t>
  </si>
  <si>
    <t>Mixing System</t>
  </si>
  <si>
    <t>90000.11.6</t>
  </si>
  <si>
    <t>PAV-04</t>
  </si>
  <si>
    <t>AP-1055F</t>
  </si>
  <si>
    <t>ASPHALT</t>
  </si>
  <si>
    <t>CATAP105LTJ500487</t>
  </si>
  <si>
    <t>Power Washer</t>
  </si>
  <si>
    <t>Power</t>
  </si>
  <si>
    <t>HLT TRAILERS</t>
  </si>
  <si>
    <t>UNKNONW</t>
  </si>
  <si>
    <t>Water Trailer</t>
  </si>
  <si>
    <t>4H1020527E0486512</t>
  </si>
  <si>
    <t>00322B0556</t>
  </si>
  <si>
    <t>PT-01S (RODRIGO LOPEZ)</t>
  </si>
  <si>
    <t>RODRIGO LOPEZ</t>
  </si>
  <si>
    <t>LGK8184</t>
  </si>
  <si>
    <t>XL 4x2 Regular Cab Styleside 6.5 ft. box 122 in. WB</t>
  </si>
  <si>
    <t>DFW.06201703</t>
  </si>
  <si>
    <t>PT-02S (SOLD IN Q1 2024)</t>
  </si>
  <si>
    <t>SOLD IN Q1 2024</t>
  </si>
  <si>
    <t>MYV7640</t>
  </si>
  <si>
    <t>DFW.01301672</t>
  </si>
  <si>
    <t>SM - SELECT MAINTENANCE, SOLD - SOLD/INACTIVE</t>
  </si>
  <si>
    <t>PT-03S (SOLD IN Q1 2024)</t>
  </si>
  <si>
    <t>NHF2881</t>
  </si>
  <si>
    <t>DFW.01059203</t>
  </si>
  <si>
    <t>PT-04S (EDGAR LUNA LARA)</t>
  </si>
  <si>
    <t>F350</t>
  </si>
  <si>
    <t>1 Ton 4WD</t>
  </si>
  <si>
    <t>EDGAR LUNA LARA</t>
  </si>
  <si>
    <t>NXW2439</t>
  </si>
  <si>
    <t>XL 4x4 SD Crew Cab 6.75 ft. box 160 in. WB SRW</t>
  </si>
  <si>
    <t>DFW.03148100</t>
  </si>
  <si>
    <t>PT-05S (CARLOS GARCIA JR)</t>
  </si>
  <si>
    <t>CARLOS GARCIA JR</t>
  </si>
  <si>
    <t>RWR2319</t>
  </si>
  <si>
    <t>XL 4x2 SuperCrew Cab Styleside 5.5 ft. box 145 in. WB</t>
  </si>
  <si>
    <t>DFW.03522135</t>
  </si>
  <si>
    <t>PT-06S (SELECT CREW TRUCK)</t>
  </si>
  <si>
    <t>SELECT CREW TRUCK</t>
  </si>
  <si>
    <t>PGC0398</t>
  </si>
  <si>
    <t>XL 4x4 SD Crew Cab 8 ft. box 176 in. WB DRW</t>
  </si>
  <si>
    <t>DFW.03535689</t>
  </si>
  <si>
    <t>PT-07S (ROGER DODDY)</t>
  </si>
  <si>
    <t>ROGER DODDY</t>
  </si>
  <si>
    <t>PYW3018</t>
  </si>
  <si>
    <t>DFW.02810756</t>
  </si>
  <si>
    <t>PT-08S (JAMES GABE)</t>
  </si>
  <si>
    <t>JAMES GABE</t>
  </si>
  <si>
    <t>STN6031</t>
  </si>
  <si>
    <t>DFW.05249347</t>
  </si>
  <si>
    <t>PT-09S (JOVAN ESPINOZA-CASILLAS)</t>
  </si>
  <si>
    <t>JOVAN ESPINOZA-CASILLAS</t>
  </si>
  <si>
    <t>RMH0602</t>
  </si>
  <si>
    <t>XL 4x2 SuperCrew Cab 5.5 ft. box 145 in. WB</t>
  </si>
  <si>
    <t>DFW.03847380</t>
  </si>
  <si>
    <t>PT-102 (RETIRED)</t>
  </si>
  <si>
    <t>PT-102</t>
  </si>
  <si>
    <t>RETIRED</t>
  </si>
  <si>
    <t>1FTEX1CP1HKD69952</t>
  </si>
  <si>
    <t>KMZ3901</t>
  </si>
  <si>
    <t>XL 4x2 SuperCab Styleside 6.5 ft. box 145 in. WB</t>
  </si>
  <si>
    <t>DNT.14339834</t>
  </si>
  <si>
    <t>SOLD - SOLD/INACTIVE</t>
  </si>
  <si>
    <t>PT-103 (SOLD Q3 2023)</t>
  </si>
  <si>
    <t>PT-103</t>
  </si>
  <si>
    <t>SOLD Q3 - 2023</t>
  </si>
  <si>
    <t>1FTMF1CB8JKC08135</t>
  </si>
  <si>
    <t>TEXAS</t>
  </si>
  <si>
    <t>PT-104 (MARTIN ESCOBEDO JR)</t>
  </si>
  <si>
    <t>PT-104</t>
  </si>
  <si>
    <t>MARTIN ESCOBEDO JR</t>
  </si>
  <si>
    <t>1FTEW1CP8HKE48666</t>
  </si>
  <si>
    <t>KMZ3594</t>
  </si>
  <si>
    <t>DNT.14339830</t>
  </si>
  <si>
    <t>PT-105 (SELL 2/20)</t>
  </si>
  <si>
    <t>PT-105</t>
  </si>
  <si>
    <t>3/4 Ton 4WD</t>
  </si>
  <si>
    <t xml:space="preserve">SELL 2/20 </t>
  </si>
  <si>
    <t>1FT7W2B69HEF45848</t>
  </si>
  <si>
    <t>KMZ3597</t>
  </si>
  <si>
    <t xml:space="preserve">PT-107 (DFW OFFICE TRUCK) </t>
  </si>
  <si>
    <t>PT-107</t>
  </si>
  <si>
    <t>DFW OFFICE TRUCK</t>
  </si>
  <si>
    <t>1FTEW1CP7HKE48674</t>
  </si>
  <si>
    <t>KMZ3599</t>
  </si>
  <si>
    <t>DNT.14339831</t>
  </si>
  <si>
    <t>PT-108 (OPEN F150 TO SELL)</t>
  </si>
  <si>
    <t>PT-108</t>
  </si>
  <si>
    <t>OPEN F150 TO SELL</t>
  </si>
  <si>
    <t>1FTEX1CB7JKD31569</t>
  </si>
  <si>
    <t>MRC5464</t>
  </si>
  <si>
    <t>4 - HOU, OTS - OPEN TO SELL</t>
  </si>
  <si>
    <t>PT-10S (ROBERT BERRYHILL)</t>
  </si>
  <si>
    <t>CHEVROLET</t>
  </si>
  <si>
    <t>2500HD</t>
  </si>
  <si>
    <t>ROBERT BERRYHILL</t>
  </si>
  <si>
    <t>RVG9976</t>
  </si>
  <si>
    <t>Work Truck 4x4 Crew Cab 8 ft. box 172 in. WB</t>
  </si>
  <si>
    <t>DFW.06165508</t>
  </si>
  <si>
    <t>PT-110 (RETIRED)</t>
  </si>
  <si>
    <t>PT-110</t>
  </si>
  <si>
    <t>1FT7W2A67HEF51438</t>
  </si>
  <si>
    <t>KMY8579</t>
  </si>
  <si>
    <t>DFW.06138963</t>
  </si>
  <si>
    <t>PT-111 (Ivan Torres)</t>
  </si>
  <si>
    <t>PT-111</t>
  </si>
  <si>
    <t>1 Ton</t>
  </si>
  <si>
    <t>Ivan Torres</t>
  </si>
  <si>
    <t>1FD8W3G66HED88276</t>
  </si>
  <si>
    <t>LGD2424</t>
  </si>
  <si>
    <t>Driver Brandon Scott
XL 4x2 SD Crew Cab 179 in. WB DRW</t>
  </si>
  <si>
    <t>DFW.01201104</t>
  </si>
  <si>
    <t>3 - WTX, MECH - MECHANIC</t>
  </si>
  <si>
    <t xml:space="preserve">PT-115 (SOLD IN Q2) </t>
  </si>
  <si>
    <t>PT-115</t>
  </si>
  <si>
    <t>SOLD IN Q2</t>
  </si>
  <si>
    <t>1FT7W2A67JEB35251</t>
  </si>
  <si>
    <t>KRX4533</t>
  </si>
  <si>
    <t>DNT.14750977</t>
  </si>
  <si>
    <t>PT-117 (SOLD Q3 2023)</t>
  </si>
  <si>
    <t>PT-117</t>
  </si>
  <si>
    <t>SOLD Q3 2023</t>
  </si>
  <si>
    <t>1FT7W2A62JEB49350</t>
  </si>
  <si>
    <t>2 - DFW, SOLD - SOLD/INACTIVE</t>
  </si>
  <si>
    <t>PT-11S (RAFAEL MURATALLA-CEJA)</t>
  </si>
  <si>
    <t>RAFAEL MURATALLA-CEJA</t>
  </si>
  <si>
    <t>TCG1001</t>
  </si>
  <si>
    <t>Work Truck 4x2 Crew Cab 8 ft. box 172 in. WB</t>
  </si>
  <si>
    <t>DFW.05807505</t>
  </si>
  <si>
    <t>PT-121 (SOLD IN Q2)</t>
  </si>
  <si>
    <t>PT-121</t>
  </si>
  <si>
    <t>1FT7X2A65GEA20668</t>
  </si>
  <si>
    <t>LVZ0766</t>
  </si>
  <si>
    <t>XL 4x2 SD Super Cab 6.75 ft. box 142 in. WB SRW</t>
  </si>
  <si>
    <t>DNT.13841713</t>
  </si>
  <si>
    <t>PT-124 (Richard Redstone Temp)</t>
  </si>
  <si>
    <t>PT-124</t>
  </si>
  <si>
    <t>PARTS RUNNER TRUCK</t>
  </si>
  <si>
    <t>1FTEX1CB0JKD31574</t>
  </si>
  <si>
    <t>LCT5559</t>
  </si>
  <si>
    <t>2 - DFW, ST - SHOP TRUCK</t>
  </si>
  <si>
    <t>PT-125 (PLANO JOBSITE TRUCK)</t>
  </si>
  <si>
    <t>PT-125</t>
  </si>
  <si>
    <t xml:space="preserve">JOSE TURRUBIARTES OLD UNIT </t>
  </si>
  <si>
    <t>1FTMF1CB1JKC08140</t>
  </si>
  <si>
    <t>LCT5558</t>
  </si>
  <si>
    <t>O - OPEN, 2 - DFW</t>
  </si>
  <si>
    <t>PT-12S (SEYMORE HUNT)</t>
  </si>
  <si>
    <t>SEYMORE HUNT</t>
  </si>
  <si>
    <t>TCN8414</t>
  </si>
  <si>
    <t>DFW.05807504</t>
  </si>
  <si>
    <t>SM - SELECT MAINTENANCE, TC - TRAFFIC CONTROL</t>
  </si>
  <si>
    <t>PT-139 (SHOP)</t>
  </si>
  <si>
    <t>PT-139</t>
  </si>
  <si>
    <t xml:space="preserve">Lube Truck </t>
  </si>
  <si>
    <t>1FDRF3G61KEC46638</t>
  </si>
  <si>
    <t>THL6535</t>
  </si>
  <si>
    <t>XL 4x2 SD Regular Cab 145 in. WB DRW</t>
  </si>
  <si>
    <t>DNT.14545257</t>
  </si>
  <si>
    <t>PT-13S (JAVIER MAGALLANES)</t>
  </si>
  <si>
    <t>JAVIER MAGALLANES</t>
  </si>
  <si>
    <t>TGH9070</t>
  </si>
  <si>
    <t>PT-143 (RETIRED)</t>
  </si>
  <si>
    <t>PT-143</t>
  </si>
  <si>
    <t>1FTBF2A62KED14986</t>
  </si>
  <si>
    <t>MJD0959</t>
  </si>
  <si>
    <t>XL 4x2 SD Regular Cab 8 ft. box 142 in. WB SRW</t>
  </si>
  <si>
    <t>OTS - OPEN TO SELL</t>
  </si>
  <si>
    <t>PT-144 (RETIRED)</t>
  </si>
  <si>
    <t>PT-144</t>
  </si>
  <si>
    <t>1FT7W2A63KEF23949</t>
  </si>
  <si>
    <t>MJC8621</t>
  </si>
  <si>
    <t>DNT.14945396</t>
  </si>
  <si>
    <t>PT-145 (RETIRED Q1 - 2024)</t>
  </si>
  <si>
    <t>PT-145</t>
  </si>
  <si>
    <t>RETIRED Q1 - 2024</t>
  </si>
  <si>
    <t>1FT7W2A61KEF23951</t>
  </si>
  <si>
    <t>MJC8620</t>
  </si>
  <si>
    <t>DNT.12961623</t>
  </si>
  <si>
    <t>PT-146 (RETIRED)</t>
  </si>
  <si>
    <t>PT-146</t>
  </si>
  <si>
    <t>1FTEW1CP7KKC31729</t>
  </si>
  <si>
    <t>MJC8622</t>
  </si>
  <si>
    <t>DNT.15418856</t>
  </si>
  <si>
    <t>PT-149 (RETIRED)</t>
  </si>
  <si>
    <t>PT-149</t>
  </si>
  <si>
    <t>1FTEW1CP6KKD88250</t>
  </si>
  <si>
    <t>MLD9313</t>
  </si>
  <si>
    <t>DNT.15529334</t>
  </si>
  <si>
    <t>8 - DISTRICT, O - OPEN</t>
  </si>
  <si>
    <t>PT-14S (ALBERT MENDIETA)</t>
  </si>
  <si>
    <t>ALBERT MENDIETA</t>
  </si>
  <si>
    <t>TYV3228</t>
  </si>
  <si>
    <t>SM - SELECT MAINTENANCE, SI - SUPERINTENDENT</t>
  </si>
  <si>
    <t>PT-151 (SOLD Q3 2023)</t>
  </si>
  <si>
    <t>PT-151</t>
  </si>
  <si>
    <t>1FTEW1CP3KKE03738</t>
  </si>
  <si>
    <t>PT-154 (RETIRED)</t>
  </si>
  <si>
    <t>PT-154</t>
  </si>
  <si>
    <t>1FT7W2A64KEG38091</t>
  </si>
  <si>
    <t>MRN1059</t>
  </si>
  <si>
    <t>DNT.15483265</t>
  </si>
  <si>
    <t>PT-155 (RETIRED - UNPAIR GPS)</t>
  </si>
  <si>
    <t>PT-155</t>
  </si>
  <si>
    <t>1FTEW1CP7KKF14521</t>
  </si>
  <si>
    <t>MRN0401</t>
  </si>
  <si>
    <t>PT-156 (SALVADOR RODRIGUEZ JR)</t>
  </si>
  <si>
    <t>PT-156</t>
  </si>
  <si>
    <t>SALVADOR RODRIGUEZ JR</t>
  </si>
  <si>
    <t>1FTMF1CB5KKF14517</t>
  </si>
  <si>
    <t>MYV7637</t>
  </si>
  <si>
    <t>PT-157 (RETIRED)</t>
  </si>
  <si>
    <t>PT-157</t>
  </si>
  <si>
    <t>1FTEW1CPXLKD20017</t>
  </si>
  <si>
    <t>NGV2176</t>
  </si>
  <si>
    <t>DFW.01611697</t>
  </si>
  <si>
    <t>PT-158 (RETIRED)</t>
  </si>
  <si>
    <t>PT-158</t>
  </si>
  <si>
    <t>1FT7X2A69KEG54610</t>
  </si>
  <si>
    <t>SWB6592</t>
  </si>
  <si>
    <t>XL 4x2 SD Super Cab 6.75 ft. box 148 in. WB SRW</t>
  </si>
  <si>
    <t>DFW.01274934</t>
  </si>
  <si>
    <t>PT-159 (JOHNNY L. PEAVY)</t>
  </si>
  <si>
    <t>PT-159</t>
  </si>
  <si>
    <t>JOHNNY L. PEAVY</t>
  </si>
  <si>
    <t>1FT7W2A63KEG54587</t>
  </si>
  <si>
    <t>MYV7932</t>
  </si>
  <si>
    <t>DFW.01301710</t>
  </si>
  <si>
    <t>PT-15S (Daniel Barcenas Solis)</t>
  </si>
  <si>
    <t>Daniel Barcenas Solis</t>
  </si>
  <si>
    <t>TYV3080</t>
  </si>
  <si>
    <t>PT-160 (REYNERI CABALLERO)</t>
  </si>
  <si>
    <t>PT-160</t>
  </si>
  <si>
    <t>REYNERI CABALLERO</t>
  </si>
  <si>
    <t>1FT7W2A61KEG54586</t>
  </si>
  <si>
    <t>NHF2882</t>
  </si>
  <si>
    <t>DNT.15776793</t>
  </si>
  <si>
    <t>4 - HOU, TC - TRAFFIC CONTROL</t>
  </si>
  <si>
    <t>PT-163 (WILLIAM PERSINGER)</t>
  </si>
  <si>
    <t>PT-163</t>
  </si>
  <si>
    <t>WILLIAM PERSINGER</t>
  </si>
  <si>
    <t>1FT7W2A66LED40370</t>
  </si>
  <si>
    <t>RZG0401</t>
  </si>
  <si>
    <t>NTTA00059178</t>
  </si>
  <si>
    <t>3 - WTX, TC - TRAFFIC CONTROL</t>
  </si>
  <si>
    <t>PT-164 (SOLD IN Q2)</t>
  </si>
  <si>
    <t>PT-164</t>
  </si>
  <si>
    <t>1FTMF1CB5LFB20994</t>
  </si>
  <si>
    <t>NNY8151</t>
  </si>
  <si>
    <t>PT-165 (TYNOR LARSON)</t>
  </si>
  <si>
    <t>PT-165</t>
  </si>
  <si>
    <t>TYNOR LARSON</t>
  </si>
  <si>
    <t>1FTEW1CP4LKD16125</t>
  </si>
  <si>
    <t>NHG2429</t>
  </si>
  <si>
    <t>DFW.04105450</t>
  </si>
  <si>
    <t>PT-166 (CARLOS GARCIA JR)</t>
  </si>
  <si>
    <t>PT-166</t>
  </si>
  <si>
    <t>1FTEW1CP8LKD20016</t>
  </si>
  <si>
    <t>NHG2431</t>
  </si>
  <si>
    <t>DFW.03149196</t>
  </si>
  <si>
    <t>PT-167 (ALAN A. MEZA TORRES)</t>
  </si>
  <si>
    <t>PT-167</t>
  </si>
  <si>
    <t>ALAN A. MEZA TORRES</t>
  </si>
  <si>
    <t>1FTEW1CP1LKD20018</t>
  </si>
  <si>
    <t>NHG2432</t>
  </si>
  <si>
    <t>DFW.03113839</t>
  </si>
  <si>
    <t>PT-168 (ALFRED TULLOS)</t>
  </si>
  <si>
    <t>PT-168</t>
  </si>
  <si>
    <t>ALFRED TULLOS</t>
  </si>
  <si>
    <t>1FTMF1CB1LKD38566</t>
  </si>
  <si>
    <t>NNY6688</t>
  </si>
  <si>
    <t>DFW.06106543</t>
  </si>
  <si>
    <t>TC - TRAFFIC CONTROL, 2 - DFW</t>
  </si>
  <si>
    <t>PT-169 (RONTEZ MANNING)</t>
  </si>
  <si>
    <t>PT-169</t>
  </si>
  <si>
    <t>RONTEZ MANNING</t>
  </si>
  <si>
    <t>1FTEW1CP7LKD42962</t>
  </si>
  <si>
    <t>NHG2430</t>
  </si>
  <si>
    <t>DFW.02268030</t>
  </si>
  <si>
    <t>PT-16S (ISAAC ROMERO)</t>
  </si>
  <si>
    <t>ISAAC ROMERO</t>
  </si>
  <si>
    <t>TYV5120</t>
  </si>
  <si>
    <t>PT-171 (JUAN LUEVANO)</t>
  </si>
  <si>
    <t>PT-171</t>
  </si>
  <si>
    <t>JUAN LUEVANO</t>
  </si>
  <si>
    <t>1FTMF1CB0LKE09532</t>
  </si>
  <si>
    <t>NHG2434</t>
  </si>
  <si>
    <t>DFW.02568701</t>
  </si>
  <si>
    <t>PT-172 (FRANCISCO DIAZ SERNA)</t>
  </si>
  <si>
    <t>PT-172</t>
  </si>
  <si>
    <t>FRANCISCO DIAZ SERNA</t>
  </si>
  <si>
    <t>1FTMF1CB2LKE09533</t>
  </si>
  <si>
    <t>NHG2435</t>
  </si>
  <si>
    <t>DFW.02447419</t>
  </si>
  <si>
    <t>PT-173 (JUAN B. HERNANDEZ)</t>
  </si>
  <si>
    <t>PT-173</t>
  </si>
  <si>
    <t>JUAN B. HERNANDEZ</t>
  </si>
  <si>
    <t>1FTMF1CB6LKE09535</t>
  </si>
  <si>
    <t>NHG2436</t>
  </si>
  <si>
    <t>DFW.06130601</t>
  </si>
  <si>
    <t>PT-174 (retired 2-23)</t>
  </si>
  <si>
    <t>PT-174</t>
  </si>
  <si>
    <t>retired 2-23</t>
  </si>
  <si>
    <t>1FT7W2A67KEG72512</t>
  </si>
  <si>
    <t>NHC5875</t>
  </si>
  <si>
    <t>DFW.03146890</t>
  </si>
  <si>
    <t>PT-176 (SOLD IN Q2)</t>
  </si>
  <si>
    <t>PT-176</t>
  </si>
  <si>
    <t>1FTBF2A6XLED40365</t>
  </si>
  <si>
    <t>NRT3528</t>
  </si>
  <si>
    <t>DFW.03149198</t>
  </si>
  <si>
    <t>PT-177 (OPEN)</t>
  </si>
  <si>
    <t>PT-177</t>
  </si>
  <si>
    <t>1FTBF2A68LED40364</t>
  </si>
  <si>
    <t>NRT3527</t>
  </si>
  <si>
    <t>DFW.01925559</t>
  </si>
  <si>
    <t>PT-178 (SOLD IN Q2)</t>
  </si>
  <si>
    <t>PT-178</t>
  </si>
  <si>
    <t>1FTBF2A61LED40366</t>
  </si>
  <si>
    <t>NRT3529</t>
  </si>
  <si>
    <t>DFW.03248232</t>
  </si>
  <si>
    <t>PT-179 (TROY RAGLE)</t>
  </si>
  <si>
    <t>PT-179</t>
  </si>
  <si>
    <t>TROY RAGLE</t>
  </si>
  <si>
    <t>1FTEW1CP8LKD07752</t>
  </si>
  <si>
    <t>DFW.04292546</t>
  </si>
  <si>
    <t>PT-180 (ROBERTO LUMBRERAS)</t>
  </si>
  <si>
    <t>PT-180</t>
  </si>
  <si>
    <t>ROBERTO LUMBRERAS</t>
  </si>
  <si>
    <t>1FTBF2A61LEC87751</t>
  </si>
  <si>
    <t>NRS2709</t>
  </si>
  <si>
    <t>DFW.03149199</t>
  </si>
  <si>
    <t>PT-182 (SHOP TRUCK)</t>
  </si>
  <si>
    <t>PT-182</t>
  </si>
  <si>
    <t>SHOP TRUCK</t>
  </si>
  <si>
    <t>1FT7W2A60LED97616</t>
  </si>
  <si>
    <t>NRW8350</t>
  </si>
  <si>
    <t>DNT.15396391</t>
  </si>
  <si>
    <t>PT-183 (loaner AARON CONCHA)</t>
  </si>
  <si>
    <t>PT-183</t>
  </si>
  <si>
    <t>loaner AARON CONCHA</t>
  </si>
  <si>
    <t>1FT7W2A66LED97619</t>
  </si>
  <si>
    <t>NRW8320</t>
  </si>
  <si>
    <t>DNT.15398311</t>
  </si>
  <si>
    <t>PT-185 (OPEN JOSE BAUTISTA LOANER)</t>
  </si>
  <si>
    <t>PT-185</t>
  </si>
  <si>
    <t>OPEN F-150 XL OSE BAUTISTA LOANER</t>
  </si>
  <si>
    <t>1FTEW1C5XLKF16442</t>
  </si>
  <si>
    <t>NYS8721</t>
  </si>
  <si>
    <t>DFW.01705380</t>
  </si>
  <si>
    <t>3 - WTX, O - OPEN</t>
  </si>
  <si>
    <t>PT-187 (JUAN LOPEZ)</t>
  </si>
  <si>
    <t>PT-187</t>
  </si>
  <si>
    <t>#240122 - JUAN LOPEZ</t>
  </si>
  <si>
    <t>1FT7W2A67MEC41686</t>
  </si>
  <si>
    <t>PDM5966</t>
  </si>
  <si>
    <t>PT-188 (MIGUEL RIVERA-CRUZ)</t>
  </si>
  <si>
    <t>PT-188</t>
  </si>
  <si>
    <t>MIGUEL RIVERA-CRUZ</t>
  </si>
  <si>
    <t>1FTEW1C51MKD05874</t>
  </si>
  <si>
    <t>PNN9317</t>
  </si>
  <si>
    <t>DFW.01453551</t>
  </si>
  <si>
    <t xml:space="preserve">PT-189 (CHRISTOPHER BELFLOWER) </t>
  </si>
  <si>
    <t>PT-189</t>
  </si>
  <si>
    <t>CHRISTOPHER BELFLOWER</t>
  </si>
  <si>
    <t>1FTEW1C58MKD05872</t>
  </si>
  <si>
    <t>PDM6377</t>
  </si>
  <si>
    <t>DFW.04161636</t>
  </si>
  <si>
    <t>PT-190 (JOSE TURRUBIARTES)</t>
  </si>
  <si>
    <t>PT-190</t>
  </si>
  <si>
    <t>JOSE TURRUBIARTES</t>
  </si>
  <si>
    <t>1FT7W2A62MED07383</t>
  </si>
  <si>
    <t>PFV6842</t>
  </si>
  <si>
    <t>PT-191 (JOSE TERRAZAS)</t>
  </si>
  <si>
    <t>PT-191</t>
  </si>
  <si>
    <t>JOSE TERRAZAS</t>
  </si>
  <si>
    <t>1FTMF1CB2MKD58827</t>
  </si>
  <si>
    <t>PFV6876</t>
  </si>
  <si>
    <t>DFW.06558359</t>
  </si>
  <si>
    <t xml:space="preserve">PT-192 (WTX OFFICE TRUCK) </t>
  </si>
  <si>
    <t>PT-192</t>
  </si>
  <si>
    <t>WTX OFFICE TRUCK</t>
  </si>
  <si>
    <t>1FTMF1CB4MKD58828</t>
  </si>
  <si>
    <t>PFV6878</t>
  </si>
  <si>
    <t>DFW.03522136</t>
  </si>
  <si>
    <t>3 - WTX, JST - JOBSITE TRUCK</t>
  </si>
  <si>
    <t>PT-193 (JOSE I RAMIREZ)</t>
  </si>
  <si>
    <t>PT-193</t>
  </si>
  <si>
    <t>JOSE I RAMIREZ</t>
  </si>
  <si>
    <t>1FTBF2A61MEC11822</t>
  </si>
  <si>
    <t>PFV6863</t>
  </si>
  <si>
    <t>DFW.03113838</t>
  </si>
  <si>
    <t>PT-194 (ROLANDO COLMENERO-GARCIA)</t>
  </si>
  <si>
    <t>PT-194</t>
  </si>
  <si>
    <t>ROLANDO COLMENERO-GARCIA</t>
  </si>
  <si>
    <t>1FTBF2A65MED13947</t>
  </si>
  <si>
    <t>PFV6895</t>
  </si>
  <si>
    <t>4 - HOU, JST - JOBSITE TRUCK</t>
  </si>
  <si>
    <t>PT-198 (RETIRED)</t>
  </si>
  <si>
    <t>PT-198</t>
  </si>
  <si>
    <t>1FT7W2A65FEB10694</t>
  </si>
  <si>
    <t>RWR2318</t>
  </si>
  <si>
    <t>XL 4x2 SD Crew Cab 6.75 ft. box 156 in. WB SRW</t>
  </si>
  <si>
    <t>DFW.04517376</t>
  </si>
  <si>
    <t>PT-199 (FRANCISCO PENA)</t>
  </si>
  <si>
    <t>PT-199</t>
  </si>
  <si>
    <t>FRANCISCO PENA</t>
  </si>
  <si>
    <t>1FT7W2A67NEC70266</t>
  </si>
  <si>
    <t>RDP1983</t>
  </si>
  <si>
    <t>DFW.03823118</t>
  </si>
  <si>
    <t>PT-200 (SOLD IN Q2)</t>
  </si>
  <si>
    <t>PT-200</t>
  </si>
  <si>
    <t>1FT7W2A69NEC70267</t>
  </si>
  <si>
    <t>RDP1984</t>
  </si>
  <si>
    <t>DFW.03960730</t>
  </si>
  <si>
    <t>PT-201 (AARON CONCHA)</t>
  </si>
  <si>
    <t>PT-201</t>
  </si>
  <si>
    <t>AARON CONCHA</t>
  </si>
  <si>
    <t>1FT7W2A60NEC70268</t>
  </si>
  <si>
    <t>RDP1985</t>
  </si>
  <si>
    <t>DFW.033960729</t>
  </si>
  <si>
    <t>PT-202 (JORGE L. FLORES)</t>
  </si>
  <si>
    <t>PT-202</t>
  </si>
  <si>
    <t>JORGE L. FLORES</t>
  </si>
  <si>
    <t>1FT7W2A62NEC70269</t>
  </si>
  <si>
    <t>RDP1986</t>
  </si>
  <si>
    <t>DFW.06024453</t>
  </si>
  <si>
    <t xml:space="preserve">PT-205 (ESTEBAN RODRIGUEZ PEREZ) </t>
  </si>
  <si>
    <t>PT-205</t>
  </si>
  <si>
    <t>ESTEBAN RODRIGUEZ PEREZ</t>
  </si>
  <si>
    <t>1FTMF1CB0MKE95653</t>
  </si>
  <si>
    <t>RJY5683</t>
  </si>
  <si>
    <t>DFW.03978184</t>
  </si>
  <si>
    <t>PT-206 (GERALD EHIMHEN)</t>
  </si>
  <si>
    <t>PT-206</t>
  </si>
  <si>
    <t>GERALD EHIMHEN</t>
  </si>
  <si>
    <t>1FTMF1CB6MKE95656</t>
  </si>
  <si>
    <t>RJY5692</t>
  </si>
  <si>
    <t>PT-207 (AARON CONCHA loaner)</t>
  </si>
  <si>
    <t>PT-207</t>
  </si>
  <si>
    <t>AARON CONCHA loaner</t>
  </si>
  <si>
    <t>1FT7W2A68LED24350</t>
  </si>
  <si>
    <t>RMY1472</t>
  </si>
  <si>
    <t>DFW.04221988</t>
  </si>
  <si>
    <t>PT-208 (SALVADOR AGUILLON)</t>
  </si>
  <si>
    <t>PT-208</t>
  </si>
  <si>
    <t>SALVADOR AGUILLON</t>
  </si>
  <si>
    <t>1FT7W2A65KED92216</t>
  </si>
  <si>
    <t>RWR1660</t>
  </si>
  <si>
    <t>DFW.04221990</t>
  </si>
  <si>
    <t>PT-212 (SOLD Q3 2023)</t>
  </si>
  <si>
    <t>PT-212</t>
  </si>
  <si>
    <t>1FTEW1E55KKC76423</t>
  </si>
  <si>
    <t>RPY8351</t>
  </si>
  <si>
    <t xml:space="preserve">XL 4x4 SuperCrew Cab Styleside 5.5 ft. box 145 in. WB </t>
  </si>
  <si>
    <t>PT-213 (CATALINO FLORES JR)</t>
  </si>
  <si>
    <t>PT-213</t>
  </si>
  <si>
    <t>CATALINO FLORES JR</t>
  </si>
  <si>
    <t>1FT7W2B65MED19753</t>
  </si>
  <si>
    <t>RYH0008</t>
  </si>
  <si>
    <t>DFW.04822662</t>
  </si>
  <si>
    <t>PT-215 (ERNEST LEMON JR)</t>
  </si>
  <si>
    <t>PT-215</t>
  </si>
  <si>
    <t>ERNEST LEMON JR</t>
  </si>
  <si>
    <t>1FTBF2A64NED72117</t>
  </si>
  <si>
    <t>RYC3768</t>
  </si>
  <si>
    <t>DFW.04242074</t>
  </si>
  <si>
    <t>PT-218 (LOANER JUAN LUEVANO)</t>
  </si>
  <si>
    <t>PT-218</t>
  </si>
  <si>
    <t>LOANER JUAN LUEVANO</t>
  </si>
  <si>
    <t>1FT7X2B67NEE64467</t>
  </si>
  <si>
    <t>RYH0007</t>
  </si>
  <si>
    <t>XL 4x4 SD Super Cab 6.75 ft. box 148 in. WB SRW</t>
  </si>
  <si>
    <t>DFW.04864799</t>
  </si>
  <si>
    <t>PT-219 (VALENTIN LOPEZ)</t>
  </si>
  <si>
    <t>PT-219</t>
  </si>
  <si>
    <t>VALENTIN LOPEZ</t>
  </si>
  <si>
    <t>1FT7X2B65NEE64466</t>
  </si>
  <si>
    <t>ALEJANDRO SANDOVAL (1/1-2/9/24)</t>
  </si>
  <si>
    <t>RYH0006</t>
  </si>
  <si>
    <t>DFW.04822663</t>
  </si>
  <si>
    <t>PT-224 (NAGESH KUMAR)</t>
  </si>
  <si>
    <t>PT-224</t>
  </si>
  <si>
    <t>NAGESH KUMAR</t>
  </si>
  <si>
    <t>1FTEW1CP7NKD92568</t>
  </si>
  <si>
    <t>RYY7927</t>
  </si>
  <si>
    <t>DFW.04668895</t>
  </si>
  <si>
    <t>PT-226 (CATALINO FLORES SR)</t>
  </si>
  <si>
    <t>PT-226</t>
  </si>
  <si>
    <t>CATALINO FLORES SR</t>
  </si>
  <si>
    <t>1FT7W2B67NEG40582</t>
  </si>
  <si>
    <t>STN3704</t>
  </si>
  <si>
    <t>DFW.05245163</t>
  </si>
  <si>
    <t>PT-227 (HECTOR J. CLAUDIO)</t>
  </si>
  <si>
    <t>PT-227</t>
  </si>
  <si>
    <t>HECTOR J. CLAUDIO)</t>
  </si>
  <si>
    <t>1FT7W2B69NEG40597</t>
  </si>
  <si>
    <t>STN3706</t>
  </si>
  <si>
    <t>DFW.05245164</t>
  </si>
  <si>
    <t>PT-228 (DANIEL LOPEZ)</t>
  </si>
  <si>
    <t>PT-228</t>
  </si>
  <si>
    <t>DANIEL LOPEZ</t>
  </si>
  <si>
    <t>1FT7W2B67NEG40596</t>
  </si>
  <si>
    <t>STN3707</t>
  </si>
  <si>
    <t>DFW.05245165</t>
  </si>
  <si>
    <t>PT-229 (ANDRES BLANCO)</t>
  </si>
  <si>
    <t>PT-229</t>
  </si>
  <si>
    <t>ANDRES BLANCO</t>
  </si>
  <si>
    <t>1FT7W2B63NEG40594</t>
  </si>
  <si>
    <t>STN3705</t>
  </si>
  <si>
    <t>DFW.05245166</t>
  </si>
  <si>
    <t>PT-235 (LUIS MORALES)</t>
  </si>
  <si>
    <t>PT-235</t>
  </si>
  <si>
    <t>LUIS MORALES</t>
  </si>
  <si>
    <t>1FTEW1C54PKD66303</t>
  </si>
  <si>
    <t>TFZ5032</t>
  </si>
  <si>
    <t>DFW.05875135</t>
  </si>
  <si>
    <t>4 - HOU, PM - PROJECT MANAGER</t>
  </si>
  <si>
    <t>PT-236 (CHASE JONES)</t>
  </si>
  <si>
    <t>PT-236</t>
  </si>
  <si>
    <t>CHASE JONES</t>
  </si>
  <si>
    <t>1FT7W2BA8PED11980</t>
  </si>
  <si>
    <t>TDW3102</t>
  </si>
  <si>
    <t>DFW.05897879</t>
  </si>
  <si>
    <t>PT-237 (JUAN C. MIRAMONTES JR)</t>
  </si>
  <si>
    <t>PT-237</t>
  </si>
  <si>
    <t>JUAN C. MIRAMONTES JR</t>
  </si>
  <si>
    <t>1FT8W2BA1PED16149</t>
  </si>
  <si>
    <t>TFZ5070</t>
  </si>
  <si>
    <t>DFW.05859310</t>
  </si>
  <si>
    <t>PT-239 (OPEN)</t>
  </si>
  <si>
    <t>PT-239</t>
  </si>
  <si>
    <t>1FTEW1CPXPKE61496</t>
  </si>
  <si>
    <t>THM7878</t>
  </si>
  <si>
    <t>DFW.06161171</t>
  </si>
  <si>
    <t xml:space="preserve">PT-240 (CLINT MIZE) </t>
  </si>
  <si>
    <t>PT-240</t>
  </si>
  <si>
    <t>CLINT MIZE</t>
  </si>
  <si>
    <t>1FTEW1CP5PKE61809</t>
  </si>
  <si>
    <t>THM7877</t>
  </si>
  <si>
    <t xml:space="preserve">XL 4x2 SuperCrew Cab 5.5 ft. box 145 in. WB </t>
  </si>
  <si>
    <t>DFW.06161170</t>
  </si>
  <si>
    <t>PT-241 (MARK GARCIA)</t>
  </si>
  <si>
    <t>PT-241</t>
  </si>
  <si>
    <t xml:space="preserve">MARK GARCIA XL </t>
  </si>
  <si>
    <t>1FTEW1CP0PKE62561</t>
  </si>
  <si>
    <t>THM7875</t>
  </si>
  <si>
    <t>DFW.06161169</t>
  </si>
  <si>
    <t>PT-242 (HECTOR SANCHEZ)</t>
  </si>
  <si>
    <t>PT-242</t>
  </si>
  <si>
    <t>HECTOR SANCHEZ</t>
  </si>
  <si>
    <t>1FT7W2AA6PEC76874</t>
  </si>
  <si>
    <t>THJ6282</t>
  </si>
  <si>
    <t>DFW.06043575</t>
  </si>
  <si>
    <t>PT-243 (RAMESH BOBBA)</t>
  </si>
  <si>
    <t>PT-243</t>
  </si>
  <si>
    <t>RAMESH BOBBA</t>
  </si>
  <si>
    <t>1FTEW1CP5PKD89011</t>
  </si>
  <si>
    <t>TGF9170</t>
  </si>
  <si>
    <t>STX 4x2 SuperCrew Cab 5.5 ft. box 145 in. WB</t>
  </si>
  <si>
    <t>DFW.06558358</t>
  </si>
  <si>
    <t>8 - DISTRICT, PM - PROJECT MANAGER</t>
  </si>
  <si>
    <t>PT-244 (SAM ABUNEMEH)</t>
  </si>
  <si>
    <t>PT-244</t>
  </si>
  <si>
    <t>SAM ABUNEMEH</t>
  </si>
  <si>
    <t>1FTEW1CP9PKE28277</t>
  </si>
  <si>
    <t>TGF9168</t>
  </si>
  <si>
    <t>DFW.06165509</t>
  </si>
  <si>
    <t>PT-245 (JARED RUHRUP)</t>
  </si>
  <si>
    <t>PT-245</t>
  </si>
  <si>
    <t>JARED RUHRUP</t>
  </si>
  <si>
    <t>1FTEW1CPXPKE28434</t>
  </si>
  <si>
    <t>TGF9169</t>
  </si>
  <si>
    <t xml:space="preserve">STX 4x2 SuperCrew Cab 5.5 ft. box 145 in. WB </t>
  </si>
  <si>
    <t>DFW.06165510</t>
  </si>
  <si>
    <t>PT-246 (PHILLIP SABAJ)</t>
  </si>
  <si>
    <t>PT-246</t>
  </si>
  <si>
    <t>PHILLIP SABAJ</t>
  </si>
  <si>
    <t>1FTEW1CP7PKE58961</t>
  </si>
  <si>
    <t>TGF9167</t>
  </si>
  <si>
    <t>DFW.06161172</t>
  </si>
  <si>
    <t>PT-247 (MARTIN SANCHEZ)</t>
  </si>
  <si>
    <t>PT-247</t>
  </si>
  <si>
    <t>240085 - MARTIN SANCHEZ</t>
  </si>
  <si>
    <t>1FTEW1CP3PKE58990</t>
  </si>
  <si>
    <t>TGF9171</t>
  </si>
  <si>
    <t>DFW.06165511</t>
  </si>
  <si>
    <t>PT-252 (JUAN C. REYES DIAZ 9/12)</t>
  </si>
  <si>
    <t>PT-252</t>
  </si>
  <si>
    <t>JUAN C. REYES DIAZ</t>
  </si>
  <si>
    <t>1FT7W2AA6PEC04623</t>
  </si>
  <si>
    <t>TNG4861</t>
  </si>
  <si>
    <t>PT-63 (SOLD TO SAM)</t>
  </si>
  <si>
    <t>PT-63</t>
  </si>
  <si>
    <t xml:space="preserve">SOLD TO SAM </t>
  </si>
  <si>
    <t>1FTBF2B65GEC85621</t>
  </si>
  <si>
    <t>LVD3385</t>
  </si>
  <si>
    <t>XL 4x4 SD Regular Cab 8 ft. box 137 in. WB SRW</t>
  </si>
  <si>
    <t>PT-69 (SOLD Q3 2023)</t>
  </si>
  <si>
    <t>PT-69</t>
  </si>
  <si>
    <t>1FTBF2A60FEB77262</t>
  </si>
  <si>
    <t>XL 4x2 SD Regular Cab 8 ft. box 137 in. WB SRW</t>
  </si>
  <si>
    <t>PT-78 (RETIRED)</t>
  </si>
  <si>
    <t>PT-78</t>
  </si>
  <si>
    <t>1FTMF1C86HKD69856</t>
  </si>
  <si>
    <t>LPZ0313</t>
  </si>
  <si>
    <t>PT-79 (SAM RAGLE - GRANDSON)</t>
  </si>
  <si>
    <t>PT-79</t>
  </si>
  <si>
    <t>SAM RAGLE - GRANDSON</t>
  </si>
  <si>
    <t>1FTMF1C80HKD87656</t>
  </si>
  <si>
    <t>LPZ0316</t>
  </si>
  <si>
    <t>DNT.13512834</t>
  </si>
  <si>
    <t>PT-87 (RETIRED)</t>
  </si>
  <si>
    <t>PT-87</t>
  </si>
  <si>
    <t>1FTBF2A68GEC06167</t>
  </si>
  <si>
    <t>LVD1861</t>
  </si>
  <si>
    <t>DNT.15281789</t>
  </si>
  <si>
    <t>PT-88 (SELL 11/14)</t>
  </si>
  <si>
    <t>PT-88</t>
  </si>
  <si>
    <t xml:space="preserve">SELL 11/14 </t>
  </si>
  <si>
    <t>1FTMF1CF1DKE44469</t>
  </si>
  <si>
    <t>NGV2177</t>
  </si>
  <si>
    <t>XL 4x2 Regular Cab Styleside 6.5 ft. box 126 in. WB</t>
  </si>
  <si>
    <t>DFW.03055651</t>
  </si>
  <si>
    <t xml:space="preserve">PT-89 (OPEN LOANER) </t>
  </si>
  <si>
    <t>PT-89</t>
  </si>
  <si>
    <t>OPEN LOANER</t>
  </si>
  <si>
    <t>1FTEW1CPXHKD58127</t>
  </si>
  <si>
    <t>LVD1860</t>
  </si>
  <si>
    <t>DNT.14138235</t>
  </si>
  <si>
    <t>PT-92 (STONIE BROWN)</t>
  </si>
  <si>
    <t>PT-92</t>
  </si>
  <si>
    <t>STONIE BROWN</t>
  </si>
  <si>
    <t>1FTMF1C82GKE43112</t>
  </si>
  <si>
    <t>KTZ7574</t>
  </si>
  <si>
    <t>R-01</t>
  </si>
  <si>
    <t>INGERSOLL-RAND</t>
  </si>
  <si>
    <t>SD70</t>
  </si>
  <si>
    <t>Asphalt 66"</t>
  </si>
  <si>
    <t>RTX-RL04</t>
  </si>
  <si>
    <t>w/Shell</t>
  </si>
  <si>
    <t>R-05</t>
  </si>
  <si>
    <t>SD-116DX</t>
  </si>
  <si>
    <t>Asphalt 84"</t>
  </si>
  <si>
    <t>RTX-RL02</t>
  </si>
  <si>
    <t>Smooth drum</t>
  </si>
  <si>
    <t>R-09</t>
  </si>
  <si>
    <t>CP563</t>
  </si>
  <si>
    <t>Dirt 84"</t>
  </si>
  <si>
    <t>RTX-RL01</t>
  </si>
  <si>
    <t>CNT01339</t>
  </si>
  <si>
    <t>Padfoot</t>
  </si>
  <si>
    <t xml:space="preserve">R-13 </t>
  </si>
  <si>
    <t>R-13</t>
  </si>
  <si>
    <t>SAKAI</t>
  </si>
  <si>
    <t>SV510T</t>
  </si>
  <si>
    <t>RTX-RL03</t>
  </si>
  <si>
    <t>2SV43-10109</t>
  </si>
  <si>
    <t>Smooth shell is on it right now</t>
  </si>
  <si>
    <t>R-14</t>
  </si>
  <si>
    <t>CP271</t>
  </si>
  <si>
    <t>Pneumatic Roller</t>
  </si>
  <si>
    <t>RTX-RL05</t>
  </si>
  <si>
    <t>2362BR2368</t>
  </si>
  <si>
    <t>R-15</t>
  </si>
  <si>
    <t>RTX-SC2</t>
  </si>
  <si>
    <t>Dirt 33"</t>
  </si>
  <si>
    <t>RTX-TR01</t>
  </si>
  <si>
    <t>Remote Trench</t>
  </si>
  <si>
    <t>R-16</t>
  </si>
  <si>
    <t>SV410</t>
  </si>
  <si>
    <t>RTX-RL06</t>
  </si>
  <si>
    <t>3SV24-40191</t>
  </si>
  <si>
    <t>R-17</t>
  </si>
  <si>
    <t>RD12A</t>
  </si>
  <si>
    <t>Asphalt 36" DD</t>
  </si>
  <si>
    <t>R-19</t>
  </si>
  <si>
    <t>RTX-TR02</t>
  </si>
  <si>
    <t>R-20</t>
  </si>
  <si>
    <t>R-21</t>
  </si>
  <si>
    <t>BOMAG</t>
  </si>
  <si>
    <t>BW177PDH-50</t>
  </si>
  <si>
    <t>Dirt 66"</t>
  </si>
  <si>
    <t>Padfoot
Engine serial # 72000889</t>
  </si>
  <si>
    <t>R-22</t>
  </si>
  <si>
    <t>CS54B</t>
  </si>
  <si>
    <t>CAT0CS54EC5R00462</t>
  </si>
  <si>
    <t>R-23</t>
  </si>
  <si>
    <t>CP56</t>
  </si>
  <si>
    <t>C5P00646</t>
  </si>
  <si>
    <t>R-25</t>
  </si>
  <si>
    <t>RTSC3</t>
  </si>
  <si>
    <t>R-26</t>
  </si>
  <si>
    <t>Remote Trench Kubota Engine</t>
  </si>
  <si>
    <t>R-27</t>
  </si>
  <si>
    <t>R-28</t>
  </si>
  <si>
    <t>CP2700</t>
  </si>
  <si>
    <t>10000512EGB004898</t>
  </si>
  <si>
    <t>R-32</t>
  </si>
  <si>
    <t>VOLVO</t>
  </si>
  <si>
    <t>SD45</t>
  </si>
  <si>
    <t>Dirt</t>
  </si>
  <si>
    <t>VCE00S45V0S229113</t>
  </si>
  <si>
    <t xml:space="preserve">54" smooth </t>
  </si>
  <si>
    <t>R-33</t>
  </si>
  <si>
    <t xml:space="preserve">36" smooth </t>
  </si>
  <si>
    <t>RTC-02</t>
  </si>
  <si>
    <t>RT665</t>
  </si>
  <si>
    <t>Crane</t>
  </si>
  <si>
    <t>Rough Terrain</t>
  </si>
  <si>
    <t>RTX-CN02</t>
  </si>
  <si>
    <t>RTC-03</t>
  </si>
  <si>
    <t>RT555-2</t>
  </si>
  <si>
    <t>RT 55 Ton</t>
  </si>
  <si>
    <t>RTX-CN06</t>
  </si>
  <si>
    <t>1T9RT504HEW161743</t>
  </si>
  <si>
    <t>4x4</t>
  </si>
  <si>
    <t>RTC-04</t>
  </si>
  <si>
    <t>RT555-1</t>
  </si>
  <si>
    <t>RTX-CN05</t>
  </si>
  <si>
    <t>RTX-AB019</t>
  </si>
  <si>
    <t>4GM1A0915F1527512</t>
  </si>
  <si>
    <t>00322B0564</t>
  </si>
  <si>
    <t>RW-02</t>
  </si>
  <si>
    <t>BLAW KNOX</t>
  </si>
  <si>
    <t>RW100</t>
  </si>
  <si>
    <t>Road Widener</t>
  </si>
  <si>
    <t>0921-006</t>
  </si>
  <si>
    <t>S-07</t>
  </si>
  <si>
    <t>Haul</t>
  </si>
  <si>
    <t>RTX-ST04</t>
  </si>
  <si>
    <t>1XPWDW9X2DD168785</t>
  </si>
  <si>
    <t>1M10427</t>
  </si>
  <si>
    <t>Driver - Albert Perry
Engine serial # MXS10495</t>
  </si>
  <si>
    <t>S-09</t>
  </si>
  <si>
    <t>RTX-ST03</t>
  </si>
  <si>
    <t>1XPCP4EX6GD301492</t>
  </si>
  <si>
    <t>1L78519</t>
  </si>
  <si>
    <t xml:space="preserve">Driver - Richard Redstone  </t>
  </si>
  <si>
    <t>SB-01</t>
  </si>
  <si>
    <t>ROADTEC</t>
  </si>
  <si>
    <t>SB-2500E</t>
  </si>
  <si>
    <t>SB2500E-4085</t>
  </si>
  <si>
    <t xml:space="preserve">Machine weighs 77,000 pounds, we can not legally haul it. </t>
  </si>
  <si>
    <t>SELECT FLAT BED</t>
  </si>
  <si>
    <t>SELECT</t>
  </si>
  <si>
    <t>00322B0542</t>
  </si>
  <si>
    <t>M2 106</t>
  </si>
  <si>
    <t>Traffic Control</t>
  </si>
  <si>
    <t>MSM5630</t>
  </si>
  <si>
    <t>PBN1151</t>
  </si>
  <si>
    <t>SFB-03</t>
  </si>
  <si>
    <t>RTX-SFB03</t>
  </si>
  <si>
    <t>1FVACWDT6CHBK9943</t>
  </si>
  <si>
    <t>MRC4648</t>
  </si>
  <si>
    <t>SFB-04</t>
  </si>
  <si>
    <t>1FVACXCS07HY77637</t>
  </si>
  <si>
    <t>LMM8816</t>
  </si>
  <si>
    <t>MACK</t>
  </si>
  <si>
    <t>MD6</t>
  </si>
  <si>
    <t>SGX0671</t>
  </si>
  <si>
    <t>SFB-05</t>
  </si>
  <si>
    <t>1FVACXDT3CHBM7273</t>
  </si>
  <si>
    <t>SGX0670</t>
  </si>
  <si>
    <t>SFB-06</t>
  </si>
  <si>
    <t>3FRNF6HD3FV798561</t>
  </si>
  <si>
    <t>LXR7903</t>
  </si>
  <si>
    <t>XL Regular Cab XL</t>
  </si>
  <si>
    <t>T280</t>
  </si>
  <si>
    <t>TSM7995</t>
  </si>
  <si>
    <t>SFB-07</t>
  </si>
  <si>
    <t>1FVACXDT3EHFR1014</t>
  </si>
  <si>
    <t>MVW9789</t>
  </si>
  <si>
    <t>TSM7994</t>
  </si>
  <si>
    <t>SFB-08</t>
  </si>
  <si>
    <t>1FVACWDT1DHFA9530</t>
  </si>
  <si>
    <t>BZ22343</t>
  </si>
  <si>
    <t>SFB-09</t>
  </si>
  <si>
    <t>1FVACWDT6DHFA8809</t>
  </si>
  <si>
    <t>NVC9337</t>
  </si>
  <si>
    <t>DFW.05049037</t>
  </si>
  <si>
    <t>SFB-10</t>
  </si>
  <si>
    <t>1FVACWDT4DHFA8808</t>
  </si>
  <si>
    <t>SFB-11</t>
  </si>
  <si>
    <t>3HAMMMML4FL039652</t>
  </si>
  <si>
    <t>SFB-12</t>
  </si>
  <si>
    <t>1M2MDBAA2PS006613</t>
  </si>
  <si>
    <t>SLX7366</t>
  </si>
  <si>
    <t>SFB-13</t>
  </si>
  <si>
    <t>1M2MDBAA7PS006624</t>
  </si>
  <si>
    <t>SKJ8340</t>
  </si>
  <si>
    <t>SFB-14</t>
  </si>
  <si>
    <t>1HTMMMML6JH736688</t>
  </si>
  <si>
    <t>TXL0615</t>
  </si>
  <si>
    <t>SFB-15</t>
  </si>
  <si>
    <t>3ALACWDTXHDJH9217</t>
  </si>
  <si>
    <t>TXL0616</t>
  </si>
  <si>
    <t>SFB-16</t>
  </si>
  <si>
    <t>3HAMMMML5KL592806</t>
  </si>
  <si>
    <t>SFB-17</t>
  </si>
  <si>
    <t>1FVACXDT1EHFZ3960</t>
  </si>
  <si>
    <t>2014 FREIGHTLINER M2 106 4X2</t>
  </si>
  <si>
    <t>SFB-18</t>
  </si>
  <si>
    <t>1FVACXDT6BDBB6990</t>
  </si>
  <si>
    <t>2011 FREIGHTLINER M2 106 4X2</t>
  </si>
  <si>
    <t>279D</t>
  </si>
  <si>
    <t>Skid Steer</t>
  </si>
  <si>
    <t>Compact Track</t>
  </si>
  <si>
    <t>SS-06</t>
  </si>
  <si>
    <t>279C2</t>
  </si>
  <si>
    <t>RTX-SK04</t>
  </si>
  <si>
    <t>KWB01367</t>
  </si>
  <si>
    <t>SS-07</t>
  </si>
  <si>
    <t>RTX-SK03</t>
  </si>
  <si>
    <t>KWB01459</t>
  </si>
  <si>
    <t>SS-09</t>
  </si>
  <si>
    <t>RTX-SK05</t>
  </si>
  <si>
    <t>KWB01369</t>
  </si>
  <si>
    <t>SS-11 (shop use)</t>
  </si>
  <si>
    <t>SS-11</t>
  </si>
  <si>
    <t>T750</t>
  </si>
  <si>
    <t>RTX-SK06</t>
  </si>
  <si>
    <t>ATF613255</t>
  </si>
  <si>
    <t>SS-12</t>
  </si>
  <si>
    <t>RTX-SK07</t>
  </si>
  <si>
    <t>CAT0279DLGTL01117</t>
  </si>
  <si>
    <t>SS-13</t>
  </si>
  <si>
    <t>RTX-SK08</t>
  </si>
  <si>
    <t>CAT0279CCKWB01246</t>
  </si>
  <si>
    <t>SS-14</t>
  </si>
  <si>
    <t>242B3</t>
  </si>
  <si>
    <t>Compact Wheel</t>
  </si>
  <si>
    <t>RTX-SK09</t>
  </si>
  <si>
    <t>CAT0242BASRS02437</t>
  </si>
  <si>
    <t>SS-15</t>
  </si>
  <si>
    <t>279C</t>
  </si>
  <si>
    <t>RTX-SK10</t>
  </si>
  <si>
    <t>MBT02925</t>
  </si>
  <si>
    <t>SS-16</t>
  </si>
  <si>
    <t>0279DCGTL00411</t>
  </si>
  <si>
    <t>SS-17</t>
  </si>
  <si>
    <t>CAT0279DEGTL04019</t>
  </si>
  <si>
    <t>SS-21</t>
  </si>
  <si>
    <t>CAT0279DHGTL01331</t>
  </si>
  <si>
    <t>SS-22</t>
  </si>
  <si>
    <t>CAT0279DTGTL04606</t>
  </si>
  <si>
    <t>SS-23</t>
  </si>
  <si>
    <t>CAT0279DEGTL03839</t>
  </si>
  <si>
    <t>SS-24</t>
  </si>
  <si>
    <t>242D</t>
  </si>
  <si>
    <t>CAT0242DADZT01831</t>
  </si>
  <si>
    <t xml:space="preserve">SS-25 </t>
  </si>
  <si>
    <t>SS-25</t>
  </si>
  <si>
    <t>CAT0279DPGTL03795</t>
  </si>
  <si>
    <t xml:space="preserve">This machine is not usable and will be going to the next auction. </t>
  </si>
  <si>
    <t>SS-26</t>
  </si>
  <si>
    <t>CAT0279DLGTL04793</t>
  </si>
  <si>
    <t>SS-27</t>
  </si>
  <si>
    <t>289D</t>
  </si>
  <si>
    <t>CAT0289DLTAW08783</t>
  </si>
  <si>
    <t>SS-28</t>
  </si>
  <si>
    <t>CAT0279DVGTL05309</t>
  </si>
  <si>
    <t>SS-29</t>
  </si>
  <si>
    <t>CAT0279DTGTL05625</t>
  </si>
  <si>
    <t>SS-32</t>
  </si>
  <si>
    <t>CAT0279DLGTL04714</t>
  </si>
  <si>
    <t>SS-33</t>
  </si>
  <si>
    <t>CAT0279DTRB904891</t>
  </si>
  <si>
    <t xml:space="preserve">Assigned to Aaron Concha </t>
  </si>
  <si>
    <t>SS-34</t>
  </si>
  <si>
    <t>CAT0289DPJX912214</t>
  </si>
  <si>
    <t xml:space="preserve">Assigned to Jose Rivera </t>
  </si>
  <si>
    <t>SS-35</t>
  </si>
  <si>
    <t>279D3</t>
  </si>
  <si>
    <t>CAT0279DLRB905386</t>
  </si>
  <si>
    <t xml:space="preserve">Assigned to Juan Rodriguez </t>
  </si>
  <si>
    <t>SS-36</t>
  </si>
  <si>
    <t>CAT0279DHRB905387</t>
  </si>
  <si>
    <t xml:space="preserve">Assigned to Salvador Aguillon </t>
  </si>
  <si>
    <t>SS-37</t>
  </si>
  <si>
    <t>289D3</t>
  </si>
  <si>
    <t>CAT0289DTJX912213</t>
  </si>
  <si>
    <t xml:space="preserve">Assigned to Jose Rangel Sr. </t>
  </si>
  <si>
    <t>SS-38</t>
  </si>
  <si>
    <t>CAT0289DHJX912952</t>
  </si>
  <si>
    <t>SS-39</t>
  </si>
  <si>
    <t>CAT0289DTJX912969</t>
  </si>
  <si>
    <t xml:space="preserve">
High flow machine
Assigned to Jerrad Dunn</t>
  </si>
  <si>
    <t>SS-41</t>
  </si>
  <si>
    <t>CAT0289DJJX916301</t>
  </si>
  <si>
    <t xml:space="preserve">High flow machine </t>
  </si>
  <si>
    <t>STAB-07</t>
  </si>
  <si>
    <t>4GM1A0915H1529263</t>
  </si>
  <si>
    <t>00322B0355</t>
  </si>
  <si>
    <t>STAB-08</t>
  </si>
  <si>
    <t>4GM1A0916H1528591</t>
  </si>
  <si>
    <t>00322B0381</t>
  </si>
  <si>
    <t>STMB-08</t>
  </si>
  <si>
    <t>4GM2M151XE1412068</t>
  </si>
  <si>
    <t>00322B0310</t>
  </si>
  <si>
    <t>SV-08 (MICHAEL RIEDER)</t>
  </si>
  <si>
    <t>SV-08</t>
  </si>
  <si>
    <t>EXPLORER</t>
  </si>
  <si>
    <t>MICHAEL RIEDER</t>
  </si>
  <si>
    <t>1FMSK7DH9LGA41584</t>
  </si>
  <si>
    <t>MYX0115</t>
  </si>
  <si>
    <t>XLT 4dr 4x2</t>
  </si>
  <si>
    <t>DNT.14545255</t>
  </si>
  <si>
    <t>SWT-01</t>
  </si>
  <si>
    <t>Sweeper Truck</t>
  </si>
  <si>
    <t>1FDBF2A65NEE51307</t>
  </si>
  <si>
    <t>TCF3681</t>
  </si>
  <si>
    <t>Osprey II Vac/sweep unit
F-250 SRW XL 2WD Reg Cab 8' Box</t>
  </si>
  <si>
    <t>T-01</t>
  </si>
  <si>
    <t>RS 425</t>
  </si>
  <si>
    <t>Stabilization</t>
  </si>
  <si>
    <t>Tiller</t>
  </si>
  <si>
    <t>RTX-TM01</t>
  </si>
  <si>
    <t>T-03</t>
  </si>
  <si>
    <t>RM-300</t>
  </si>
  <si>
    <t>Mixer</t>
  </si>
  <si>
    <t>BWR00723</t>
  </si>
  <si>
    <t>TAT-01</t>
  </si>
  <si>
    <t>TRAFFIX SCORPION</t>
  </si>
  <si>
    <t>TOWED ATTENUATOR</t>
  </si>
  <si>
    <t>Towed Attenuator</t>
  </si>
  <si>
    <t>1E9TF160DVC522799</t>
  </si>
  <si>
    <t>00322B0278</t>
  </si>
  <si>
    <t>TH-02</t>
  </si>
  <si>
    <t>JLG</t>
  </si>
  <si>
    <t>G12-55A</t>
  </si>
  <si>
    <t>Telehandler</t>
  </si>
  <si>
    <t>12000 LB</t>
  </si>
  <si>
    <t>RTX-TH01</t>
  </si>
  <si>
    <t>TH-04 (shop use)</t>
  </si>
  <si>
    <t>TH-04</t>
  </si>
  <si>
    <t>TH-05</t>
  </si>
  <si>
    <t>G10-55A</t>
  </si>
  <si>
    <t>10000 LB</t>
  </si>
  <si>
    <t>TH-06</t>
  </si>
  <si>
    <t>TH-07</t>
  </si>
  <si>
    <t>TH-09</t>
  </si>
  <si>
    <t>TH-10</t>
  </si>
  <si>
    <t>G5-18A</t>
  </si>
  <si>
    <t>UT-05</t>
  </si>
  <si>
    <t>KAWASAKI</t>
  </si>
  <si>
    <t>MULE PRO-DXT</t>
  </si>
  <si>
    <t>UTV</t>
  </si>
  <si>
    <t>JKAAFCB17GB500448</t>
  </si>
  <si>
    <t xml:space="preserve">FLOODED AT 2021-017, SETTING OUT BACK FOR PARTS OR SELL. </t>
  </si>
  <si>
    <t>VAC-TRON EQUIPMENT</t>
  </si>
  <si>
    <t>Vacuum Trailer</t>
  </si>
  <si>
    <t>WL-02</t>
  </si>
  <si>
    <t>644K</t>
  </si>
  <si>
    <t>Wheel Loader</t>
  </si>
  <si>
    <t>RTX-WL01</t>
  </si>
  <si>
    <t>1DW644KZVCE648006</t>
  </si>
  <si>
    <t>WL-03</t>
  </si>
  <si>
    <t>928H</t>
  </si>
  <si>
    <t>RTX-WL02</t>
  </si>
  <si>
    <t>CXK01728</t>
  </si>
  <si>
    <t>WL-04</t>
  </si>
  <si>
    <t>938M</t>
  </si>
  <si>
    <t>0938MCJ3R03923</t>
  </si>
  <si>
    <t>WL-05</t>
  </si>
  <si>
    <t>926M</t>
  </si>
  <si>
    <t>LTE02905</t>
  </si>
  <si>
    <t>WL-06</t>
  </si>
  <si>
    <t>950K</t>
  </si>
  <si>
    <t>CAT0950KHFER00325</t>
  </si>
  <si>
    <t>Bucket # 354-4854</t>
  </si>
  <si>
    <t>WL-07</t>
  </si>
  <si>
    <t>950M</t>
  </si>
  <si>
    <t>CAT09050MLEMB00860</t>
  </si>
  <si>
    <t>WL-08</t>
  </si>
  <si>
    <t>SANY</t>
  </si>
  <si>
    <t>SW305K</t>
  </si>
  <si>
    <t>SW3054CB00258</t>
  </si>
  <si>
    <t>WL-10</t>
  </si>
  <si>
    <t>938K</t>
  </si>
  <si>
    <t>CAT0938KASWL03900</t>
  </si>
  <si>
    <t>WT-05</t>
  </si>
  <si>
    <t>Water Truck</t>
  </si>
  <si>
    <t>RTX-WT03</t>
  </si>
  <si>
    <t>3FRWF7FAXCV458385</t>
  </si>
  <si>
    <t>KYB9514</t>
  </si>
  <si>
    <t>2000 GALLON XL Regular Cab XL</t>
  </si>
  <si>
    <t>WT-07</t>
  </si>
  <si>
    <t>1NP9LJ9X1ED241448</t>
  </si>
  <si>
    <t>LVD3382</t>
  </si>
  <si>
    <t>4000 GALLON</t>
  </si>
  <si>
    <t>WT-08</t>
  </si>
  <si>
    <t>Water Truck- 2000 gal</t>
  </si>
  <si>
    <t>2NP2HM6X9KM617182</t>
  </si>
  <si>
    <t>2000 GALLON</t>
  </si>
  <si>
    <t>WT-09</t>
  </si>
  <si>
    <t>3FRXF75E17V477292</t>
  </si>
  <si>
    <t>TMX8413</t>
  </si>
  <si>
    <t>WT-10</t>
  </si>
  <si>
    <t>1FVACXDT3EHFU5828</t>
  </si>
  <si>
    <t>WT-11</t>
  </si>
  <si>
    <t>1FVACXDT1EHFV6200</t>
  </si>
  <si>
    <t>WT-12</t>
  </si>
  <si>
    <t>1FVHCYCY0GHHB3456</t>
  </si>
  <si>
    <t>THL8229</t>
  </si>
  <si>
    <t>WTC-01</t>
  </si>
  <si>
    <t>53BCTEA21NR005083</t>
  </si>
  <si>
    <t>387524M</t>
  </si>
  <si>
    <t>00322B0145</t>
  </si>
  <si>
    <t>WTF-01</t>
  </si>
  <si>
    <t>5WWBC2020M6012982</t>
  </si>
  <si>
    <t>209590M</t>
  </si>
  <si>
    <t>00322B0333</t>
  </si>
  <si>
    <t>WTF-02</t>
  </si>
  <si>
    <t>14T-22</t>
  </si>
  <si>
    <t>508898M</t>
  </si>
  <si>
    <t>NHTSA PRODUCED DIFFERENT MAKE THAN ASSET LIST
2020 BIG TEX TRAILER, FLATBED</t>
  </si>
  <si>
    <t>WTR-##</t>
  </si>
  <si>
    <t>013478H</t>
  </si>
  <si>
    <t>00322B0568</t>
  </si>
  <si>
    <t>WTR-01</t>
  </si>
  <si>
    <t>WYLIE</t>
  </si>
  <si>
    <t>EXPRESS WATER WAGON 500 GAL</t>
  </si>
  <si>
    <t>5VUTW1326HP000147</t>
  </si>
  <si>
    <t>GPS &amp; TRACK GPS</t>
  </si>
  <si>
    <t>00322B0180</t>
  </si>
  <si>
    <t>WTR-02</t>
  </si>
  <si>
    <t>5VUTW1325HP000141</t>
  </si>
  <si>
    <t>00322B0148</t>
  </si>
  <si>
    <t>WTR-03</t>
  </si>
  <si>
    <t>5VUTW13276P000463</t>
  </si>
  <si>
    <t xml:space="preserve">500 GALLON WATER TRAILER
GPS &amp; FLEET </t>
  </si>
  <si>
    <t>00322B0268</t>
  </si>
  <si>
    <t>WTW-01</t>
  </si>
  <si>
    <t>4H1021427E0486612</t>
  </si>
  <si>
    <t>2014 HLT TRAILER, WATER?</t>
  </si>
  <si>
    <t>Remaining Assets</t>
  </si>
  <si>
    <t>Disposed Assets</t>
  </si>
  <si>
    <t xml:space="preserve">Total </t>
  </si>
  <si>
    <t xml:space="preserve">Purchase Date </t>
  </si>
  <si>
    <t>Aircraft</t>
  </si>
  <si>
    <t>Equipment</t>
  </si>
  <si>
    <t>Leasehold</t>
  </si>
  <si>
    <t xml:space="preserve">   Total</t>
  </si>
  <si>
    <t>General Depreciation System</t>
  </si>
  <si>
    <t>Tax Life</t>
  </si>
  <si>
    <t>Year 7%</t>
  </si>
  <si>
    <t>Year 6%</t>
  </si>
  <si>
    <t>Year 5%</t>
  </si>
  <si>
    <t>Year 4%</t>
  </si>
  <si>
    <t>Year 3%</t>
  </si>
  <si>
    <t>Year 2%</t>
  </si>
  <si>
    <t>Year 1 %</t>
  </si>
  <si>
    <t>Tax Depr</t>
  </si>
  <si>
    <t>Depreciation on Disposed asset</t>
  </si>
  <si>
    <t>2011 Depreciation on Disposed asset</t>
  </si>
  <si>
    <t>2012 Depreciation on Disposed asset</t>
  </si>
  <si>
    <t>2013 Depreciation on Disposed asset</t>
  </si>
  <si>
    <t>2014 Depreciation on Disposed asset</t>
  </si>
  <si>
    <t>2015 Depreciation on Disposed asset</t>
  </si>
  <si>
    <t>Prior Year Tax Depreciation</t>
  </si>
  <si>
    <t>Total Sale Price</t>
  </si>
  <si>
    <t>2011 Sale Price</t>
  </si>
  <si>
    <t>2012 Sale Price</t>
  </si>
  <si>
    <t>2013 Sale Price</t>
  </si>
  <si>
    <t>2014 Sale Price</t>
  </si>
  <si>
    <t>2015 Sale Price</t>
  </si>
  <si>
    <t xml:space="preserve">     Less: Depreciation on Disposed Assets</t>
  </si>
  <si>
    <t>Total Prior Depreciation</t>
  </si>
  <si>
    <t xml:space="preserve">    Less: Depreciation on Current Year Disposed Assets</t>
  </si>
  <si>
    <t>Tax Gain/(Loss)</t>
  </si>
  <si>
    <t>Projected Accumlated Depreciation at 12/31/2015</t>
  </si>
  <si>
    <t xml:space="preserve">NEED TO UPDATE ASSET TYPE </t>
  </si>
  <si>
    <t>ICI</t>
  </si>
  <si>
    <t>PCI</t>
  </si>
  <si>
    <t>CA</t>
  </si>
  <si>
    <t>IL</t>
  </si>
  <si>
    <t>IN</t>
  </si>
  <si>
    <t>KY</t>
  </si>
  <si>
    <t>NY</t>
  </si>
  <si>
    <t>OH</t>
  </si>
  <si>
    <t>UT</t>
  </si>
  <si>
    <t>WA</t>
  </si>
  <si>
    <t>WV</t>
  </si>
  <si>
    <t>Valuation Proof</t>
  </si>
  <si>
    <t>Accumulated Depreciation Proof</t>
  </si>
  <si>
    <t>Total MF Combined</t>
  </si>
  <si>
    <t>State Total</t>
  </si>
  <si>
    <t>No eq # avail</t>
  </si>
  <si>
    <t>Proof</t>
  </si>
  <si>
    <t>PROOF</t>
  </si>
  <si>
    <t>ICI-MF</t>
  </si>
  <si>
    <t>IEI</t>
  </si>
  <si>
    <t>TSR</t>
  </si>
  <si>
    <t>JOB</t>
  </si>
  <si>
    <t>EQUIPMENT NUMBER</t>
  </si>
  <si>
    <t>STATE</t>
  </si>
  <si>
    <t>Skanska Class</t>
  </si>
  <si>
    <t>Skanska Equip #</t>
  </si>
  <si>
    <t>Skanska Purchase Date</t>
  </si>
  <si>
    <t>Asset Type</t>
  </si>
  <si>
    <t>Depreciation Type</t>
  </si>
  <si>
    <t>Skanska Book Method</t>
  </si>
  <si>
    <t>Skanska Book Period</t>
  </si>
  <si>
    <t xml:space="preserve"> Skanska Value per initial valuation  </t>
  </si>
  <si>
    <t xml:space="preserve"> Salvage Value </t>
  </si>
  <si>
    <t xml:space="preserve"> Annual Depreciation </t>
  </si>
  <si>
    <t xml:space="preserve">ADDITION TO VERSA LIFT                       </t>
  </si>
  <si>
    <t>Construction Equipment</t>
  </si>
  <si>
    <t xml:space="preserve">                                       -  </t>
  </si>
  <si>
    <t xml:space="preserve">                                        -  </t>
  </si>
  <si>
    <t xml:space="preserve">TRUCK WITH LIFT AND BED                      </t>
  </si>
  <si>
    <t xml:space="preserve">EX 300 4 PACK WELDER                         </t>
  </si>
  <si>
    <t>2002 Manitowoc 999 Series/3 Crane</t>
  </si>
  <si>
    <t xml:space="preserve">2001 Manitowoc 999 Series/3 Crane </t>
  </si>
  <si>
    <t>Manitowoc 4100 w/Ringer Crane - 1st</t>
  </si>
  <si>
    <t>Spuds(2 per set)</t>
  </si>
  <si>
    <t>Drum Waterfall Deck Winch</t>
  </si>
  <si>
    <t>Vibratory Hammer  - NEW</t>
  </si>
  <si>
    <t>Flexifloat Sectionals (Spud Barge/999)</t>
  </si>
  <si>
    <t>Flexifloat Setups (NEW Spud Barge/4100)</t>
  </si>
  <si>
    <t>Flexifloat Setups (USED Spud Barge/999)</t>
  </si>
  <si>
    <t>Manitowoc 4100 w/Ringer Crane - 2nd</t>
  </si>
  <si>
    <t>Vibratory Hammer - USED</t>
  </si>
  <si>
    <t>1994 Chevy Bus</t>
  </si>
  <si>
    <t>October equipment purchase</t>
  </si>
  <si>
    <t>December equipment 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</si>
</sst>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"/>
    <numFmt numFmtId="165" formatCode="000000"/>
    <numFmt numFmtId="166" formatCode="#,##0.0"/>
    <numFmt numFmtId="167" formatCode="0.000%"/>
    <numFmt numFmtId="168" formatCode="mm/dd/yy;@"/>
    <numFmt numFmtId="169" formatCode="#,##0.00;[Red]\(#,##0.00\)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b/>
      <u val="singleAccounting"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indexed="8"/>
      <name val="Arial"/>
      <family val="2"/>
    </font>
    <font>
      <sz val="9"/>
      <color theme="1"/>
      <name val="Calibri"/>
      <family val="2"/>
      <scheme val="minor"/>
    </font>
    <font>
      <sz val="12"/>
      <name val="Arial"/>
      <family val="2"/>
    </font>
    <font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b/>
      <sz val="10"/>
      <color rgb="FF000000"/>
      <name val="Calibri"/>
      <scheme val="minor"/>
    </font>
    <font>
      <b/>
      <sz val="10"/>
      <color rgb="FF9C0006"/>
      <name val="Calibri"/>
      <scheme val="minor"/>
    </font>
    <font>
      <b/>
      <sz val="10"/>
      <color rgb="FFFF0000"/>
      <name val="Calibri"/>
      <scheme val="minor"/>
    </font>
    <font>
      <sz val="1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D3D3D3"/>
        <bgColor rgb="FFD3D3D3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9">
    <xf numFmtId="0" fontId="0" fillId="0" borderId="0"/>
    <xf numFmtId="0" fontId="1" fillId="0" borderId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0" fillId="0" borderId="0"/>
    <xf numFmtId="0" fontId="11" fillId="0" borderId="0"/>
    <xf numFmtId="44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4" fillId="0" borderId="0">
      <alignment vertical="top"/>
    </xf>
    <xf numFmtId="0" fontId="13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40" fontId="16" fillId="0" borderId="0"/>
    <xf numFmtId="169" fontId="4" fillId="0" borderId="0">
      <protection locked="0"/>
    </xf>
    <xf numFmtId="40" fontId="16" fillId="0" borderId="0"/>
    <xf numFmtId="0" fontId="21" fillId="12" borderId="0" applyNumberFormat="0" applyBorder="0" applyAlignment="0" applyProtection="0"/>
  </cellStyleXfs>
  <cellXfs count="13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4" borderId="0" xfId="0" applyFill="1"/>
    <xf numFmtId="0" fontId="5" fillId="0" borderId="0" xfId="0" applyFont="1"/>
    <xf numFmtId="44" fontId="0" fillId="0" borderId="0" xfId="0" applyNumberFormat="1"/>
    <xf numFmtId="43" fontId="6" fillId="0" borderId="0" xfId="0" applyNumberFormat="1" applyFont="1"/>
    <xf numFmtId="0" fontId="7" fillId="0" borderId="0" xfId="0" applyFont="1"/>
    <xf numFmtId="43" fontId="5" fillId="0" borderId="0" xfId="0" applyNumberFormat="1" applyFont="1"/>
    <xf numFmtId="43" fontId="0" fillId="0" borderId="0" xfId="0" applyNumberFormat="1"/>
    <xf numFmtId="43" fontId="0" fillId="0" borderId="0" xfId="0" applyNumberFormat="1" applyAlignment="1">
      <alignment horizontal="center"/>
    </xf>
    <xf numFmtId="43" fontId="5" fillId="0" borderId="0" xfId="0" applyNumberFormat="1" applyFont="1" applyAlignment="1">
      <alignment horizontal="center"/>
    </xf>
    <xf numFmtId="43" fontId="2" fillId="0" borderId="1" xfId="0" applyNumberFormat="1" applyFont="1" applyBorder="1"/>
    <xf numFmtId="0" fontId="2" fillId="0" borderId="0" xfId="0" applyFont="1" applyAlignment="1">
      <alignment horizontal="center"/>
    </xf>
    <xf numFmtId="44" fontId="2" fillId="0" borderId="0" xfId="0" applyNumberFormat="1" applyFont="1"/>
    <xf numFmtId="14" fontId="0" fillId="0" borderId="0" xfId="0" applyNumberFormat="1"/>
    <xf numFmtId="14" fontId="0" fillId="4" borderId="0" xfId="0" applyNumberFormat="1" applyFill="1"/>
    <xf numFmtId="44" fontId="0" fillId="4" borderId="0" xfId="0" applyNumberFormat="1" applyFill="1"/>
    <xf numFmtId="0" fontId="0" fillId="7" borderId="0" xfId="0" applyFill="1" applyAlignment="1">
      <alignment horizontal="center"/>
    </xf>
    <xf numFmtId="0" fontId="0" fillId="7" borderId="0" xfId="0" applyFill="1"/>
    <xf numFmtId="0" fontId="10" fillId="0" borderId="0" xfId="10"/>
    <xf numFmtId="43" fontId="12" fillId="0" borderId="0" xfId="0" applyNumberFormat="1" applyFont="1"/>
    <xf numFmtId="44" fontId="2" fillId="0" borderId="0" xfId="0" applyNumberFormat="1" applyFont="1" applyAlignment="1">
      <alignment horizontal="center"/>
    </xf>
    <xf numFmtId="0" fontId="2" fillId="0" borderId="2" xfId="0" applyFont="1" applyBorder="1"/>
    <xf numFmtId="44" fontId="2" fillId="0" borderId="2" xfId="0" applyNumberFormat="1" applyFont="1" applyBorder="1"/>
    <xf numFmtId="167" fontId="0" fillId="0" borderId="0" xfId="0" applyNumberFormat="1" applyAlignment="1">
      <alignment horizontal="center"/>
    </xf>
    <xf numFmtId="0" fontId="2" fillId="8" borderId="0" xfId="0" applyFont="1" applyFill="1" applyAlignment="1">
      <alignment horizontal="center"/>
    </xf>
    <xf numFmtId="14" fontId="10" fillId="0" borderId="0" xfId="10" applyNumberFormat="1"/>
    <xf numFmtId="0" fontId="4" fillId="0" borderId="0" xfId="10" applyFont="1" applyAlignment="1">
      <alignment horizontal="center"/>
    </xf>
    <xf numFmtId="14" fontId="4" fillId="0" borderId="0" xfId="10" applyNumberFormat="1" applyFont="1" applyAlignment="1">
      <alignment horizontal="center"/>
    </xf>
    <xf numFmtId="44" fontId="4" fillId="0" borderId="0" xfId="10" applyNumberFormat="1" applyFont="1" applyAlignment="1">
      <alignment horizontal="center"/>
    </xf>
    <xf numFmtId="0" fontId="4" fillId="0" borderId="0" xfId="10" applyFont="1"/>
    <xf numFmtId="44" fontId="10" fillId="0" borderId="0" xfId="10" applyNumberFormat="1"/>
    <xf numFmtId="42" fontId="2" fillId="0" borderId="0" xfId="0" applyNumberFormat="1" applyFont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42" fontId="2" fillId="0" borderId="2" xfId="0" applyNumberFormat="1" applyFont="1" applyBorder="1"/>
    <xf numFmtId="4" fontId="0" fillId="0" borderId="0" xfId="0" applyNumberFormat="1"/>
    <xf numFmtId="1" fontId="0" fillId="0" borderId="0" xfId="0" applyNumberFormat="1"/>
    <xf numFmtId="0" fontId="0" fillId="7" borderId="3" xfId="0" applyFill="1" applyBorder="1"/>
    <xf numFmtId="0" fontId="15" fillId="0" borderId="0" xfId="0" applyFont="1"/>
    <xf numFmtId="0" fontId="0" fillId="9" borderId="0" xfId="0" applyFill="1"/>
    <xf numFmtId="0" fontId="17" fillId="0" borderId="0" xfId="0" applyFont="1"/>
    <xf numFmtId="0" fontId="0" fillId="7" borderId="4" xfId="0" applyFill="1" applyBorder="1"/>
    <xf numFmtId="43" fontId="2" fillId="0" borderId="0" xfId="0" applyNumberFormat="1" applyFont="1"/>
    <xf numFmtId="43" fontId="18" fillId="0" borderId="0" xfId="0" applyNumberFormat="1" applyFont="1"/>
    <xf numFmtId="43" fontId="6" fillId="0" borderId="0" xfId="0" applyNumberFormat="1" applyFont="1" applyAlignment="1">
      <alignment horizontal="center"/>
    </xf>
    <xf numFmtId="43" fontId="0" fillId="0" borderId="5" xfId="0" applyNumberFormat="1" applyBorder="1"/>
    <xf numFmtId="0" fontId="5" fillId="0" borderId="0" xfId="0" applyFont="1" applyAlignment="1">
      <alignment horizontal="centerContinuous"/>
    </xf>
    <xf numFmtId="0" fontId="0" fillId="0" borderId="0" xfId="0" applyAlignment="1">
      <alignment horizontal="left" indent="1"/>
    </xf>
    <xf numFmtId="43" fontId="19" fillId="0" borderId="0" xfId="0" applyNumberFormat="1" applyFont="1"/>
    <xf numFmtId="165" fontId="0" fillId="0" borderId="0" xfId="0" applyNumberForma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left" indent="1"/>
      <protection locked="0"/>
    </xf>
    <xf numFmtId="0" fontId="22" fillId="0" borderId="6" xfId="0" applyFont="1" applyBorder="1"/>
    <xf numFmtId="0" fontId="22" fillId="14" borderId="7" xfId="0" applyFont="1" applyFill="1" applyBorder="1"/>
    <xf numFmtId="0" fontId="22" fillId="0" borderId="7" xfId="0" applyFont="1" applyBorder="1"/>
    <xf numFmtId="0" fontId="23" fillId="0" borderId="8" xfId="0" applyFont="1" applyBorder="1"/>
    <xf numFmtId="0" fontId="23" fillId="0" borderId="9" xfId="0" applyFont="1" applyBorder="1"/>
    <xf numFmtId="0" fontId="23" fillId="0" borderId="9" xfId="0" applyFont="1" applyBorder="1" applyAlignment="1">
      <alignment wrapText="1"/>
    </xf>
    <xf numFmtId="14" fontId="23" fillId="0" borderId="9" xfId="0" applyNumberFormat="1" applyFont="1" applyBorder="1"/>
    <xf numFmtId="0" fontId="23" fillId="15" borderId="8" xfId="0" applyFont="1" applyFill="1" applyBorder="1"/>
    <xf numFmtId="0" fontId="23" fillId="15" borderId="9" xfId="0" applyFont="1" applyFill="1" applyBorder="1"/>
    <xf numFmtId="0" fontId="23" fillId="15" borderId="9" xfId="0" applyFont="1" applyFill="1" applyBorder="1" applyAlignment="1">
      <alignment wrapText="1"/>
    </xf>
    <xf numFmtId="14" fontId="23" fillId="15" borderId="9" xfId="0" applyNumberFormat="1" applyFont="1" applyFill="1" applyBorder="1"/>
    <xf numFmtId="49" fontId="23" fillId="0" borderId="9" xfId="0" applyNumberFormat="1" applyFont="1" applyBorder="1"/>
    <xf numFmtId="0" fontId="0" fillId="0" borderId="0" xfId="0" applyAlignment="1" applyProtection="1">
      <alignment horizontal="left" indent="1"/>
      <protection locked="0"/>
    </xf>
    <xf numFmtId="49" fontId="24" fillId="0" borderId="0" xfId="0" applyNumberFormat="1" applyFont="1" applyAlignment="1">
      <alignment horizontal="left" indent="1"/>
    </xf>
    <xf numFmtId="49" fontId="24" fillId="2" borderId="0" xfId="0" applyNumberFormat="1" applyFont="1" applyFill="1" applyAlignment="1">
      <alignment horizontal="left" indent="1"/>
    </xf>
    <xf numFmtId="14" fontId="24" fillId="0" borderId="0" xfId="0" applyNumberFormat="1" applyFont="1" applyAlignment="1">
      <alignment horizontal="left" indent="1"/>
    </xf>
    <xf numFmtId="164" fontId="24" fillId="0" borderId="0" xfId="0" applyNumberFormat="1" applyFont="1" applyAlignment="1">
      <alignment horizontal="left" indent="1"/>
    </xf>
    <xf numFmtId="165" fontId="24" fillId="0" borderId="0" xfId="0" applyNumberFormat="1" applyFont="1" applyAlignment="1" applyProtection="1">
      <alignment horizontal="left" indent="1"/>
      <protection locked="0"/>
    </xf>
    <xf numFmtId="43" fontId="24" fillId="0" borderId="0" xfId="0" applyNumberFormat="1" applyFont="1" applyAlignment="1">
      <alignment horizontal="left" indent="1"/>
    </xf>
    <xf numFmtId="49" fontId="24" fillId="5" borderId="0" xfId="0" applyNumberFormat="1" applyFont="1" applyFill="1" applyAlignment="1">
      <alignment horizontal="left" indent="1"/>
    </xf>
    <xf numFmtId="168" fontId="24" fillId="5" borderId="0" xfId="0" applyNumberFormat="1" applyFont="1" applyFill="1" applyAlignment="1">
      <alignment horizontal="left" indent="1"/>
    </xf>
    <xf numFmtId="49" fontId="24" fillId="6" borderId="0" xfId="0" applyNumberFormat="1" applyFont="1" applyFill="1" applyAlignment="1">
      <alignment horizontal="left" indent="1"/>
    </xf>
    <xf numFmtId="0" fontId="24" fillId="0" borderId="0" xfId="0" applyFont="1" applyAlignment="1">
      <alignment horizontal="left" indent="1"/>
    </xf>
    <xf numFmtId="43" fontId="24" fillId="0" borderId="0" xfId="13" applyFont="1" applyFill="1" applyAlignment="1">
      <alignment horizontal="left" indent="1"/>
    </xf>
    <xf numFmtId="0" fontId="25" fillId="0" borderId="0" xfId="0" applyFont="1" applyAlignment="1">
      <alignment horizontal="left" vertical="top" wrapText="1" indent="1"/>
    </xf>
    <xf numFmtId="164" fontId="25" fillId="0" borderId="0" xfId="0" applyNumberFormat="1" applyFont="1" applyAlignment="1">
      <alignment horizontal="left" wrapText="1" indent="1"/>
    </xf>
    <xf numFmtId="165" fontId="25" fillId="0" borderId="0" xfId="0" applyNumberFormat="1" applyFont="1" applyAlignment="1" applyProtection="1">
      <alignment horizontal="left" vertical="top" wrapText="1" indent="1"/>
      <protection locked="0"/>
    </xf>
    <xf numFmtId="165" fontId="25" fillId="0" borderId="0" xfId="0" applyNumberFormat="1" applyFont="1" applyAlignment="1" applyProtection="1">
      <alignment horizontal="left" vertical="top" indent="1"/>
      <protection locked="0"/>
    </xf>
    <xf numFmtId="0" fontId="25" fillId="0" borderId="0" xfId="0" quotePrefix="1" applyFont="1" applyAlignment="1">
      <alignment horizontal="left" vertical="top" wrapText="1" indent="1"/>
    </xf>
    <xf numFmtId="14" fontId="25" fillId="0" borderId="0" xfId="0" quotePrefix="1" applyNumberFormat="1" applyFont="1" applyAlignment="1">
      <alignment horizontal="left" vertical="top" wrapText="1" indent="1"/>
    </xf>
    <xf numFmtId="43" fontId="25" fillId="0" borderId="0" xfId="0" applyNumberFormat="1" applyFont="1" applyAlignment="1">
      <alignment horizontal="left" vertical="top" wrapText="1" indent="1"/>
    </xf>
    <xf numFmtId="0" fontId="25" fillId="5" borderId="0" xfId="0" quotePrefix="1" applyFont="1" applyFill="1" applyAlignment="1">
      <alignment horizontal="left" wrapText="1" indent="1"/>
    </xf>
    <xf numFmtId="0" fontId="25" fillId="5" borderId="0" xfId="0" applyFont="1" applyFill="1" applyAlignment="1">
      <alignment horizontal="left" wrapText="1" indent="1"/>
    </xf>
    <xf numFmtId="168" fontId="25" fillId="5" borderId="0" xfId="0" applyNumberFormat="1" applyFont="1" applyFill="1" applyAlignment="1">
      <alignment horizontal="left" wrapText="1" indent="1"/>
    </xf>
    <xf numFmtId="0" fontId="25" fillId="6" borderId="0" xfId="0" applyFont="1" applyFill="1" applyAlignment="1">
      <alignment horizontal="left" wrapText="1" indent="1"/>
    </xf>
    <xf numFmtId="0" fontId="25" fillId="0" borderId="0" xfId="0" applyFont="1" applyAlignment="1">
      <alignment horizontal="left" wrapText="1" indent="1"/>
    </xf>
    <xf numFmtId="43" fontId="25" fillId="0" borderId="0" xfId="13" applyFont="1" applyFill="1" applyAlignment="1">
      <alignment horizontal="left" vertical="top" wrapText="1" indent="1"/>
    </xf>
    <xf numFmtId="14" fontId="25" fillId="0" borderId="0" xfId="0" applyNumberFormat="1" applyFont="1" applyAlignment="1">
      <alignment horizontal="left" wrapText="1" indent="1"/>
    </xf>
    <xf numFmtId="43" fontId="25" fillId="0" borderId="0" xfId="0" applyNumberFormat="1" applyFont="1" applyAlignment="1">
      <alignment horizontal="left" wrapText="1" indent="1"/>
    </xf>
    <xf numFmtId="14" fontId="25" fillId="0" borderId="0" xfId="0" applyNumberFormat="1" applyFont="1" applyAlignment="1">
      <alignment horizontal="left" vertical="top" wrapText="1" indent="1"/>
    </xf>
    <xf numFmtId="0" fontId="25" fillId="2" borderId="0" xfId="0" applyFont="1" applyFill="1" applyAlignment="1">
      <alignment horizontal="left" wrapText="1" indent="1"/>
    </xf>
    <xf numFmtId="165" fontId="26" fillId="4" borderId="0" xfId="0" applyNumberFormat="1" applyFont="1" applyFill="1" applyAlignment="1" applyProtection="1">
      <alignment horizontal="left" indent="1"/>
      <protection locked="0"/>
    </xf>
    <xf numFmtId="168" fontId="24" fillId="0" borderId="0" xfId="0" applyNumberFormat="1" applyFont="1" applyAlignment="1">
      <alignment horizontal="left" indent="1"/>
    </xf>
    <xf numFmtId="4" fontId="24" fillId="0" borderId="0" xfId="0" applyNumberFormat="1" applyFont="1" applyAlignment="1">
      <alignment horizontal="left" indent="1"/>
    </xf>
    <xf numFmtId="166" fontId="24" fillId="0" borderId="0" xfId="0" applyNumberFormat="1" applyFont="1" applyAlignment="1">
      <alignment horizontal="left" indent="1"/>
    </xf>
    <xf numFmtId="44" fontId="24" fillId="0" borderId="0" xfId="0" applyNumberFormat="1" applyFont="1" applyAlignment="1">
      <alignment horizontal="left" indent="1"/>
    </xf>
    <xf numFmtId="0" fontId="24" fillId="3" borderId="0" xfId="0" applyFont="1" applyFill="1" applyAlignment="1">
      <alignment horizontal="left" indent="1"/>
    </xf>
    <xf numFmtId="164" fontId="24" fillId="3" borderId="0" xfId="0" applyNumberFormat="1" applyFont="1" applyFill="1" applyAlignment="1">
      <alignment horizontal="left" indent="1"/>
    </xf>
    <xf numFmtId="14" fontId="24" fillId="3" borderId="0" xfId="0" applyNumberFormat="1" applyFont="1" applyFill="1" applyAlignment="1">
      <alignment horizontal="left" indent="1"/>
    </xf>
    <xf numFmtId="165" fontId="24" fillId="3" borderId="0" xfId="0" applyNumberFormat="1" applyFont="1" applyFill="1" applyAlignment="1" applyProtection="1">
      <alignment horizontal="left" indent="1"/>
      <protection locked="0"/>
    </xf>
    <xf numFmtId="49" fontId="24" fillId="3" borderId="0" xfId="0" applyNumberFormat="1" applyFont="1" applyFill="1" applyAlignment="1">
      <alignment horizontal="left" indent="1"/>
    </xf>
    <xf numFmtId="43" fontId="24" fillId="3" borderId="0" xfId="0" applyNumberFormat="1" applyFont="1" applyFill="1" applyAlignment="1">
      <alignment horizontal="left" indent="1"/>
    </xf>
    <xf numFmtId="168" fontId="24" fillId="3" borderId="0" xfId="0" applyNumberFormat="1" applyFont="1" applyFill="1" applyAlignment="1">
      <alignment horizontal="left" indent="1"/>
    </xf>
    <xf numFmtId="4" fontId="24" fillId="3" borderId="0" xfId="0" applyNumberFormat="1" applyFont="1" applyFill="1" applyAlignment="1">
      <alignment horizontal="left" indent="1"/>
    </xf>
    <xf numFmtId="166" fontId="24" fillId="3" borderId="0" xfId="0" applyNumberFormat="1" applyFont="1" applyFill="1" applyAlignment="1">
      <alignment horizontal="left" indent="1"/>
    </xf>
    <xf numFmtId="44" fontId="24" fillId="3" borderId="0" xfId="0" applyNumberFormat="1" applyFont="1" applyFill="1" applyAlignment="1">
      <alignment horizontal="left" indent="1"/>
    </xf>
    <xf numFmtId="165" fontId="24" fillId="11" borderId="0" xfId="0" applyNumberFormat="1" applyFont="1" applyFill="1" applyAlignment="1" applyProtection="1">
      <alignment horizontal="left" indent="1"/>
      <protection locked="0"/>
    </xf>
    <xf numFmtId="49" fontId="24" fillId="10" borderId="0" xfId="0" applyNumberFormat="1" applyFont="1" applyFill="1" applyAlignment="1">
      <alignment horizontal="left" indent="1"/>
    </xf>
    <xf numFmtId="14" fontId="24" fillId="10" borderId="0" xfId="0" applyNumberFormat="1" applyFont="1" applyFill="1" applyAlignment="1">
      <alignment horizontal="left" indent="1"/>
    </xf>
    <xf numFmtId="0" fontId="24" fillId="10" borderId="0" xfId="0" applyFont="1" applyFill="1" applyAlignment="1">
      <alignment horizontal="left" indent="1"/>
    </xf>
    <xf numFmtId="43" fontId="24" fillId="10" borderId="0" xfId="0" applyNumberFormat="1" applyFont="1" applyFill="1" applyAlignment="1">
      <alignment horizontal="left" indent="1"/>
    </xf>
    <xf numFmtId="0" fontId="27" fillId="12" borderId="0" xfId="28" applyFont="1" applyAlignment="1">
      <alignment horizontal="left" indent="1"/>
    </xf>
    <xf numFmtId="164" fontId="27" fillId="12" borderId="0" xfId="28" applyNumberFormat="1" applyFont="1" applyAlignment="1">
      <alignment horizontal="left" indent="1"/>
    </xf>
    <xf numFmtId="165" fontId="27" fillId="12" borderId="0" xfId="28" applyNumberFormat="1" applyFont="1" applyAlignment="1" applyProtection="1">
      <alignment horizontal="left" indent="1"/>
      <protection locked="0"/>
    </xf>
    <xf numFmtId="49" fontId="27" fillId="12" borderId="0" xfId="28" applyNumberFormat="1" applyFont="1" applyAlignment="1">
      <alignment horizontal="left" indent="1"/>
    </xf>
    <xf numFmtId="14" fontId="27" fillId="12" borderId="0" xfId="28" applyNumberFormat="1" applyFont="1" applyAlignment="1">
      <alignment horizontal="left" indent="1"/>
    </xf>
    <xf numFmtId="43" fontId="27" fillId="12" borderId="0" xfId="28" applyNumberFormat="1" applyFont="1" applyAlignment="1">
      <alignment horizontal="left" indent="1"/>
    </xf>
    <xf numFmtId="44" fontId="27" fillId="12" borderId="0" xfId="28" applyNumberFormat="1" applyFont="1" applyAlignment="1">
      <alignment horizontal="left" indent="1"/>
    </xf>
    <xf numFmtId="165" fontId="24" fillId="4" borderId="0" xfId="0" applyNumberFormat="1" applyFont="1" applyFill="1" applyAlignment="1" applyProtection="1">
      <alignment horizontal="left" indent="1"/>
      <protection locked="0"/>
    </xf>
    <xf numFmtId="165" fontId="25" fillId="13" borderId="0" xfId="0" applyNumberFormat="1" applyFont="1" applyFill="1" applyAlignment="1" applyProtection="1">
      <alignment horizontal="left" indent="1"/>
      <protection locked="0"/>
    </xf>
    <xf numFmtId="0" fontId="24" fillId="5" borderId="0" xfId="0" applyFont="1" applyFill="1" applyAlignment="1">
      <alignment horizontal="left" indent="1"/>
    </xf>
    <xf numFmtId="4" fontId="24" fillId="5" borderId="0" xfId="0" applyNumberFormat="1" applyFont="1" applyFill="1" applyAlignment="1">
      <alignment horizontal="left" indent="1"/>
    </xf>
    <xf numFmtId="166" fontId="24" fillId="5" borderId="0" xfId="0" applyNumberFormat="1" applyFont="1" applyFill="1" applyAlignment="1">
      <alignment horizontal="left" indent="1"/>
    </xf>
    <xf numFmtId="0" fontId="24" fillId="6" borderId="0" xfId="0" applyFont="1" applyFill="1" applyAlignment="1">
      <alignment horizontal="left" indent="1"/>
    </xf>
    <xf numFmtId="164" fontId="28" fillId="0" borderId="0" xfId="0" applyNumberFormat="1" applyFont="1" applyAlignment="1">
      <alignment horizontal="left" indent="1"/>
    </xf>
    <xf numFmtId="165" fontId="28" fillId="11" borderId="0" xfId="0" applyNumberFormat="1" applyFont="1" applyFill="1" applyAlignment="1" applyProtection="1">
      <alignment horizontal="left" indent="1"/>
      <protection locked="0"/>
    </xf>
    <xf numFmtId="165" fontId="24" fillId="13" borderId="0" xfId="0" applyNumberFormat="1" applyFont="1" applyFill="1" applyAlignment="1" applyProtection="1">
      <alignment horizontal="left" indent="1"/>
      <protection locked="0"/>
    </xf>
    <xf numFmtId="0" fontId="29" fillId="0" borderId="0" xfId="0" applyFont="1" applyAlignment="1">
      <alignment horizontal="left" indent="1"/>
    </xf>
    <xf numFmtId="165" fontId="24" fillId="0" borderId="6" xfId="0" applyNumberFormat="1" applyFont="1" applyBorder="1" applyAlignment="1" applyProtection="1">
      <alignment horizontal="left" indent="1"/>
      <protection locked="0"/>
    </xf>
  </cellXfs>
  <cellStyles count="29">
    <cellStyle name="Bad" xfId="28" builtinId="27"/>
    <cellStyle name="Comma" xfId="13" builtinId="3"/>
    <cellStyle name="Comma 2" xfId="4" xr:uid="{00000000-0005-0000-0000-000001000000}"/>
    <cellStyle name="Comma 2 2" xfId="16" xr:uid="{00000000-0005-0000-0000-000002000000}"/>
    <cellStyle name="Comma 3" xfId="26" xr:uid="{00000000-0005-0000-0000-000003000000}"/>
    <cellStyle name="Currency 2" xfId="2" xr:uid="{00000000-0005-0000-0000-000004000000}"/>
    <cellStyle name="Currency 2 2" xfId="5" xr:uid="{00000000-0005-0000-0000-000005000000}"/>
    <cellStyle name="Currency 2 2 2" xfId="3" xr:uid="{00000000-0005-0000-0000-000006000000}"/>
    <cellStyle name="Currency 3" xfId="6" xr:uid="{00000000-0005-0000-0000-000007000000}"/>
    <cellStyle name="Currency 4" xfId="7" xr:uid="{00000000-0005-0000-0000-000008000000}"/>
    <cellStyle name="Currency 5" xfId="12" xr:uid="{00000000-0005-0000-0000-000009000000}"/>
    <cellStyle name="Currency 5 2" xfId="22" xr:uid="{00000000-0005-0000-0000-00000A000000}"/>
    <cellStyle name="Currency 5 3" xfId="24" xr:uid="{00000000-0005-0000-0000-00000B000000}"/>
    <cellStyle name="Normal" xfId="0" builtinId="0"/>
    <cellStyle name="Normal 2" xfId="1" xr:uid="{00000000-0005-0000-0000-00000D000000}"/>
    <cellStyle name="Normal 2 2" xfId="18" xr:uid="{00000000-0005-0000-0000-00000E000000}"/>
    <cellStyle name="Normal 2 3" xfId="14" xr:uid="{00000000-0005-0000-0000-00000F000000}"/>
    <cellStyle name="Normal 2 4" xfId="27" xr:uid="{00000000-0005-0000-0000-000010000000}"/>
    <cellStyle name="Normal 3" xfId="8" xr:uid="{00000000-0005-0000-0000-000011000000}"/>
    <cellStyle name="Normal 3 2" xfId="20" xr:uid="{00000000-0005-0000-0000-000012000000}"/>
    <cellStyle name="Normal 3 3" xfId="19" xr:uid="{00000000-0005-0000-0000-000013000000}"/>
    <cellStyle name="Normal 4" xfId="11" xr:uid="{00000000-0005-0000-0000-000014000000}"/>
    <cellStyle name="Normal 4 2" xfId="15" xr:uid="{00000000-0005-0000-0000-000015000000}"/>
    <cellStyle name="Normal 4 3" xfId="21" xr:uid="{00000000-0005-0000-0000-000016000000}"/>
    <cellStyle name="Normal 4 4" xfId="23" xr:uid="{00000000-0005-0000-0000-000017000000}"/>
    <cellStyle name="Normal 5" xfId="25" xr:uid="{00000000-0005-0000-0000-000018000000}"/>
    <cellStyle name="Normal_Sheet1" xfId="10" xr:uid="{00000000-0005-0000-0000-000019000000}"/>
    <cellStyle name="Percent 2" xfId="9" xr:uid="{00000000-0005-0000-0000-00001B000000}"/>
    <cellStyle name="Percent 2 2" xfId="17" xr:uid="{00000000-0005-0000-0000-00001C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5515"/>
  <sheetViews>
    <sheetView tabSelected="1" zoomScaleNormal="100" workbookViewId="0">
      <pane xSplit="5" ySplit="6" topLeftCell="F72" activePane="bottomRight" state="frozen"/>
      <selection pane="bottomRight" activeCell="E99" sqref="E99"/>
      <selection pane="bottomLeft" activeCell="D224" sqref="D224"/>
      <selection pane="topRight" activeCell="D224" sqref="D224"/>
    </sheetView>
  </sheetViews>
  <sheetFormatPr defaultColWidth="9.140625" defaultRowHeight="12.75" outlineLevelCol="1"/>
  <cols>
    <col min="1" max="1" width="19.42578125" style="75" customWidth="1"/>
    <col min="2" max="2" width="7.7109375" style="69" customWidth="1"/>
    <col min="3" max="3" width="12.140625" style="69" bestFit="1" customWidth="1"/>
    <col min="4" max="4" width="9.42578125" style="69" bestFit="1" customWidth="1"/>
    <col min="5" max="5" width="11" style="70" bestFit="1" customWidth="1"/>
    <col min="6" max="6" width="23" style="70" bestFit="1" customWidth="1"/>
    <col min="7" max="7" width="37.140625" style="75" bestFit="1" customWidth="1"/>
    <col min="8" max="8" width="13.42578125" style="68" bestFit="1" customWidth="1"/>
    <col min="9" max="9" width="19.140625" style="75" bestFit="1" customWidth="1"/>
    <col min="10" max="10" width="13.140625" style="75" bestFit="1" customWidth="1"/>
    <col min="11" max="11" width="11.7109375" style="75" bestFit="1" customWidth="1"/>
    <col min="12" max="12" width="10.42578125" style="75" bestFit="1" customWidth="1"/>
    <col min="13" max="13" width="15.7109375" style="71" bestFit="1" customWidth="1"/>
    <col min="14" max="14" width="13.85546875" style="71" bestFit="1" customWidth="1"/>
    <col min="15" max="15" width="16.140625" style="71" bestFit="1" customWidth="1"/>
    <col min="16" max="16" width="9.42578125" style="75" bestFit="1" customWidth="1" outlineLevel="1"/>
    <col min="17" max="17" width="13.140625" style="75" bestFit="1" customWidth="1" outlineLevel="1"/>
    <col min="18" max="18" width="11.28515625" style="95" bestFit="1" customWidth="1" outlineLevel="1"/>
    <col min="19" max="19" width="13.28515625" style="75" bestFit="1" customWidth="1" outlineLevel="1"/>
    <col min="20" max="20" width="16.140625" style="75" bestFit="1" customWidth="1" outlineLevel="1"/>
    <col min="21" max="21" width="16.7109375" style="75" bestFit="1" customWidth="1" outlineLevel="1"/>
    <col min="22" max="22" width="17.5703125" style="75" bestFit="1" customWidth="1" outlineLevel="1"/>
    <col min="23" max="23" width="18.140625" style="75" bestFit="1" customWidth="1" outlineLevel="1"/>
    <col min="24" max="24" width="11.7109375" style="75" bestFit="1" customWidth="1" outlineLevel="1"/>
    <col min="25" max="25" width="15.42578125" style="75" bestFit="1" customWidth="1" outlineLevel="1"/>
    <col min="26" max="26" width="17.7109375" style="75" bestFit="1" customWidth="1" outlineLevel="1"/>
    <col min="27" max="27" width="16.5703125" style="75" bestFit="1" customWidth="1" outlineLevel="1"/>
    <col min="28" max="28" width="18.85546875" style="75" bestFit="1" customWidth="1" outlineLevel="1"/>
    <col min="29" max="29" width="12.7109375" style="75" bestFit="1" customWidth="1"/>
    <col min="30" max="30" width="17.28515625" style="76" bestFit="1" customWidth="1"/>
    <col min="31" max="31" width="19.28515625" style="68" bestFit="1" customWidth="1" outlineLevel="1"/>
    <col min="32" max="32" width="14.28515625" style="71" bestFit="1" customWidth="1" outlineLevel="1"/>
    <col min="33" max="33" width="34.85546875" style="71" bestFit="1" customWidth="1" outlineLevel="1"/>
    <col min="34" max="34" width="18" style="71" bestFit="1" customWidth="1" outlineLevel="1"/>
    <col min="35" max="35" width="13.5703125" style="71" bestFit="1" customWidth="1" outlineLevel="1"/>
    <col min="36" max="36" width="33.85546875" style="71" bestFit="1" customWidth="1" outlineLevel="1"/>
    <col min="37" max="37" width="21.85546875" style="71" bestFit="1" customWidth="1" outlineLevel="1"/>
    <col min="38" max="38" width="16.28515625" style="75" bestFit="1" customWidth="1"/>
    <col min="39" max="39" width="17.7109375" style="68" bestFit="1" customWidth="1"/>
    <col min="40" max="41" width="16.140625" style="71" bestFit="1" customWidth="1"/>
    <col min="42" max="42" width="18.7109375" style="75" bestFit="1" customWidth="1" outlineLevel="1"/>
    <col min="43" max="43" width="16.5703125" style="75" bestFit="1" customWidth="1" outlineLevel="1"/>
    <col min="44" max="44" width="12.140625" style="75" bestFit="1" customWidth="1" outlineLevel="1"/>
    <col min="45" max="45" width="15.7109375" style="71" bestFit="1" customWidth="1"/>
    <col min="46" max="16384" width="9.140625" style="75"/>
  </cols>
  <sheetData>
    <row r="1" spans="1:45" s="67" customFormat="1" ht="25.15" customHeight="1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</row>
    <row r="2" spans="1:45" s="67" customFormat="1" ht="30.6" customHeight="1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</row>
    <row r="3" spans="1:45" s="67" customFormat="1" ht="21" customHeight="1">
      <c r="A3" s="66"/>
      <c r="B3" s="69"/>
      <c r="C3" s="69"/>
      <c r="D3" s="69"/>
      <c r="E3" s="70"/>
      <c r="F3" s="70"/>
      <c r="G3" s="66"/>
      <c r="H3" s="68"/>
      <c r="I3" s="66"/>
      <c r="J3" s="66"/>
      <c r="K3" s="66"/>
      <c r="L3" s="66"/>
      <c r="M3" s="71"/>
      <c r="N3" s="71"/>
      <c r="O3" s="71"/>
      <c r="P3" s="72"/>
      <c r="Q3" s="72"/>
      <c r="R3" s="73"/>
      <c r="S3" s="72"/>
      <c r="T3" s="72"/>
      <c r="U3" s="72"/>
      <c r="V3" s="72"/>
      <c r="W3" s="72"/>
      <c r="X3" s="72"/>
      <c r="Y3" s="72"/>
      <c r="Z3" s="74"/>
      <c r="AA3" s="74"/>
      <c r="AB3" s="66"/>
      <c r="AC3" s="75"/>
      <c r="AD3" s="76"/>
      <c r="AE3" s="68"/>
      <c r="AF3" s="71"/>
      <c r="AG3" s="71"/>
      <c r="AH3" s="71"/>
      <c r="AI3" s="71"/>
      <c r="AJ3" s="71"/>
      <c r="AK3" s="71"/>
      <c r="AL3" s="66"/>
      <c r="AM3" s="68"/>
      <c r="AN3" s="71"/>
      <c r="AO3" s="71"/>
      <c r="AP3" s="66"/>
      <c r="AQ3" s="75"/>
      <c r="AR3" s="66"/>
      <c r="AS3" s="71"/>
    </row>
    <row r="4" spans="1:45" s="67" customFormat="1" ht="10.9" customHeight="1">
      <c r="A4" s="66"/>
      <c r="B4" s="69"/>
      <c r="C4" s="69"/>
      <c r="D4" s="69"/>
      <c r="E4" s="70"/>
      <c r="F4" s="70"/>
      <c r="G4" s="66"/>
      <c r="H4" s="68"/>
      <c r="I4" s="66"/>
      <c r="J4" s="66"/>
      <c r="K4" s="66"/>
      <c r="L4" s="66"/>
      <c r="M4" s="71"/>
      <c r="N4" s="71"/>
      <c r="O4" s="71"/>
      <c r="P4" s="72"/>
      <c r="Q4" s="72"/>
      <c r="R4" s="73"/>
      <c r="S4" s="72"/>
      <c r="T4" s="72"/>
      <c r="U4" s="72"/>
      <c r="V4" s="72"/>
      <c r="W4" s="72"/>
      <c r="X4" s="72"/>
      <c r="Y4" s="72"/>
      <c r="Z4" s="74"/>
      <c r="AA4" s="74"/>
      <c r="AB4" s="66"/>
      <c r="AC4" s="66"/>
      <c r="AD4" s="76"/>
      <c r="AE4" s="68"/>
      <c r="AF4" s="71"/>
      <c r="AG4" s="71"/>
      <c r="AH4" s="71"/>
      <c r="AI4" s="71"/>
      <c r="AJ4" s="71"/>
      <c r="AK4" s="71"/>
      <c r="AL4" s="66"/>
      <c r="AM4" s="68"/>
      <c r="AN4" s="71"/>
      <c r="AO4" s="71"/>
      <c r="AP4" s="66"/>
      <c r="AQ4" s="75"/>
      <c r="AR4" s="66"/>
      <c r="AS4" s="71"/>
    </row>
    <row r="5" spans="1:45" s="67" customFormat="1" ht="10.9" customHeight="1">
      <c r="A5" s="66"/>
      <c r="B5" s="69"/>
      <c r="C5" s="69"/>
      <c r="D5" s="69"/>
      <c r="E5" s="70"/>
      <c r="F5" s="70"/>
      <c r="G5" s="66"/>
      <c r="H5" s="68"/>
      <c r="I5" s="66"/>
      <c r="J5" s="66"/>
      <c r="K5" s="66"/>
      <c r="L5" s="66"/>
      <c r="M5" s="71"/>
      <c r="N5" s="71"/>
      <c r="O5" s="71"/>
      <c r="P5" s="72"/>
      <c r="Q5" s="72"/>
      <c r="R5" s="73"/>
      <c r="S5" s="72"/>
      <c r="T5" s="72"/>
      <c r="U5" s="72"/>
      <c r="V5" s="72"/>
      <c r="W5" s="72"/>
      <c r="X5" s="72"/>
      <c r="Y5" s="72"/>
      <c r="Z5" s="74"/>
      <c r="AA5" s="74"/>
      <c r="AB5" s="66"/>
      <c r="AC5" s="66"/>
      <c r="AD5" s="76"/>
      <c r="AE5" s="68"/>
      <c r="AF5" s="71"/>
      <c r="AG5" s="71"/>
      <c r="AH5" s="71"/>
      <c r="AI5" s="71"/>
      <c r="AJ5" s="71"/>
      <c r="AK5" s="71"/>
      <c r="AL5" s="66"/>
      <c r="AM5" s="68"/>
      <c r="AN5" s="71"/>
      <c r="AO5" s="71"/>
      <c r="AP5" s="66"/>
      <c r="AQ5" s="75"/>
      <c r="AR5" s="66"/>
      <c r="AS5" s="71"/>
    </row>
    <row r="6" spans="1:45" s="93" customFormat="1" ht="27">
      <c r="A6" s="77" t="s">
        <v>1</v>
      </c>
      <c r="B6" s="78" t="s">
        <v>2</v>
      </c>
      <c r="C6" s="78" t="s">
        <v>3</v>
      </c>
      <c r="D6" s="78" t="s">
        <v>4</v>
      </c>
      <c r="E6" s="79" t="s">
        <v>5</v>
      </c>
      <c r="F6" s="80" t="s">
        <v>6</v>
      </c>
      <c r="G6" s="81" t="s">
        <v>7</v>
      </c>
      <c r="H6" s="82" t="s">
        <v>8</v>
      </c>
      <c r="I6" s="77" t="s">
        <v>9</v>
      </c>
      <c r="J6" s="77" t="s">
        <v>10</v>
      </c>
      <c r="K6" s="77" t="s">
        <v>11</v>
      </c>
      <c r="L6" s="77" t="s">
        <v>12</v>
      </c>
      <c r="M6" s="83" t="s">
        <v>13</v>
      </c>
      <c r="N6" s="83" t="s">
        <v>14</v>
      </c>
      <c r="O6" s="83" t="s">
        <v>15</v>
      </c>
      <c r="P6" s="84" t="s">
        <v>16</v>
      </c>
      <c r="Q6" s="85" t="s">
        <v>17</v>
      </c>
      <c r="R6" s="86" t="s">
        <v>18</v>
      </c>
      <c r="S6" s="85" t="s">
        <v>19</v>
      </c>
      <c r="T6" s="85" t="s">
        <v>20</v>
      </c>
      <c r="U6" s="85" t="s">
        <v>21</v>
      </c>
      <c r="V6" s="85" t="s">
        <v>22</v>
      </c>
      <c r="W6" s="85" t="s">
        <v>23</v>
      </c>
      <c r="X6" s="85" t="s">
        <v>11</v>
      </c>
      <c r="Y6" s="85" t="s">
        <v>24</v>
      </c>
      <c r="Z6" s="87" t="s">
        <v>25</v>
      </c>
      <c r="AA6" s="87" t="s">
        <v>26</v>
      </c>
      <c r="AB6" s="88" t="s">
        <v>27</v>
      </c>
      <c r="AC6" s="77" t="s">
        <v>28</v>
      </c>
      <c r="AD6" s="89" t="s">
        <v>29</v>
      </c>
      <c r="AE6" s="90" t="s">
        <v>30</v>
      </c>
      <c r="AF6" s="91" t="s">
        <v>31</v>
      </c>
      <c r="AG6" s="91" t="s">
        <v>32</v>
      </c>
      <c r="AH6" s="91" t="s">
        <v>33</v>
      </c>
      <c r="AI6" s="91" t="s">
        <v>34</v>
      </c>
      <c r="AJ6" s="91" t="s">
        <v>35</v>
      </c>
      <c r="AK6" s="91" t="s">
        <v>36</v>
      </c>
      <c r="AL6" s="77" t="s">
        <v>37</v>
      </c>
      <c r="AM6" s="92" t="s">
        <v>38</v>
      </c>
      <c r="AN6" s="83" t="s">
        <v>39</v>
      </c>
      <c r="AO6" s="83" t="s">
        <v>40</v>
      </c>
      <c r="AP6" s="88" t="s">
        <v>41</v>
      </c>
      <c r="AQ6" s="88" t="s">
        <v>42</v>
      </c>
      <c r="AR6" s="88" t="s">
        <v>43</v>
      </c>
      <c r="AS6" s="83" t="s">
        <v>44</v>
      </c>
    </row>
    <row r="7" spans="1:45" s="99" customFormat="1">
      <c r="A7" s="75" t="s">
        <v>45</v>
      </c>
      <c r="B7" s="69"/>
      <c r="C7" s="68"/>
      <c r="D7" s="69"/>
      <c r="E7" s="94" t="s">
        <v>46</v>
      </c>
      <c r="F7" s="70" t="s">
        <v>47</v>
      </c>
      <c r="G7" s="66" t="s">
        <v>48</v>
      </c>
      <c r="H7" s="68">
        <v>45393</v>
      </c>
      <c r="I7" s="75" t="s">
        <v>49</v>
      </c>
      <c r="J7" s="75"/>
      <c r="K7" s="75" t="s">
        <v>50</v>
      </c>
      <c r="L7" s="75">
        <v>5</v>
      </c>
      <c r="M7" s="71">
        <v>11385.5</v>
      </c>
      <c r="N7" s="71">
        <f>M7*0.1</f>
        <v>1138.55</v>
      </c>
      <c r="O7" s="71">
        <f>+IF(L7=0,0,(M7-N7)/L7)</f>
        <v>2049.3900000000003</v>
      </c>
      <c r="P7" s="75"/>
      <c r="Q7" s="66"/>
      <c r="R7" s="95"/>
      <c r="S7" s="96"/>
      <c r="T7" s="96"/>
      <c r="U7" s="96"/>
      <c r="V7" s="96"/>
      <c r="W7" s="96"/>
      <c r="X7" s="66"/>
      <c r="Y7" s="97"/>
      <c r="Z7" s="75"/>
      <c r="AA7" s="75"/>
      <c r="AB7" s="75"/>
      <c r="AC7" s="75"/>
      <c r="AD7" s="98"/>
      <c r="AE7" s="68"/>
      <c r="AF7" s="71"/>
      <c r="AG7" s="71"/>
      <c r="AH7" s="71"/>
      <c r="AI7" s="71"/>
      <c r="AJ7" s="71"/>
      <c r="AK7" s="71"/>
      <c r="AL7" s="71"/>
      <c r="AM7" s="68"/>
      <c r="AN7" s="71"/>
      <c r="AO7" s="71"/>
      <c r="AP7" s="75"/>
      <c r="AQ7" s="75"/>
      <c r="AR7" s="75"/>
      <c r="AS7" s="71"/>
    </row>
    <row r="8" spans="1:45">
      <c r="A8" s="75" t="s">
        <v>45</v>
      </c>
      <c r="C8" s="68"/>
      <c r="E8" s="94" t="s">
        <v>51</v>
      </c>
      <c r="F8" s="70" t="s">
        <v>52</v>
      </c>
      <c r="G8" s="66" t="s">
        <v>53</v>
      </c>
      <c r="H8" s="68">
        <v>45393</v>
      </c>
      <c r="I8" s="75" t="s">
        <v>49</v>
      </c>
      <c r="K8" s="75" t="s">
        <v>50</v>
      </c>
      <c r="L8" s="75">
        <v>5</v>
      </c>
      <c r="M8" s="71">
        <v>8072.34</v>
      </c>
      <c r="N8" s="71">
        <f>M8*0.1</f>
        <v>807.23400000000004</v>
      </c>
      <c r="O8" s="71">
        <f>+IF(L8=0,0,(M8-N8)/L8)</f>
        <v>1453.0211999999999</v>
      </c>
      <c r="Q8" s="66"/>
      <c r="S8" s="96"/>
      <c r="T8" s="96"/>
      <c r="U8" s="96"/>
      <c r="V8" s="96"/>
      <c r="W8" s="96"/>
      <c r="X8" s="66"/>
      <c r="Y8" s="97"/>
      <c r="AD8" s="98"/>
      <c r="AL8" s="71"/>
    </row>
    <row r="9" spans="1:45">
      <c r="A9" s="75" t="s">
        <v>45</v>
      </c>
      <c r="C9" s="68"/>
      <c r="E9" s="94" t="s">
        <v>54</v>
      </c>
      <c r="F9" s="70" t="s">
        <v>55</v>
      </c>
      <c r="G9" s="66" t="s">
        <v>56</v>
      </c>
      <c r="H9" s="68">
        <v>45615</v>
      </c>
      <c r="I9" s="75" t="s">
        <v>49</v>
      </c>
      <c r="K9" s="75" t="s">
        <v>50</v>
      </c>
      <c r="L9" s="75">
        <v>5</v>
      </c>
      <c r="M9" s="71">
        <v>7688.15</v>
      </c>
      <c r="N9" s="71">
        <f>M9*0.15</f>
        <v>1153.2224999999999</v>
      </c>
      <c r="O9" s="71">
        <f>+IF(L9=0,0,(M9-N9)/L9)</f>
        <v>1306.9855</v>
      </c>
      <c r="Q9" s="66"/>
      <c r="S9" s="96"/>
      <c r="T9" s="96"/>
      <c r="U9" s="96"/>
      <c r="V9" s="96"/>
      <c r="W9" s="96"/>
      <c r="X9" s="66"/>
      <c r="Y9" s="97"/>
      <c r="AD9" s="98"/>
      <c r="AL9" s="71"/>
    </row>
    <row r="10" spans="1:45">
      <c r="A10" s="75" t="s">
        <v>45</v>
      </c>
      <c r="C10" s="68"/>
      <c r="E10" s="94" t="s">
        <v>57</v>
      </c>
      <c r="F10" s="70" t="s">
        <v>58</v>
      </c>
      <c r="G10" s="66" t="s">
        <v>59</v>
      </c>
      <c r="H10" s="68">
        <v>45618</v>
      </c>
      <c r="I10" s="75" t="s">
        <v>49</v>
      </c>
      <c r="K10" s="75" t="s">
        <v>50</v>
      </c>
      <c r="L10" s="75">
        <v>5</v>
      </c>
      <c r="M10" s="71">
        <v>7581.9</v>
      </c>
      <c r="N10" s="71">
        <f>M10*0.15</f>
        <v>1137.2849999999999</v>
      </c>
      <c r="O10" s="71">
        <f>+IF(L10=0,0,(M10-N10)/L10)</f>
        <v>1288.923</v>
      </c>
      <c r="Q10" s="66"/>
      <c r="S10" s="96"/>
      <c r="T10" s="96"/>
      <c r="U10" s="96"/>
      <c r="V10" s="96"/>
      <c r="W10" s="96"/>
      <c r="X10" s="66"/>
      <c r="Y10" s="97"/>
      <c r="AD10" s="98"/>
      <c r="AL10" s="71"/>
    </row>
    <row r="11" spans="1:45">
      <c r="A11" s="75" t="s">
        <v>45</v>
      </c>
      <c r="C11" s="68"/>
      <c r="E11" s="94" t="s">
        <v>60</v>
      </c>
      <c r="F11" s="70" t="s">
        <v>61</v>
      </c>
      <c r="G11" s="66" t="s">
        <v>62</v>
      </c>
      <c r="H11" s="68">
        <v>45638</v>
      </c>
      <c r="I11" s="75" t="s">
        <v>49</v>
      </c>
      <c r="K11" s="75" t="s">
        <v>50</v>
      </c>
      <c r="L11" s="75">
        <v>5</v>
      </c>
      <c r="M11" s="71">
        <v>6500</v>
      </c>
      <c r="N11" s="71">
        <f>M11*0.1</f>
        <v>650</v>
      </c>
      <c r="O11" s="71">
        <f>+IF(L11=0,0,(M11-N11)/L11)</f>
        <v>1170</v>
      </c>
      <c r="Q11" s="66"/>
      <c r="S11" s="96"/>
      <c r="T11" s="96"/>
      <c r="U11" s="96"/>
      <c r="V11" s="96"/>
      <c r="W11" s="96"/>
      <c r="X11" s="66"/>
      <c r="Y11" s="97"/>
      <c r="AD11" s="98"/>
      <c r="AL11" s="71"/>
    </row>
    <row r="12" spans="1:45">
      <c r="A12" s="75" t="s">
        <v>45</v>
      </c>
      <c r="C12" s="68"/>
      <c r="E12" s="94" t="s">
        <v>63</v>
      </c>
      <c r="F12" s="70" t="s">
        <v>61</v>
      </c>
      <c r="G12" s="66" t="s">
        <v>64</v>
      </c>
      <c r="H12" s="68">
        <v>45638</v>
      </c>
      <c r="I12" s="75" t="s">
        <v>49</v>
      </c>
      <c r="K12" s="75" t="s">
        <v>50</v>
      </c>
      <c r="L12" s="75">
        <v>5</v>
      </c>
      <c r="M12" s="71">
        <v>10000</v>
      </c>
      <c r="N12" s="71">
        <f>M12*0.15</f>
        <v>1500</v>
      </c>
      <c r="O12" s="71">
        <f>+IF(L12=0,0,(M12-N12)/L12)</f>
        <v>1700</v>
      </c>
      <c r="Q12" s="66"/>
      <c r="S12" s="96"/>
      <c r="T12" s="96"/>
      <c r="U12" s="96"/>
      <c r="V12" s="96"/>
      <c r="W12" s="96"/>
      <c r="X12" s="66"/>
      <c r="Y12" s="97"/>
      <c r="AD12" s="98"/>
      <c r="AL12" s="71"/>
    </row>
    <row r="13" spans="1:45">
      <c r="A13" s="75" t="s">
        <v>45</v>
      </c>
      <c r="C13" s="68"/>
      <c r="E13" s="94" t="s">
        <v>65</v>
      </c>
      <c r="F13" s="70" t="s">
        <v>66</v>
      </c>
      <c r="G13" s="66" t="s">
        <v>67</v>
      </c>
      <c r="H13" s="68">
        <v>45545</v>
      </c>
      <c r="I13" s="75" t="s">
        <v>49</v>
      </c>
      <c r="K13" s="75" t="s">
        <v>50</v>
      </c>
      <c r="L13" s="75">
        <v>5</v>
      </c>
      <c r="M13" s="71">
        <v>5508.8</v>
      </c>
      <c r="N13" s="71">
        <f t="shared" ref="N13:N17" si="0">M13*0.1</f>
        <v>550.88</v>
      </c>
      <c r="O13" s="71">
        <f t="shared" ref="O13:O17" si="1">+IF(L13=0,0,(M13-N13)/L13)</f>
        <v>991.58400000000006</v>
      </c>
      <c r="Q13" s="66"/>
      <c r="S13" s="96"/>
      <c r="T13" s="96"/>
      <c r="U13" s="96"/>
      <c r="V13" s="96"/>
      <c r="W13" s="96"/>
      <c r="X13" s="66"/>
      <c r="Y13" s="97"/>
      <c r="AD13" s="98"/>
      <c r="AL13" s="71"/>
    </row>
    <row r="14" spans="1:45">
      <c r="A14" s="75" t="s">
        <v>45</v>
      </c>
      <c r="C14" s="68"/>
      <c r="E14" s="94" t="s">
        <v>68</v>
      </c>
      <c r="F14" s="70" t="s">
        <v>69</v>
      </c>
      <c r="G14" s="66" t="s">
        <v>67</v>
      </c>
      <c r="H14" s="68">
        <v>45545</v>
      </c>
      <c r="I14" s="75" t="s">
        <v>49</v>
      </c>
      <c r="K14" s="75" t="s">
        <v>50</v>
      </c>
      <c r="L14" s="75">
        <v>5</v>
      </c>
      <c r="M14" s="71">
        <v>5508.81</v>
      </c>
      <c r="N14" s="71">
        <f t="shared" si="0"/>
        <v>550.88100000000009</v>
      </c>
      <c r="O14" s="71">
        <f t="shared" si="1"/>
        <v>991.58580000000006</v>
      </c>
      <c r="Q14" s="66"/>
      <c r="S14" s="96"/>
      <c r="T14" s="96"/>
      <c r="U14" s="96"/>
      <c r="V14" s="96"/>
      <c r="W14" s="96"/>
      <c r="X14" s="66"/>
      <c r="Y14" s="97"/>
      <c r="AD14" s="98"/>
      <c r="AL14" s="71"/>
    </row>
    <row r="15" spans="1:45">
      <c r="A15" s="75" t="s">
        <v>45</v>
      </c>
      <c r="C15" s="68"/>
      <c r="E15" s="94" t="s">
        <v>70</v>
      </c>
      <c r="F15" s="70" t="s">
        <v>71</v>
      </c>
      <c r="G15" s="66" t="s">
        <v>67</v>
      </c>
      <c r="H15" s="68">
        <v>45545</v>
      </c>
      <c r="I15" s="75" t="s">
        <v>49</v>
      </c>
      <c r="K15" s="75" t="s">
        <v>50</v>
      </c>
      <c r="L15" s="75">
        <v>5</v>
      </c>
      <c r="M15" s="71">
        <v>5508.8</v>
      </c>
      <c r="N15" s="71">
        <f t="shared" si="0"/>
        <v>550.88</v>
      </c>
      <c r="O15" s="71">
        <f t="shared" si="1"/>
        <v>991.58400000000006</v>
      </c>
      <c r="Q15" s="66"/>
      <c r="S15" s="96"/>
      <c r="T15" s="96"/>
      <c r="U15" s="96"/>
      <c r="V15" s="96"/>
      <c r="W15" s="96"/>
      <c r="X15" s="66"/>
      <c r="Y15" s="97"/>
      <c r="AD15" s="98"/>
      <c r="AL15" s="71"/>
    </row>
    <row r="16" spans="1:45">
      <c r="A16" s="75" t="s">
        <v>45</v>
      </c>
      <c r="C16" s="68"/>
      <c r="E16" s="94" t="s">
        <v>72</v>
      </c>
      <c r="F16" s="70" t="s">
        <v>73</v>
      </c>
      <c r="G16" s="66" t="s">
        <v>67</v>
      </c>
      <c r="H16" s="68">
        <v>45545</v>
      </c>
      <c r="I16" s="75" t="s">
        <v>49</v>
      </c>
      <c r="K16" s="75" t="s">
        <v>50</v>
      </c>
      <c r="L16" s="75">
        <v>5</v>
      </c>
      <c r="M16" s="71">
        <v>5508.8</v>
      </c>
      <c r="N16" s="71">
        <f t="shared" si="0"/>
        <v>550.88</v>
      </c>
      <c r="O16" s="71">
        <f t="shared" si="1"/>
        <v>991.58400000000006</v>
      </c>
      <c r="Q16" s="66"/>
      <c r="S16" s="96"/>
      <c r="T16" s="96"/>
      <c r="U16" s="96"/>
      <c r="V16" s="96"/>
      <c r="W16" s="96"/>
      <c r="X16" s="66"/>
      <c r="Y16" s="97"/>
      <c r="AD16" s="98"/>
      <c r="AL16" s="71"/>
    </row>
    <row r="17" spans="1:45">
      <c r="A17" s="75" t="s">
        <v>45</v>
      </c>
      <c r="C17" s="68"/>
      <c r="E17" s="94" t="s">
        <v>74</v>
      </c>
      <c r="F17" s="70" t="s">
        <v>75</v>
      </c>
      <c r="G17" s="66" t="s">
        <v>67</v>
      </c>
      <c r="H17" s="68">
        <v>45545</v>
      </c>
      <c r="I17" s="75" t="s">
        <v>49</v>
      </c>
      <c r="K17" s="75" t="s">
        <v>50</v>
      </c>
      <c r="L17" s="75">
        <v>5</v>
      </c>
      <c r="M17" s="71">
        <v>5508.81</v>
      </c>
      <c r="N17" s="71">
        <f t="shared" si="0"/>
        <v>550.88100000000009</v>
      </c>
      <c r="O17" s="71">
        <f t="shared" si="1"/>
        <v>991.58580000000006</v>
      </c>
      <c r="Q17" s="66"/>
      <c r="S17" s="96"/>
      <c r="T17" s="96"/>
      <c r="U17" s="96"/>
      <c r="V17" s="96"/>
      <c r="W17" s="96"/>
      <c r="X17" s="66"/>
      <c r="Y17" s="97"/>
      <c r="AD17" s="98"/>
      <c r="AL17" s="71"/>
    </row>
    <row r="18" spans="1:45">
      <c r="A18" s="99" t="s">
        <v>28</v>
      </c>
      <c r="B18" s="100"/>
      <c r="C18" s="101"/>
      <c r="D18" s="100"/>
      <c r="E18" s="102" t="s">
        <v>76</v>
      </c>
      <c r="F18" s="102" t="s">
        <v>77</v>
      </c>
      <c r="G18" s="103" t="s">
        <v>78</v>
      </c>
      <c r="H18" s="101">
        <v>44099</v>
      </c>
      <c r="I18" s="99" t="s">
        <v>49</v>
      </c>
      <c r="J18" s="99"/>
      <c r="K18" s="99" t="s">
        <v>50</v>
      </c>
      <c r="L18" s="99">
        <v>10</v>
      </c>
      <c r="M18" s="104">
        <v>182961.26</v>
      </c>
      <c r="N18" s="104">
        <f>M18*0.1</f>
        <v>18296.126</v>
      </c>
      <c r="O18" s="104">
        <f>+IF(L18=0,0,(M18-N18)/L18)</f>
        <v>16466.513400000003</v>
      </c>
      <c r="P18" s="99"/>
      <c r="Q18" s="103"/>
      <c r="R18" s="105"/>
      <c r="S18" s="106"/>
      <c r="T18" s="106"/>
      <c r="U18" s="106"/>
      <c r="V18" s="106"/>
      <c r="W18" s="106"/>
      <c r="X18" s="103"/>
      <c r="Y18" s="107"/>
      <c r="Z18" s="99"/>
      <c r="AA18" s="99"/>
      <c r="AB18" s="75" t="str">
        <f>A18&amp;" - "&amp;E18</f>
        <v>Disposed - BM-01S</v>
      </c>
      <c r="AC18" s="99" t="str">
        <f>+IF(ISNA(VLOOKUP(AB18,'Items Sold'!A:J,1,FALSE)),"No",(VLOOKUP(AB18,'Items Sold'!A:J,1,FALSE)))</f>
        <v>No</v>
      </c>
      <c r="AD18" s="108">
        <f>+IF((AND(AC18&lt;&gt;"No",AM18&gt;1)),0,M18)</f>
        <v>182961.26</v>
      </c>
      <c r="AE18" s="101">
        <v>44963</v>
      </c>
      <c r="AF18" s="104">
        <f>+IF(AE18="N/A","N/A",AE18-H18)</f>
        <v>864</v>
      </c>
      <c r="AG18" s="104" t="str">
        <f>IF(AC18="No","N/A",((M18-N18)/(L18*365)*IF(AF18&gt;(L18*365),L18*365,AF18)))</f>
        <v>N/A</v>
      </c>
      <c r="AH18" s="104" t="str">
        <f>+IF(AC18="No","N/A",M18-AG18)</f>
        <v>N/A</v>
      </c>
      <c r="AI18" s="104" t="str">
        <f>+IF(AC18="No","N/A",VLOOKUP(AB18,'Items Sold'!A:J,10,FALSE))</f>
        <v>N/A</v>
      </c>
      <c r="AJ18" s="104" t="str">
        <f>+IF(AC18="No","N/A",AG18-M18)</f>
        <v>N/A</v>
      </c>
      <c r="AK18" s="104" t="str">
        <f>+IF(AC18="No","N/A",(M18/(L18)/12*5-AG18))</f>
        <v>N/A</v>
      </c>
      <c r="AL18" s="104">
        <f>AN18-AO18</f>
        <v>-2026779.6739956168</v>
      </c>
      <c r="AM18" s="101">
        <f>$A$2</f>
        <v>0</v>
      </c>
      <c r="AN18" s="104">
        <f>+IF(AC18&lt;&gt;"NO",0,IF(L18=0,0,IF(($A$2-H18)/365&gt;L18,O18*L18,(M18-N18)/L18*($A$2-H18)/365)))</f>
        <v>-1989470.6148673976</v>
      </c>
      <c r="AO18" s="104">
        <v>37309.059128219182</v>
      </c>
      <c r="AP18" s="99" t="str">
        <f>+IF(AN18&gt;M18,"Issue","No")</f>
        <v>No</v>
      </c>
      <c r="AQ18" s="99"/>
      <c r="AR18" s="99"/>
      <c r="AS18" s="104">
        <f>IF(AC18="no",AD18-AN18,0)</f>
        <v>2172431.8748673974</v>
      </c>
    </row>
    <row r="19" spans="1:45">
      <c r="A19" s="99" t="s">
        <v>45</v>
      </c>
      <c r="B19" s="100"/>
      <c r="C19" s="101"/>
      <c r="D19" s="100"/>
      <c r="E19" s="102" t="s">
        <v>79</v>
      </c>
      <c r="F19" s="102">
        <v>72253</v>
      </c>
      <c r="G19" s="103" t="s">
        <v>80</v>
      </c>
      <c r="H19" s="101">
        <v>45729</v>
      </c>
      <c r="I19" s="99" t="s">
        <v>49</v>
      </c>
      <c r="J19" s="99"/>
      <c r="K19" s="99" t="s">
        <v>50</v>
      </c>
      <c r="L19" s="99">
        <v>5</v>
      </c>
      <c r="M19" s="104">
        <v>7751.57</v>
      </c>
      <c r="N19" s="104">
        <v>0</v>
      </c>
      <c r="O19" s="104">
        <f>+IF(L19=0,0,(M19-N19)/L19)</f>
        <v>1550.3139999999999</v>
      </c>
      <c r="P19" s="99"/>
      <c r="Q19" s="103"/>
      <c r="R19" s="105"/>
      <c r="S19" s="106"/>
      <c r="T19" s="106"/>
      <c r="U19" s="106"/>
      <c r="V19" s="106"/>
      <c r="W19" s="106"/>
      <c r="X19" s="103"/>
      <c r="Y19" s="107"/>
      <c r="Z19" s="99"/>
      <c r="AA19" s="99"/>
      <c r="AC19" s="99"/>
      <c r="AD19" s="108"/>
      <c r="AE19" s="101"/>
      <c r="AF19" s="104"/>
      <c r="AG19" s="104"/>
      <c r="AH19" s="104"/>
      <c r="AI19" s="104"/>
      <c r="AJ19" s="104"/>
      <c r="AK19" s="104"/>
      <c r="AL19" s="104"/>
      <c r="AM19" s="101"/>
      <c r="AN19" s="104"/>
      <c r="AO19" s="104"/>
      <c r="AP19" s="99"/>
      <c r="AQ19" s="99"/>
      <c r="AR19" s="99"/>
      <c r="AS19" s="104"/>
    </row>
    <row r="20" spans="1:45">
      <c r="A20" s="75" t="s">
        <v>45</v>
      </c>
      <c r="C20" s="68">
        <v>45512</v>
      </c>
      <c r="D20" s="69" t="s">
        <v>81</v>
      </c>
      <c r="E20" s="109" t="s">
        <v>82</v>
      </c>
      <c r="F20" s="70" t="s">
        <v>83</v>
      </c>
      <c r="G20" s="110" t="s">
        <v>84</v>
      </c>
      <c r="H20" s="111">
        <v>43800</v>
      </c>
      <c r="I20" s="112" t="s">
        <v>85</v>
      </c>
      <c r="J20" s="112" t="s">
        <v>86</v>
      </c>
      <c r="K20" s="112" t="s">
        <v>50</v>
      </c>
      <c r="L20" s="112">
        <v>5</v>
      </c>
      <c r="M20" s="113">
        <v>26255</v>
      </c>
      <c r="N20" s="113">
        <f>M20*0.1</f>
        <v>2625.5</v>
      </c>
      <c r="O20" s="113">
        <f>+IF(L20=0,0,(M20-N20)/L20)</f>
        <v>4725.8999999999996</v>
      </c>
      <c r="Q20" s="66"/>
      <c r="S20" s="96"/>
      <c r="T20" s="96"/>
      <c r="U20" s="96"/>
      <c r="V20" s="96"/>
      <c r="W20" s="96"/>
      <c r="X20" s="66"/>
      <c r="Y20" s="97"/>
      <c r="AB20" s="75" t="str">
        <f>A20&amp;" - "&amp;E20</f>
        <v>Select - BT-01S</v>
      </c>
      <c r="AC20" s="75" t="str">
        <f>+IF(ISNA(VLOOKUP(AB20,'Items Sold'!A:J,1,FALSE)),"No",(VLOOKUP(AB20,'Items Sold'!A:J,1,FALSE)))</f>
        <v>No</v>
      </c>
      <c r="AD20" s="98">
        <f>+IF((AND(AC20&lt;&gt;"No",AM20&gt;1)),0,M20)</f>
        <v>26255</v>
      </c>
      <c r="AE20" s="68" t="str">
        <f>IF(ISNA(VLOOKUP(AB20,'Items Sold'!A:J,6,FALSE)),"N/A",(VLOOKUP(AB20,'Items Sold'!A:J,6,FALSE)))</f>
        <v>N/A</v>
      </c>
      <c r="AF20" s="71" t="str">
        <f>+IF(AE20="N/A","N/A",AE20-H20)</f>
        <v>N/A</v>
      </c>
      <c r="AG20" s="71" t="str">
        <f>IF(AC20="No","N/A",((M20-N20)/(L20*365)*IF(AF20&gt;(L20*365),L20*365,AF20)))</f>
        <v>N/A</v>
      </c>
      <c r="AH20" s="71" t="str">
        <f>+IF(AC20="No","N/A",M20-AG20)</f>
        <v>N/A</v>
      </c>
      <c r="AI20" s="71" t="str">
        <f>+IF(AC20="No","N/A",VLOOKUP(AB20,'Items Sold'!A:J,10,FALSE))</f>
        <v>N/A</v>
      </c>
      <c r="AJ20" s="71" t="str">
        <f>+IF(AC20="No","N/A",AG20-M20)</f>
        <v>N/A</v>
      </c>
      <c r="AK20" s="71" t="str">
        <f>+IF(AC20="No","N/A",(M20/(L20)/12*5-AG20))</f>
        <v>N/A</v>
      </c>
      <c r="AL20" s="71">
        <f>AN20-AO20</f>
        <v>-581687.07780821901</v>
      </c>
      <c r="AM20" s="68">
        <f>$A$2</f>
        <v>0</v>
      </c>
      <c r="AN20" s="71">
        <f>+IF(AC20&lt;&gt;"NO",0,IF(L20=0,0,IF(($A$2-H20)/365&gt;L20,O20*L20,(M20-N20)/L20*($A$2-H20)/365)))</f>
        <v>-567107.99999999988</v>
      </c>
      <c r="AO20" s="71">
        <v>14579.077808219177</v>
      </c>
      <c r="AP20" s="75" t="str">
        <f>+IF(AN20&gt;M20,"Issue","No")</f>
        <v>No</v>
      </c>
      <c r="AS20" s="71">
        <f>IF(AC20="no",AD20-AN20,0)</f>
        <v>593362.99999999988</v>
      </c>
    </row>
    <row r="21" spans="1:45">
      <c r="A21" s="75" t="s">
        <v>45</v>
      </c>
      <c r="C21" s="68"/>
      <c r="E21" s="109" t="s">
        <v>87</v>
      </c>
      <c r="F21" s="70" t="s">
        <v>88</v>
      </c>
      <c r="G21" s="110" t="s">
        <v>89</v>
      </c>
      <c r="H21" s="111">
        <v>44256</v>
      </c>
      <c r="I21" s="112" t="s">
        <v>85</v>
      </c>
      <c r="J21" s="112" t="s">
        <v>86</v>
      </c>
      <c r="K21" s="112" t="s">
        <v>50</v>
      </c>
      <c r="L21" s="112">
        <v>5</v>
      </c>
      <c r="M21" s="113">
        <v>40636.6</v>
      </c>
      <c r="N21" s="113">
        <f>M21*0.1</f>
        <v>4063.66</v>
      </c>
      <c r="O21" s="113">
        <f>+IF(L21=0,0,(M21-N21)/L21)</f>
        <v>7314.5880000000006</v>
      </c>
      <c r="Q21" s="66"/>
      <c r="S21" s="96"/>
      <c r="T21" s="96"/>
      <c r="U21" s="96"/>
      <c r="V21" s="96"/>
      <c r="W21" s="96"/>
      <c r="X21" s="66"/>
      <c r="Y21" s="97"/>
      <c r="AB21" s="75" t="str">
        <f>A21&amp;" - "&amp;E21</f>
        <v>Select - BT-02S</v>
      </c>
      <c r="AC21" s="75" t="str">
        <f>+IF(ISNA(VLOOKUP(AB21,'Items Sold'!A:J,1,FALSE)),"No",(VLOOKUP(AB21,'Items Sold'!A:J,1,FALSE)))</f>
        <v>No</v>
      </c>
      <c r="AD21" s="98">
        <f>+IF((AND(AC21&lt;&gt;"No",AM21&gt;1)),0,M21)</f>
        <v>40636.6</v>
      </c>
      <c r="AE21" s="68" t="str">
        <f>IF(ISNA(VLOOKUP(AB21,'Items Sold'!A:J,6,FALSE)),"N/A",(VLOOKUP(AB21,'Items Sold'!A:J,6,FALSE)))</f>
        <v>N/A</v>
      </c>
      <c r="AF21" s="71" t="str">
        <f>+IF(AE21="N/A","N/A",AE21-H21)</f>
        <v>N/A</v>
      </c>
      <c r="AG21" s="71" t="str">
        <f>IF(AC21="No","N/A",((M21-N21)/(L21*365)*IF(AF21&gt;(L21*365),L21*365,AF21)))</f>
        <v>N/A</v>
      </c>
      <c r="AH21" s="71" t="str">
        <f>+IF(AC21="No","N/A",M21-AG21)</f>
        <v>N/A</v>
      </c>
      <c r="AI21" s="71" t="str">
        <f>+IF(AC21="No","N/A",VLOOKUP(AB21,'Items Sold'!A:J,10,FALSE))</f>
        <v>N/A</v>
      </c>
      <c r="AJ21" s="71" t="str">
        <f>+IF(AC21="No","N/A",AG21-M21)</f>
        <v>N/A</v>
      </c>
      <c r="AK21" s="71" t="str">
        <f>+IF(AC21="No","N/A",(M21/(L21)/12*5-AG21))</f>
        <v>N/A</v>
      </c>
      <c r="AL21" s="71">
        <f>AN21-AO21</f>
        <v>-900315.56298082205</v>
      </c>
      <c r="AM21" s="68">
        <f>$A$2</f>
        <v>0</v>
      </c>
      <c r="AN21" s="71">
        <f>+IF(AC21&lt;&gt;"NO",0,IF(L21=0,0,IF(($A$2-H21)/365&gt;L21,O21*L21,(M21-N21)/L21*($A$2-H21)/365)))</f>
        <v>-886888.7850082193</v>
      </c>
      <c r="AO21" s="71">
        <v>13426.777972602742</v>
      </c>
      <c r="AP21" s="75" t="str">
        <f>+IF(AN21&gt;M21,"Issue","No")</f>
        <v>No</v>
      </c>
      <c r="AS21" s="71">
        <f>IF(AC21="no",AD21-AN21,0)</f>
        <v>927525.38500821928</v>
      </c>
    </row>
    <row r="22" spans="1:45">
      <c r="C22" s="68"/>
      <c r="E22" s="109" t="s">
        <v>90</v>
      </c>
      <c r="F22" s="70" t="s">
        <v>91</v>
      </c>
      <c r="G22" s="110" t="s">
        <v>92</v>
      </c>
      <c r="H22" s="111">
        <v>45435</v>
      </c>
      <c r="I22" s="99" t="s">
        <v>49</v>
      </c>
      <c r="J22" s="112"/>
      <c r="K22" s="112" t="s">
        <v>50</v>
      </c>
      <c r="L22" s="112">
        <v>5</v>
      </c>
      <c r="M22" s="113">
        <v>49854</v>
      </c>
      <c r="N22" s="113">
        <f>M22*0.2</f>
        <v>9970.8000000000011</v>
      </c>
      <c r="O22" s="113">
        <f>+IF(L22=0,0,(M22-N22)/L22)</f>
        <v>7976.6399999999994</v>
      </c>
      <c r="Q22" s="66"/>
      <c r="S22" s="96"/>
      <c r="T22" s="96"/>
      <c r="U22" s="96"/>
      <c r="V22" s="96"/>
      <c r="W22" s="96"/>
      <c r="X22" s="66"/>
      <c r="Y22" s="97"/>
      <c r="AD22" s="98"/>
      <c r="AL22" s="71"/>
    </row>
    <row r="23" spans="1:45">
      <c r="C23" s="68"/>
      <c r="E23" s="109" t="s">
        <v>93</v>
      </c>
      <c r="F23" s="70" t="s">
        <v>94</v>
      </c>
      <c r="G23" s="110" t="s">
        <v>92</v>
      </c>
      <c r="H23" s="111">
        <v>45435</v>
      </c>
      <c r="I23" s="99" t="s">
        <v>49</v>
      </c>
      <c r="J23" s="112"/>
      <c r="K23" s="112" t="s">
        <v>50</v>
      </c>
      <c r="L23" s="112">
        <v>5</v>
      </c>
      <c r="M23" s="113">
        <v>49854</v>
      </c>
      <c r="N23" s="113">
        <f>M23*0.2</f>
        <v>9970.8000000000011</v>
      </c>
      <c r="O23" s="113">
        <f>+IF(L23=0,0,(M23-N23)/L23)</f>
        <v>7976.6399999999994</v>
      </c>
      <c r="Q23" s="66"/>
      <c r="S23" s="96"/>
      <c r="T23" s="96"/>
      <c r="U23" s="96"/>
      <c r="V23" s="96"/>
      <c r="W23" s="96"/>
      <c r="X23" s="66"/>
      <c r="Y23" s="97"/>
      <c r="AD23" s="98"/>
      <c r="AL23" s="71"/>
    </row>
    <row r="24" spans="1:45" s="99" customFormat="1">
      <c r="A24" s="99" t="s">
        <v>28</v>
      </c>
      <c r="B24" s="100"/>
      <c r="C24" s="101"/>
      <c r="D24" s="100"/>
      <c r="E24" s="102" t="s">
        <v>95</v>
      </c>
      <c r="F24" s="102" t="s">
        <v>96</v>
      </c>
      <c r="G24" s="103" t="s">
        <v>97</v>
      </c>
      <c r="H24" s="101">
        <v>43392</v>
      </c>
      <c r="I24" s="99" t="s">
        <v>85</v>
      </c>
      <c r="J24" s="99" t="s">
        <v>98</v>
      </c>
      <c r="K24" s="99" t="s">
        <v>50</v>
      </c>
      <c r="L24" s="99">
        <v>7</v>
      </c>
      <c r="M24" s="104">
        <v>16500</v>
      </c>
      <c r="N24" s="104">
        <f>M24*0.2</f>
        <v>3300</v>
      </c>
      <c r="O24" s="104">
        <f>+IF(L24=0,0,(M24-N24)/L24)</f>
        <v>1885.7142857142858</v>
      </c>
      <c r="Q24" s="103"/>
      <c r="R24" s="105"/>
      <c r="S24" s="106"/>
      <c r="T24" s="106"/>
      <c r="U24" s="106"/>
      <c r="V24" s="106"/>
      <c r="W24" s="106"/>
      <c r="X24" s="103"/>
      <c r="Y24" s="107"/>
      <c r="AB24" s="75" t="str">
        <f>A24&amp;" - "&amp;E24</f>
        <v>Disposed - DD-01S</v>
      </c>
      <c r="AC24" s="99" t="str">
        <f>+IF(ISNA(VLOOKUP(AB24,'Items Sold'!A:J,1,FALSE)),"No",(VLOOKUP(AB24,'Items Sold'!A:J,1,FALSE)))</f>
        <v>No</v>
      </c>
      <c r="AD24" s="108">
        <f>+IF((AND(AC24&lt;&gt;"No",AM24&gt;1)),0,M24)</f>
        <v>16500</v>
      </c>
      <c r="AE24" s="101" t="str">
        <f>IF(ISNA(VLOOKUP(AB24,'Items Sold'!A:J,6,FALSE)),"N/A",(VLOOKUP(AB24,'Items Sold'!A:J,6,FALSE)))</f>
        <v>N/A</v>
      </c>
      <c r="AF24" s="104" t="str">
        <f>+IF(AE24="N/A","N/A",AE24-H24)</f>
        <v>N/A</v>
      </c>
      <c r="AG24" s="104" t="str">
        <f>IF(AC24="No","N/A",((M24-N24)/(L24*365)*IF(AF24&gt;(L24*365),L24*365,AF24)))</f>
        <v>N/A</v>
      </c>
      <c r="AH24" s="104" t="str">
        <f>+IF(AC24="No","N/A",M24-AG24)</f>
        <v>N/A</v>
      </c>
      <c r="AI24" s="104" t="str">
        <f>+IF(AC24="No","N/A",VLOOKUP(AB24,'Items Sold'!A:J,10,FALSE))</f>
        <v>N/A</v>
      </c>
      <c r="AJ24" s="104" t="str">
        <f>+IF(AC24="No","N/A",AG24-M24)</f>
        <v>N/A</v>
      </c>
      <c r="AK24" s="104" t="str">
        <f>+IF(AC24="No","N/A",(M24/(L24)/12*5-AG24))</f>
        <v>N/A</v>
      </c>
      <c r="AL24" s="104">
        <f>AN24-AO24</f>
        <v>-224177.84735812133</v>
      </c>
      <c r="AM24" s="101">
        <f>$A$2</f>
        <v>0</v>
      </c>
      <c r="AN24" s="104">
        <f>+IF(AC24&lt;&gt;"NO",0,IF(L24=0,0,IF(($A$2-H24)/365&gt;L24,O24*L24,(M24-N24)/L24*($A$2-H24)/365)))</f>
        <v>-224177.84735812133</v>
      </c>
      <c r="AO24" s="104">
        <v>0</v>
      </c>
      <c r="AP24" s="99" t="str">
        <f>+IF(AN24&gt;M24,"Issue","No")</f>
        <v>No</v>
      </c>
      <c r="AS24" s="104">
        <f>IF(AC24="no",AD24-AN24,0)</f>
        <v>240677.84735812133</v>
      </c>
    </row>
    <row r="25" spans="1:45">
      <c r="A25" s="75" t="s">
        <v>45</v>
      </c>
      <c r="C25" s="68"/>
      <c r="E25" s="109" t="s">
        <v>95</v>
      </c>
      <c r="F25" s="70" t="s">
        <v>96</v>
      </c>
      <c r="G25" s="110" t="s">
        <v>97</v>
      </c>
      <c r="H25" s="111">
        <v>44259</v>
      </c>
      <c r="I25" s="112" t="s">
        <v>85</v>
      </c>
      <c r="J25" s="112" t="s">
        <v>98</v>
      </c>
      <c r="K25" s="112" t="s">
        <v>50</v>
      </c>
      <c r="L25" s="112">
        <v>5</v>
      </c>
      <c r="M25" s="113">
        <v>0</v>
      </c>
      <c r="N25" s="113">
        <f>M25*0.1</f>
        <v>0</v>
      </c>
      <c r="O25" s="113">
        <f>+IF(L25=0,0,(M25-N25)/L25)</f>
        <v>0</v>
      </c>
      <c r="Q25" s="66"/>
      <c r="S25" s="96"/>
      <c r="T25" s="96"/>
      <c r="U25" s="96"/>
      <c r="V25" s="96"/>
      <c r="W25" s="96"/>
      <c r="X25" s="66"/>
      <c r="Y25" s="97"/>
      <c r="AB25" s="75" t="str">
        <f>A25&amp;" - "&amp;E25</f>
        <v>Select - DD-01S</v>
      </c>
      <c r="AC25" s="75" t="str">
        <f>+IF(ISNA(VLOOKUP(AB25,'Items Sold'!A:J,1,FALSE)),"No",(VLOOKUP(AB25,'Items Sold'!A:J,1,FALSE)))</f>
        <v>No</v>
      </c>
      <c r="AD25" s="98">
        <f>+IF((AND(AC25&lt;&gt;"No",AM25&gt;1)),0,M25)</f>
        <v>0</v>
      </c>
      <c r="AE25" s="68" t="str">
        <f>IF(ISNA(VLOOKUP(AB25,'Items Sold'!A:J,6,FALSE)),"N/A",(VLOOKUP(AB25,'Items Sold'!A:J,6,FALSE)))</f>
        <v>N/A</v>
      </c>
      <c r="AF25" s="71" t="str">
        <f>+IF(AE25="N/A","N/A",AE25-H25)</f>
        <v>N/A</v>
      </c>
      <c r="AG25" s="71" t="str">
        <f>IF(AC25="No","N/A",((M25-N25)/(L25*365)*IF(AF25&gt;(L25*365),L25*365,AF25)))</f>
        <v>N/A</v>
      </c>
      <c r="AH25" s="71" t="str">
        <f>+IF(AC25="No","N/A",M25-AG25)</f>
        <v>N/A</v>
      </c>
      <c r="AI25" s="71" t="str">
        <f>+IF(AC25="No","N/A",VLOOKUP(AB25,'Items Sold'!A:J,10,FALSE))</f>
        <v>N/A</v>
      </c>
      <c r="AJ25" s="71" t="str">
        <f>+IF(AC25="No","N/A",AG25-M25)</f>
        <v>N/A</v>
      </c>
      <c r="AK25" s="71" t="str">
        <f>+IF(AC25="No","N/A",(M25/(L25)/12*5-AG25))</f>
        <v>N/A</v>
      </c>
      <c r="AL25" s="71">
        <f>AN25-AO25</f>
        <v>0</v>
      </c>
      <c r="AM25" s="68">
        <f>$A$2</f>
        <v>0</v>
      </c>
      <c r="AN25" s="71">
        <f>+IF(AC25&lt;&gt;"NO",0,IF(L25=0,0,IF(($A$2-H25)/365&gt;L25,O25*L25,(M25-N25)/L25*($A$2-H25)/365)))</f>
        <v>0</v>
      </c>
      <c r="AO25" s="71">
        <v>0</v>
      </c>
      <c r="AP25" s="75" t="str">
        <f>+IF(AN25&gt;M25,"Issue","No")</f>
        <v>No</v>
      </c>
      <c r="AS25" s="71">
        <f>IF(AC25="no",AD25-AN25,0)</f>
        <v>0</v>
      </c>
    </row>
    <row r="26" spans="1:45">
      <c r="A26" s="114" t="s">
        <v>45</v>
      </c>
      <c r="C26" s="68"/>
      <c r="D26" s="115" t="s">
        <v>81</v>
      </c>
      <c r="E26" s="116" t="s">
        <v>99</v>
      </c>
      <c r="F26" s="116" t="s">
        <v>100</v>
      </c>
      <c r="G26" s="117" t="s">
        <v>101</v>
      </c>
      <c r="H26" s="118">
        <v>43936</v>
      </c>
      <c r="I26" s="114" t="s">
        <v>85</v>
      </c>
      <c r="J26" s="114" t="s">
        <v>98</v>
      </c>
      <c r="K26" s="114" t="s">
        <v>50</v>
      </c>
      <c r="L26" s="114">
        <v>5</v>
      </c>
      <c r="M26" s="119">
        <v>36000</v>
      </c>
      <c r="N26" s="119">
        <f>M26*0.1</f>
        <v>3600</v>
      </c>
      <c r="O26" s="119">
        <f>+IF(L26=0,0,(M26-N26)/L26)</f>
        <v>6480</v>
      </c>
      <c r="Q26" s="66"/>
      <c r="S26" s="96"/>
      <c r="T26" s="96"/>
      <c r="U26" s="96"/>
      <c r="V26" s="96"/>
      <c r="W26" s="96"/>
      <c r="X26" s="66"/>
      <c r="Y26" s="97"/>
      <c r="AB26" s="75" t="str">
        <f>A26&amp;" - "&amp;E26</f>
        <v>Select - DD-02S</v>
      </c>
      <c r="AC26" s="114" t="str">
        <f>+IF(ISNA(VLOOKUP(AB26,'Items Sold'!A:J,1,FALSE)),"No",(VLOOKUP(AB26,'Items Sold'!A:J,1,FALSE)))</f>
        <v>No</v>
      </c>
      <c r="AD26" s="120">
        <f>+IF((AND(AC26&lt;&gt;"No",AM26&gt;1)),0,M26)</f>
        <v>36000</v>
      </c>
      <c r="AE26" s="68" t="str">
        <f>IF(ISNA(VLOOKUP(AB26,'Items Sold'!A:J,6,FALSE)),"N/A",(VLOOKUP(AB26,'Items Sold'!A:J,6,FALSE)))</f>
        <v>N/A</v>
      </c>
      <c r="AF26" s="71" t="str">
        <f>+IF(AE26="N/A","N/A",AE26-H26)</f>
        <v>N/A</v>
      </c>
      <c r="AG26" s="71" t="str">
        <f>IF(AC26="No","N/A",((M26-N26)/(L26*365)*IF(AF26&gt;(L26*365),L26*365,AF26)))</f>
        <v>N/A</v>
      </c>
      <c r="AH26" s="71" t="str">
        <f>+IF(AC26="No","N/A",M26-AG26)</f>
        <v>N/A</v>
      </c>
      <c r="AI26" s="71" t="str">
        <f>+IF(AC26="No","N/A",VLOOKUP(AB26,'Items Sold'!A:J,10,FALSE))</f>
        <v>N/A</v>
      </c>
      <c r="AJ26" s="71" t="str">
        <f>+IF(AC26="No","N/A",AG26-M26)</f>
        <v>N/A</v>
      </c>
      <c r="AK26" s="71" t="str">
        <f>+IF(AC26="No","N/A",(M26/(L26)/12*5-AG26))</f>
        <v>N/A</v>
      </c>
      <c r="AL26" s="119">
        <f>AN26-AO26</f>
        <v>-797590.35616438359</v>
      </c>
      <c r="AM26" s="118">
        <f>$A$2</f>
        <v>0</v>
      </c>
      <c r="AN26" s="119">
        <f>+IF(AC26&lt;&gt;"NO",0,IF(L26=0,0,IF(($A$2-H26)/365&gt;L26,O26*L26,(M26-N26)/L26*($A$2-H26)/365)))</f>
        <v>-780014.46575342468</v>
      </c>
      <c r="AO26" s="119">
        <v>17575.890410958906</v>
      </c>
      <c r="AP26" s="75" t="str">
        <f>+IF(AN26&gt;M26,"Issue","No")</f>
        <v>No</v>
      </c>
      <c r="AS26" s="119">
        <f>IF(AC26="no",AD26-AN26,0)</f>
        <v>816014.46575342468</v>
      </c>
    </row>
    <row r="27" spans="1:45">
      <c r="A27" s="75" t="s">
        <v>45</v>
      </c>
      <c r="C27" s="68"/>
      <c r="E27" s="109" t="s">
        <v>102</v>
      </c>
      <c r="F27" s="70" t="s">
        <v>103</v>
      </c>
      <c r="G27" s="110" t="s">
        <v>104</v>
      </c>
      <c r="H27" s="111">
        <v>44432</v>
      </c>
      <c r="I27" s="112" t="s">
        <v>85</v>
      </c>
      <c r="J27" s="112" t="s">
        <v>98</v>
      </c>
      <c r="K27" s="112" t="s">
        <v>50</v>
      </c>
      <c r="L27" s="112">
        <v>5</v>
      </c>
      <c r="M27" s="113">
        <v>47535.58</v>
      </c>
      <c r="N27" s="113">
        <f>M27*0.1</f>
        <v>4753.558</v>
      </c>
      <c r="O27" s="113">
        <f>+IF(L27=0,0,(M27-N27)/L27)</f>
        <v>8556.4044000000013</v>
      </c>
      <c r="Q27" s="66"/>
      <c r="S27" s="96"/>
      <c r="T27" s="96"/>
      <c r="U27" s="96"/>
      <c r="V27" s="96"/>
      <c r="W27" s="96"/>
      <c r="X27" s="66"/>
      <c r="Y27" s="97"/>
      <c r="AB27" s="75" t="str">
        <f>A27&amp;" - "&amp;E27</f>
        <v>Select - DT-01S</v>
      </c>
      <c r="AC27" s="75" t="str">
        <f>+IF(ISNA(VLOOKUP(AB27,'Items Sold'!A:J,1,FALSE)),"No",(VLOOKUP(AB27,'Items Sold'!A:J,1,FALSE)))</f>
        <v>No</v>
      </c>
      <c r="AD27" s="98">
        <f>+IF((AND(AC27&lt;&gt;"No",AM27&gt;1)),0,M27)</f>
        <v>47535.58</v>
      </c>
      <c r="AE27" s="68" t="str">
        <f>IF(ISNA(VLOOKUP(AB27,'Items Sold'!A:J,6,FALSE)),"N/A",(VLOOKUP(AB27,'Items Sold'!A:J,6,FALSE)))</f>
        <v>N/A</v>
      </c>
      <c r="AF27" s="71" t="str">
        <f>+IF(AE27="N/A","N/A",AE27-H27)</f>
        <v>N/A</v>
      </c>
      <c r="AG27" s="71" t="str">
        <f>IF(AC27="No","N/A",((M27-N27)/(L27*365)*IF(AF27&gt;(L27*365),L27*365,AF27)))</f>
        <v>N/A</v>
      </c>
      <c r="AH27" s="71" t="str">
        <f>+IF(AC27="No","N/A",M27-AG27)</f>
        <v>N/A</v>
      </c>
      <c r="AI27" s="71" t="str">
        <f>+IF(AC27="No","N/A",VLOOKUP(AB27,'Items Sold'!A:J,10,FALSE))</f>
        <v>N/A</v>
      </c>
      <c r="AJ27" s="71" t="str">
        <f>+IF(AC27="No","N/A",AG27-M27)</f>
        <v>N/A</v>
      </c>
      <c r="AK27" s="71" t="str">
        <f>+IF(AC27="No","N/A",(M27/(L27)/12*5-AG27))</f>
        <v>N/A</v>
      </c>
      <c r="AL27" s="71">
        <f>AN27-AO27</f>
        <v>-1053164.4495189043</v>
      </c>
      <c r="AM27" s="68">
        <f>$A$2</f>
        <v>0</v>
      </c>
      <c r="AN27" s="71">
        <f>+IF(AC27&lt;&gt;"NO",0,IF(L27=0,0,IF(($A$2-H27)/365&gt;L27,O27*L27,(M27-N27)/L27*($A$2-H27)/365)))</f>
        <v>-1041584.0008241098</v>
      </c>
      <c r="AO27" s="71">
        <v>11580.448694794522</v>
      </c>
      <c r="AP27" s="75" t="str">
        <f>+IF(AN27&gt;M27,"Issue","No")</f>
        <v>No</v>
      </c>
      <c r="AS27" s="71">
        <f>IF(AC27="no",AD27-AN27,0)</f>
        <v>1089119.5808241097</v>
      </c>
    </row>
    <row r="28" spans="1:45">
      <c r="A28" s="75" t="s">
        <v>45</v>
      </c>
      <c r="C28" s="68"/>
      <c r="D28" s="69" t="s">
        <v>105</v>
      </c>
      <c r="E28" s="121" t="s">
        <v>106</v>
      </c>
      <c r="F28" s="75" t="s">
        <v>107</v>
      </c>
      <c r="G28" s="112" t="s">
        <v>108</v>
      </c>
      <c r="H28" s="111">
        <v>44623</v>
      </c>
      <c r="I28" s="112" t="s">
        <v>49</v>
      </c>
      <c r="J28" s="112"/>
      <c r="K28" s="112" t="s">
        <v>50</v>
      </c>
      <c r="L28" s="112">
        <v>5</v>
      </c>
      <c r="M28" s="113">
        <v>12360.95</v>
      </c>
      <c r="N28" s="113">
        <f>M28*0.1</f>
        <v>1236.0950000000003</v>
      </c>
      <c r="O28" s="113">
        <f>+IF(L28=0,0,(M28-N28)/L28)</f>
        <v>2224.971</v>
      </c>
      <c r="Q28" s="66"/>
      <c r="S28" s="96"/>
      <c r="T28" s="96"/>
      <c r="U28" s="96"/>
      <c r="V28" s="96"/>
      <c r="W28" s="96"/>
      <c r="X28" s="66"/>
      <c r="Y28" s="97"/>
      <c r="AB28" s="75" t="str">
        <f>A28&amp;" - "&amp;E28</f>
        <v>Select - DTD-01S</v>
      </c>
      <c r="AC28" s="75" t="str">
        <f>+IF(ISNA(VLOOKUP(AB28,'Items Sold'!A:J,1,FALSE)),"No",(VLOOKUP(AB28,'Items Sold'!A:J,1,FALSE)))</f>
        <v>No</v>
      </c>
      <c r="AD28" s="98">
        <f>+IF((AND(AC28&lt;&gt;"No",AM28&gt;1)),0,M28)</f>
        <v>12360.95</v>
      </c>
      <c r="AE28" s="68" t="str">
        <f>IF(ISNA(VLOOKUP(AB28,'Items Sold'!A:J,6,FALSE)),"N/A",(VLOOKUP(AB28,'Items Sold'!A:J,6,FALSE)))</f>
        <v>N/A</v>
      </c>
      <c r="AF28" s="71" t="str">
        <f>+IF(AE28="N/A","N/A",AE28-H28)</f>
        <v>N/A</v>
      </c>
      <c r="AG28" s="71" t="str">
        <f>IF(AC28="No","N/A",((M28-N28)/(L28*365)*IF(AF28&gt;(L28*365),L28*365,AF28)))</f>
        <v>N/A</v>
      </c>
      <c r="AH28" s="71" t="str">
        <f>+IF(AC28="No","N/A",M28-AG28)</f>
        <v>N/A</v>
      </c>
      <c r="AI28" s="71" t="str">
        <f>+IF(AC28="No","N/A",VLOOKUP(AB28,'Items Sold'!A:J,10,FALSE))</f>
        <v>N/A</v>
      </c>
      <c r="AJ28" s="71" t="str">
        <f>+IF(AC28="No","N/A",AG28-M28)</f>
        <v>N/A</v>
      </c>
      <c r="AK28" s="71" t="str">
        <f>+IF(AC28="No","N/A",(M28/(L28)/12*5-AG28))</f>
        <v>N/A</v>
      </c>
      <c r="AL28" s="71">
        <f>AN28-AO28</f>
        <v>-273860.40313972603</v>
      </c>
      <c r="AM28" s="68">
        <f>$A$2</f>
        <v>0</v>
      </c>
      <c r="AN28" s="71">
        <f>+IF(AC28&lt;&gt;"NO",0,IF(L28=0,0,IF(($A$2-H28)/365&gt;L28,O28*L28,(M28-N28)/L28*($A$2-H28)/365)))</f>
        <v>-272013.37241917808</v>
      </c>
      <c r="AO28" s="71">
        <v>1847.0307205479451</v>
      </c>
      <c r="AP28" s="75" t="str">
        <f>+IF(AN28&gt;M28,"Issue","No")</f>
        <v>No</v>
      </c>
      <c r="AS28" s="71">
        <f>IF(AC28="no",AD28-AN28,0)</f>
        <v>284374.32241917809</v>
      </c>
    </row>
    <row r="29" spans="1:45">
      <c r="A29" s="75" t="s">
        <v>45</v>
      </c>
      <c r="C29" s="68"/>
      <c r="E29" s="121" t="s">
        <v>109</v>
      </c>
      <c r="F29" s="75" t="s">
        <v>110</v>
      </c>
      <c r="G29" s="112" t="s">
        <v>111</v>
      </c>
      <c r="H29" s="111">
        <v>44733</v>
      </c>
      <c r="I29" s="112" t="s">
        <v>49</v>
      </c>
      <c r="J29" s="112"/>
      <c r="K29" s="112" t="s">
        <v>50</v>
      </c>
      <c r="L29" s="112">
        <v>5</v>
      </c>
      <c r="M29" s="113">
        <v>9250</v>
      </c>
      <c r="N29" s="113">
        <f>M29*0.1</f>
        <v>925</v>
      </c>
      <c r="O29" s="113">
        <f>+IF(L29=0,0,(M29-N29)/L29)</f>
        <v>1665</v>
      </c>
      <c r="Q29" s="66"/>
      <c r="S29" s="96"/>
      <c r="T29" s="96"/>
      <c r="U29" s="96"/>
      <c r="V29" s="96"/>
      <c r="W29" s="96"/>
      <c r="X29" s="66"/>
      <c r="Y29" s="97"/>
      <c r="AD29" s="98"/>
      <c r="AL29" s="71"/>
    </row>
    <row r="30" spans="1:45">
      <c r="A30" s="75" t="s">
        <v>45</v>
      </c>
      <c r="C30" s="68"/>
      <c r="E30" s="109" t="s">
        <v>112</v>
      </c>
      <c r="F30" s="70" t="s">
        <v>113</v>
      </c>
      <c r="G30" s="110" t="s">
        <v>114</v>
      </c>
      <c r="H30" s="111"/>
      <c r="I30" s="112" t="s">
        <v>49</v>
      </c>
      <c r="J30" s="112"/>
      <c r="K30" s="112" t="s">
        <v>50</v>
      </c>
      <c r="L30" s="112">
        <v>5</v>
      </c>
      <c r="M30" s="113"/>
      <c r="N30" s="113"/>
      <c r="O30" s="113"/>
      <c r="Q30" s="66"/>
      <c r="S30" s="96"/>
      <c r="T30" s="96"/>
      <c r="U30" s="96"/>
      <c r="V30" s="96"/>
      <c r="W30" s="96"/>
      <c r="X30" s="66"/>
      <c r="Y30" s="97"/>
      <c r="AD30" s="98"/>
      <c r="AL30" s="71"/>
    </row>
    <row r="31" spans="1:45">
      <c r="A31" s="75" t="s">
        <v>45</v>
      </c>
      <c r="C31" s="68"/>
      <c r="E31" s="109" t="s">
        <v>115</v>
      </c>
      <c r="F31" s="70" t="s">
        <v>116</v>
      </c>
      <c r="G31" s="110" t="s">
        <v>117</v>
      </c>
      <c r="H31" s="111">
        <v>43783</v>
      </c>
      <c r="I31" s="112" t="s">
        <v>49</v>
      </c>
      <c r="J31" s="112"/>
      <c r="K31" s="112" t="s">
        <v>50</v>
      </c>
      <c r="L31" s="112">
        <v>5</v>
      </c>
      <c r="M31" s="113">
        <v>24075</v>
      </c>
      <c r="N31" s="113">
        <f>M31*0.2</f>
        <v>4815</v>
      </c>
      <c r="O31" s="113">
        <f>+IF(L31=0,0,(M31-N31)/L31)</f>
        <v>3852</v>
      </c>
      <c r="Q31" s="66"/>
      <c r="S31" s="96"/>
      <c r="T31" s="96"/>
      <c r="U31" s="96"/>
      <c r="V31" s="96"/>
      <c r="W31" s="96"/>
      <c r="X31" s="66"/>
      <c r="Y31" s="97"/>
      <c r="AB31" s="75" t="str">
        <f>A31&amp;" - "&amp;E31</f>
        <v>Select - EX-01S</v>
      </c>
      <c r="AC31" s="75" t="str">
        <f>+IF(ISNA(VLOOKUP(AB31,'Items Sold'!A:J,1,FALSE)),"No",(VLOOKUP(AB31,'Items Sold'!A:J,1,FALSE)))</f>
        <v>No</v>
      </c>
      <c r="AD31" s="98">
        <f>+IF((AND(AC31&lt;&gt;"No",AM31&gt;1)),0,M31)</f>
        <v>24075</v>
      </c>
      <c r="AE31" s="68" t="str">
        <f>IF(ISNA(VLOOKUP(AB31,'Items Sold'!A:J,6,FALSE)),"N/A",(VLOOKUP(AB31,'Items Sold'!A:J,6,FALSE)))</f>
        <v>N/A</v>
      </c>
      <c r="AF31" s="71" t="str">
        <f>+IF(AE31="N/A","N/A",AE31-H31)</f>
        <v>N/A</v>
      </c>
      <c r="AG31" s="71" t="str">
        <f>IF(AC31="No","N/A",((M31-N31)/(L31*365)*IF(AF31&gt;(L31*365),L31*365,AF31)))</f>
        <v>N/A</v>
      </c>
      <c r="AH31" s="71" t="str">
        <f>+IF(AC31="No","N/A",M31-AG31)</f>
        <v>N/A</v>
      </c>
      <c r="AI31" s="71" t="str">
        <f>+IF(AC31="No","N/A",VLOOKUP(AB31,'Items Sold'!A:J,10,FALSE))</f>
        <v>N/A</v>
      </c>
      <c r="AJ31" s="71" t="str">
        <f>+IF(AC31="No","N/A",AG31-M31)</f>
        <v>N/A</v>
      </c>
      <c r="AK31" s="71" t="str">
        <f>+IF(AC31="No","N/A",(M31/(L31)/12*5-AG31))</f>
        <v>N/A</v>
      </c>
      <c r="AL31" s="71">
        <f>AN31-AO31</f>
        <v>-474123.15616438357</v>
      </c>
      <c r="AM31" s="68">
        <f>$A$2</f>
        <v>0</v>
      </c>
      <c r="AN31" s="71">
        <f>+IF(AC31&lt;&gt;"NO",0,IF(L31=0,0,IF(($A$2-H31)/365&gt;L31,O31*L31,(M31-N31)/L31*($A$2-H31)/365)))</f>
        <v>-462060.59178082191</v>
      </c>
      <c r="AO31" s="71">
        <v>12062.564383561645</v>
      </c>
      <c r="AP31" s="75" t="str">
        <f>+IF(AN31&gt;M31,"Issue","No")</f>
        <v>No</v>
      </c>
      <c r="AS31" s="71">
        <f>IF(AC31="no",AD31-AN31,0)</f>
        <v>486135.59178082191</v>
      </c>
    </row>
    <row r="32" spans="1:45">
      <c r="A32" s="75" t="s">
        <v>45</v>
      </c>
      <c r="C32" s="68"/>
      <c r="E32" s="109" t="s">
        <v>118</v>
      </c>
      <c r="F32" s="70" t="s">
        <v>119</v>
      </c>
      <c r="G32" s="110" t="s">
        <v>120</v>
      </c>
      <c r="H32" s="111">
        <v>44377</v>
      </c>
      <c r="I32" s="112" t="s">
        <v>49</v>
      </c>
      <c r="J32" s="112"/>
      <c r="K32" s="112" t="s">
        <v>50</v>
      </c>
      <c r="L32" s="112">
        <v>5</v>
      </c>
      <c r="M32" s="113">
        <v>25954.5</v>
      </c>
      <c r="N32" s="113">
        <f>M32*0.1</f>
        <v>2595.4500000000003</v>
      </c>
      <c r="O32" s="113">
        <f>+IF(L32=0,0,(M32-N32)/L32)</f>
        <v>4671.8099999999995</v>
      </c>
      <c r="Q32" s="66"/>
      <c r="S32" s="96"/>
      <c r="T32" s="96"/>
      <c r="U32" s="96"/>
      <c r="V32" s="96"/>
      <c r="W32" s="96"/>
      <c r="X32" s="66"/>
      <c r="Y32" s="97"/>
      <c r="AB32" s="75" t="str">
        <f>A32&amp;" - "&amp;E32</f>
        <v>Select - EX-02S</v>
      </c>
      <c r="AC32" s="75" t="str">
        <f>+IF(ISNA(VLOOKUP(AB32,'Items Sold'!A:J,1,FALSE)),"No",(VLOOKUP(AB32,'Items Sold'!A:J,1,FALSE)))</f>
        <v>No</v>
      </c>
      <c r="AD32" s="98">
        <f>+IF((AND(AC32&lt;&gt;"No",AM32&gt;1)),0,M32)</f>
        <v>25954.5</v>
      </c>
      <c r="AE32" s="68" t="str">
        <f>IF(ISNA(VLOOKUP(AB32,'Items Sold'!A:J,6,FALSE)),"N/A",(VLOOKUP(AB32,'Items Sold'!A:J,6,FALSE)))</f>
        <v>N/A</v>
      </c>
      <c r="AF32" s="71" t="str">
        <f>+IF(AE32="N/A","N/A",AE32-H32)</f>
        <v>N/A</v>
      </c>
      <c r="AG32" s="71" t="str">
        <f>IF(AC32="No","N/A",((M32-N32)/(L32*365)*IF(AF32&gt;(L32*365),L32*365,AF32)))</f>
        <v>N/A</v>
      </c>
      <c r="AH32" s="71" t="str">
        <f>+IF(AC32="No","N/A",M32-AG32)</f>
        <v>N/A</v>
      </c>
      <c r="AI32" s="71" t="str">
        <f>+IF(AC32="No","N/A",VLOOKUP(AB32,'Items Sold'!A:J,10,FALSE))</f>
        <v>N/A</v>
      </c>
      <c r="AJ32" s="71" t="str">
        <f>+IF(AC32="No","N/A",AG32-M32)</f>
        <v>N/A</v>
      </c>
      <c r="AK32" s="71" t="str">
        <f>+IF(AC32="No","N/A",(M32/(L32)/12*5-AG32))</f>
        <v>N/A</v>
      </c>
      <c r="AL32" s="71">
        <f>AN32-AO32</f>
        <v>-575029.41386301361</v>
      </c>
      <c r="AM32" s="68">
        <f>$A$2</f>
        <v>0</v>
      </c>
      <c r="AN32" s="71">
        <f>+IF(AC32&lt;&gt;"NO",0,IF(L32=0,0,IF(($A$2-H32)/365&gt;L32,O32*L32,(M32-N32)/L32*($A$2-H32)/365)))</f>
        <v>-568002.49964383559</v>
      </c>
      <c r="AO32" s="71">
        <v>7026.914219178082</v>
      </c>
      <c r="AP32" s="75" t="str">
        <f>+IF(AN32&gt;M32,"Issue","No")</f>
        <v>No</v>
      </c>
      <c r="AS32" s="71">
        <f>IF(AC32="no",AD32-AN32,0)</f>
        <v>593956.99964383559</v>
      </c>
    </row>
    <row r="33" spans="1:45">
      <c r="A33" s="75" t="s">
        <v>45</v>
      </c>
      <c r="C33" s="68"/>
      <c r="D33" s="69" t="s">
        <v>81</v>
      </c>
      <c r="E33" s="122" t="s">
        <v>121</v>
      </c>
      <c r="F33" s="70" t="s">
        <v>122</v>
      </c>
      <c r="G33" s="110" t="s">
        <v>123</v>
      </c>
      <c r="H33" s="111">
        <v>45363</v>
      </c>
      <c r="I33" s="112" t="s">
        <v>49</v>
      </c>
      <c r="J33" s="112"/>
      <c r="K33" s="112" t="s">
        <v>50</v>
      </c>
      <c r="L33" s="112">
        <v>5</v>
      </c>
      <c r="M33" s="113">
        <v>32352.52</v>
      </c>
      <c r="N33" s="113">
        <f>M33*0.1</f>
        <v>3235.2520000000004</v>
      </c>
      <c r="O33" s="113">
        <f>+IF(L33=0,0,(M33-N33)/L33)</f>
        <v>5823.4535999999998</v>
      </c>
      <c r="Q33" s="66"/>
      <c r="S33" s="96"/>
      <c r="T33" s="96"/>
      <c r="U33" s="96"/>
      <c r="V33" s="96"/>
      <c r="W33" s="96"/>
      <c r="X33" s="66"/>
      <c r="Y33" s="97"/>
      <c r="AB33" s="75" t="str">
        <f>A33&amp;" - "&amp;E33</f>
        <v>Select - EX-03S</v>
      </c>
      <c r="AC33" s="75" t="str">
        <f>+IF(ISNA(VLOOKUP(AB33,'Items Sold'!A:J,1,FALSE)),"No",(VLOOKUP(AB33,'Items Sold'!A:J,1,FALSE)))</f>
        <v>No</v>
      </c>
      <c r="AD33" s="98">
        <f>+IF((AND(AC33&lt;&gt;"No",AM33&gt;1)),0,M33)</f>
        <v>32352.52</v>
      </c>
      <c r="AE33" s="68" t="str">
        <f>IF(ISNA(VLOOKUP(AB33,'Items Sold'!A:J,6,FALSE)),"N/A",(VLOOKUP(AB33,'Items Sold'!A:J,6,FALSE)))</f>
        <v>N/A</v>
      </c>
      <c r="AF33" s="71" t="str">
        <f>+IF(AE33="N/A","N/A",AE33-H33)</f>
        <v>N/A</v>
      </c>
      <c r="AG33" s="71" t="str">
        <f>IF(AC33="No","N/A",((M33-N33)/(L33*365)*IF(AF33&gt;(L33*365),L33*365,AF33)))</f>
        <v>N/A</v>
      </c>
      <c r="AH33" s="71" t="str">
        <f>+IF(AC33="No","N/A",M33-AG33)</f>
        <v>N/A</v>
      </c>
      <c r="AI33" s="71" t="str">
        <f>+IF(AC33="No","N/A",VLOOKUP(AB33,'Items Sold'!A:J,10,FALSE))</f>
        <v>N/A</v>
      </c>
      <c r="AJ33" s="71" t="str">
        <f>+IF(AC33="No","N/A",AG33-M33)</f>
        <v>N/A</v>
      </c>
      <c r="AK33" s="71" t="str">
        <f>+IF(AC33="No","N/A",(M33/(L33)/12*5-AG33))</f>
        <v>N/A</v>
      </c>
      <c r="AL33" s="71">
        <f>AN33-AO33</f>
        <v>-730778.4913610958</v>
      </c>
      <c r="AM33" s="68">
        <f>$A$2</f>
        <v>0</v>
      </c>
      <c r="AN33" s="71">
        <f>+IF(AC33&lt;&gt;"NO",0,IF(L33=0,0,IF(($A$2-H33)/365&gt;L33,O33*L33,(M33-N33)/L33*($A$2-H33)/365)))</f>
        <v>-723751.57714191778</v>
      </c>
      <c r="AO33" s="71">
        <v>7026.914219178082</v>
      </c>
      <c r="AP33" s="75" t="str">
        <f>+IF(AN33&gt;M33,"Issue","No")</f>
        <v>No</v>
      </c>
      <c r="AS33" s="71">
        <f>IF(AC33="no",AD33-AN33,0)</f>
        <v>756104.09714191779</v>
      </c>
    </row>
    <row r="34" spans="1:45">
      <c r="A34" s="75" t="s">
        <v>45</v>
      </c>
      <c r="C34" s="68"/>
      <c r="E34" s="122" t="s">
        <v>124</v>
      </c>
      <c r="F34" s="70" t="s">
        <v>125</v>
      </c>
      <c r="G34" s="110" t="s">
        <v>126</v>
      </c>
      <c r="H34" s="111">
        <v>45468</v>
      </c>
      <c r="I34" s="112" t="s">
        <v>49</v>
      </c>
      <c r="J34" s="112"/>
      <c r="K34" s="112" t="s">
        <v>50</v>
      </c>
      <c r="L34" s="112">
        <v>5</v>
      </c>
      <c r="M34" s="113">
        <v>97929.3</v>
      </c>
      <c r="N34" s="113">
        <f>M34*0.2</f>
        <v>19585.86</v>
      </c>
      <c r="O34" s="113">
        <f>+IF(L34=0,0,(M34-N34)/L34)</f>
        <v>15668.688</v>
      </c>
      <c r="Q34" s="66"/>
      <c r="S34" s="96"/>
      <c r="T34" s="96"/>
      <c r="U34" s="96"/>
      <c r="V34" s="96"/>
      <c r="W34" s="96"/>
      <c r="X34" s="66"/>
      <c r="Y34" s="97"/>
      <c r="AD34" s="98"/>
      <c r="AL34" s="71"/>
    </row>
    <row r="35" spans="1:45">
      <c r="A35" s="99" t="s">
        <v>28</v>
      </c>
      <c r="B35" s="100"/>
      <c r="C35" s="101"/>
      <c r="D35" s="100"/>
      <c r="E35" s="102" t="s">
        <v>127</v>
      </c>
      <c r="F35" s="102" t="s">
        <v>128</v>
      </c>
      <c r="G35" s="103" t="s">
        <v>129</v>
      </c>
      <c r="H35" s="101">
        <v>44328</v>
      </c>
      <c r="I35" s="99" t="s">
        <v>49</v>
      </c>
      <c r="J35" s="99"/>
      <c r="K35" s="99" t="s">
        <v>50</v>
      </c>
      <c r="L35" s="99">
        <v>5</v>
      </c>
      <c r="M35" s="104">
        <v>19252</v>
      </c>
      <c r="N35" s="104">
        <f>M35*0.1</f>
        <v>1925.2</v>
      </c>
      <c r="O35" s="104">
        <f>+IF(L35=0,0,(M35-N35)/L35)</f>
        <v>3465.3599999999997</v>
      </c>
      <c r="P35" s="99"/>
      <c r="Q35" s="103"/>
      <c r="R35" s="105"/>
      <c r="S35" s="106"/>
      <c r="T35" s="106"/>
      <c r="U35" s="106"/>
      <c r="V35" s="106"/>
      <c r="W35" s="106"/>
      <c r="X35" s="103"/>
      <c r="Y35" s="107"/>
      <c r="Z35" s="99"/>
      <c r="AA35" s="99"/>
      <c r="AB35" s="75" t="str">
        <f>A35&amp;" - "&amp;E35</f>
        <v>Disposed - FT-01S</v>
      </c>
      <c r="AC35" s="99" t="str">
        <f>+IF(ISNA(VLOOKUP(AB35,'Items Sold'!A:J,1,FALSE)),"No",(VLOOKUP(AB35,'Items Sold'!A:J,1,FALSE)))</f>
        <v>No</v>
      </c>
      <c r="AD35" s="108">
        <f>+IF((AND(AC35&lt;&gt;"No",AM35&gt;1)),0,M35)</f>
        <v>19252</v>
      </c>
      <c r="AE35" s="101" t="str">
        <f>IF(ISNA(VLOOKUP(AB35,'Items Sold'!A:J,6,FALSE)),"N/A",(VLOOKUP(AB35,'Items Sold'!A:J,6,FALSE)))</f>
        <v>N/A</v>
      </c>
      <c r="AF35" s="104" t="str">
        <f>+IF(AE35="N/A","N/A",AE35-H35)</f>
        <v>N/A</v>
      </c>
      <c r="AG35" s="104" t="str">
        <f>IF(AC35="No","N/A",((M35-N35)/(L35*365)*IF(AF35&gt;(L35*365),L35*365,AF35)))</f>
        <v>N/A</v>
      </c>
      <c r="AH35" s="104" t="str">
        <f>+IF(AC35="No","N/A",M35-AG35)</f>
        <v>N/A</v>
      </c>
      <c r="AI35" s="104" t="str">
        <f>+IF(AC35="No","N/A",VLOOKUP(AB35,'Items Sold'!A:J,10,FALSE))</f>
        <v>N/A</v>
      </c>
      <c r="AJ35" s="104" t="str">
        <f>+IF(AC35="No","N/A",AG35-M35)</f>
        <v>N/A</v>
      </c>
      <c r="AK35" s="104" t="str">
        <f>+IF(AC35="No","N/A",(M35/(L35)/12*5-AG35))</f>
        <v>N/A</v>
      </c>
      <c r="AL35" s="104">
        <f>AN35-AO35</f>
        <v>-426533.59824657533</v>
      </c>
      <c r="AM35" s="101">
        <f>$A$2</f>
        <v>0</v>
      </c>
      <c r="AN35" s="104">
        <f>+IF(AC35&lt;&gt;"NO",0,IF(L35=0,0,IF(($A$2-H35)/365&gt;L35,O35*L35,(M35-N35)/L35*($A$2-H35)/365)))</f>
        <v>-420856.10432876711</v>
      </c>
      <c r="AO35" s="104">
        <v>5677.4939178082186</v>
      </c>
      <c r="AP35" s="99" t="str">
        <f>+IF(AN35&gt;M35,"Issue","No")</f>
        <v>No</v>
      </c>
      <c r="AQ35" s="99"/>
      <c r="AR35" s="99"/>
      <c r="AS35" s="104">
        <f>IF(AC35="no",AD35-AN35,0)</f>
        <v>440108.10432876711</v>
      </c>
    </row>
    <row r="36" spans="1:45">
      <c r="A36" s="99" t="s">
        <v>45</v>
      </c>
      <c r="B36" s="100"/>
      <c r="C36" s="101"/>
      <c r="D36" s="100"/>
      <c r="E36" s="102" t="s">
        <v>130</v>
      </c>
      <c r="F36" s="102" t="s">
        <v>131</v>
      </c>
      <c r="G36" s="103" t="s">
        <v>132</v>
      </c>
      <c r="H36" s="101">
        <v>45504</v>
      </c>
      <c r="I36" s="99" t="s">
        <v>49</v>
      </c>
      <c r="J36" s="99"/>
      <c r="K36" s="99" t="s">
        <v>50</v>
      </c>
      <c r="L36" s="99">
        <v>5</v>
      </c>
      <c r="M36" s="104">
        <v>24499.81</v>
      </c>
      <c r="N36" s="104">
        <v>0</v>
      </c>
      <c r="O36" s="104">
        <f>+IF(L36=0,0,(M36-N36)/L36)</f>
        <v>4899.9620000000004</v>
      </c>
      <c r="P36" s="99"/>
      <c r="Q36" s="103"/>
      <c r="R36" s="105"/>
      <c r="S36" s="106"/>
      <c r="T36" s="106"/>
      <c r="U36" s="106"/>
      <c r="V36" s="106"/>
      <c r="W36" s="106"/>
      <c r="X36" s="103"/>
      <c r="Y36" s="107"/>
      <c r="Z36" s="99"/>
      <c r="AA36" s="99"/>
      <c r="AC36" s="99"/>
      <c r="AD36" s="108"/>
      <c r="AE36" s="101"/>
      <c r="AF36" s="104"/>
      <c r="AG36" s="104"/>
      <c r="AH36" s="104"/>
      <c r="AI36" s="104"/>
      <c r="AJ36" s="104"/>
      <c r="AK36" s="104"/>
      <c r="AL36" s="104"/>
      <c r="AM36" s="101"/>
      <c r="AN36" s="104"/>
      <c r="AO36" s="104"/>
      <c r="AP36" s="99"/>
      <c r="AQ36" s="99"/>
      <c r="AR36" s="99"/>
      <c r="AS36" s="104"/>
    </row>
    <row r="37" spans="1:45">
      <c r="A37" s="75" t="s">
        <v>45</v>
      </c>
      <c r="C37" s="68"/>
      <c r="E37" s="109" t="s">
        <v>133</v>
      </c>
      <c r="F37" s="70" t="s">
        <v>134</v>
      </c>
      <c r="G37" s="112" t="s">
        <v>135</v>
      </c>
      <c r="H37" s="111">
        <v>45212</v>
      </c>
      <c r="I37" s="112" t="s">
        <v>49</v>
      </c>
      <c r="J37" s="112"/>
      <c r="K37" s="112" t="s">
        <v>50</v>
      </c>
      <c r="L37" s="112">
        <v>5</v>
      </c>
      <c r="M37" s="113">
        <v>19485</v>
      </c>
      <c r="N37" s="113">
        <f>M37*0.1</f>
        <v>1948.5</v>
      </c>
      <c r="O37" s="113">
        <f>+IF(L37=0,0,(M37-N37)/L37)</f>
        <v>3507.3</v>
      </c>
      <c r="Q37" s="66"/>
      <c r="S37" s="96"/>
      <c r="T37" s="96"/>
      <c r="U37" s="96"/>
      <c r="V37" s="96"/>
      <c r="W37" s="96"/>
      <c r="X37" s="66"/>
      <c r="Y37" s="97"/>
      <c r="AB37" s="75" t="str">
        <f>A37&amp;" - "&amp;E37</f>
        <v>Select - MB-01S</v>
      </c>
      <c r="AC37" s="75" t="str">
        <f>+IF(ISNA(VLOOKUP(AB37,'Items Sold'!A:J,1,FALSE)),"No",(VLOOKUP(AB37,'Items Sold'!A:J,1,FALSE)))</f>
        <v>No</v>
      </c>
      <c r="AD37" s="98">
        <f>+IF((AND(AC37&lt;&gt;"No",AM37&gt;1)),0,M37)</f>
        <v>19485</v>
      </c>
      <c r="AE37" s="68" t="str">
        <f>IF(ISNA(VLOOKUP(AB37,'Items Sold'!A:J,6,FALSE)),"N/A",(VLOOKUP(AB37,'Items Sold'!A:J,6,FALSE)))</f>
        <v>N/A</v>
      </c>
      <c r="AF37" s="71" t="str">
        <f>+IF(AE37="N/A","N/A",AE37-H37)</f>
        <v>N/A</v>
      </c>
      <c r="AG37" s="71" t="str">
        <f>IF(AC37="No","N/A",((M37-N37)/(L37*365)*IF(AF37&gt;(L37*365),L37*365,AF37)))</f>
        <v>N/A</v>
      </c>
      <c r="AH37" s="71" t="str">
        <f>+IF(AC37="No","N/A",M37-AG37)</f>
        <v>N/A</v>
      </c>
      <c r="AI37" s="71" t="str">
        <f>+IF(AC37="No","N/A",VLOOKUP(AB37,'Items Sold'!A:J,10,FALSE))</f>
        <v>N/A</v>
      </c>
      <c r="AJ37" s="71" t="str">
        <f>+IF(AC37="No","N/A",AG37-M37)</f>
        <v>N/A</v>
      </c>
      <c r="AK37" s="71" t="str">
        <f>+IF(AC37="No","N/A",(M37/(L37)/12*5-AG37))</f>
        <v>N/A</v>
      </c>
      <c r="AL37" s="71">
        <f>AN37-AO37</f>
        <v>-434443.96602739725</v>
      </c>
      <c r="AM37" s="68">
        <f>$A$2</f>
        <v>0</v>
      </c>
      <c r="AN37" s="71">
        <f>+IF(AC37&lt;&gt;"NO",0,IF(L37=0,0,IF(($A$2-H37)/365&gt;L37,O37*L37,(M37-N37)/L37*($A$2-H37)/365)))</f>
        <v>-434443.96602739725</v>
      </c>
      <c r="AO37" s="71">
        <v>0</v>
      </c>
      <c r="AP37" s="75" t="str">
        <f>+IF(AN37&gt;M37,"Issue","No")</f>
        <v>No</v>
      </c>
      <c r="AS37" s="71">
        <f>IF(AC37="no",AD37-AN37,0)</f>
        <v>453928.96602739725</v>
      </c>
    </row>
    <row r="38" spans="1:45">
      <c r="A38" s="75" t="s">
        <v>45</v>
      </c>
      <c r="C38" s="68"/>
      <c r="E38" s="109" t="s">
        <v>136</v>
      </c>
      <c r="F38" s="70" t="s">
        <v>137</v>
      </c>
      <c r="G38" s="112" t="s">
        <v>135</v>
      </c>
      <c r="H38" s="111">
        <v>45212</v>
      </c>
      <c r="I38" s="112" t="s">
        <v>49</v>
      </c>
      <c r="J38" s="112"/>
      <c r="K38" s="112" t="s">
        <v>50</v>
      </c>
      <c r="L38" s="112">
        <v>5</v>
      </c>
      <c r="M38" s="113">
        <v>19485</v>
      </c>
      <c r="N38" s="113">
        <f>M38*0.1</f>
        <v>1948.5</v>
      </c>
      <c r="O38" s="113">
        <f>+IF(L38=0,0,(M38-N38)/L38)</f>
        <v>3507.3</v>
      </c>
      <c r="Q38" s="66"/>
      <c r="S38" s="96"/>
      <c r="T38" s="96"/>
      <c r="U38" s="96"/>
      <c r="V38" s="96"/>
      <c r="W38" s="96"/>
      <c r="X38" s="66"/>
      <c r="Y38" s="97"/>
      <c r="AB38" s="75" t="str">
        <f>A38&amp;" - "&amp;E38</f>
        <v>Select - MB-02S</v>
      </c>
      <c r="AC38" s="75" t="str">
        <f>+IF(ISNA(VLOOKUP(AB38,'Items Sold'!A:J,1,FALSE)),"No",(VLOOKUP(AB38,'Items Sold'!A:J,1,FALSE)))</f>
        <v>No</v>
      </c>
      <c r="AD38" s="98">
        <f>+IF((AND(AC38&lt;&gt;"No",AM38&gt;1)),0,M38)</f>
        <v>19485</v>
      </c>
      <c r="AE38" s="68" t="str">
        <f>IF(ISNA(VLOOKUP(AB38,'Items Sold'!A:J,6,FALSE)),"N/A",(VLOOKUP(AB38,'Items Sold'!A:J,6,FALSE)))</f>
        <v>N/A</v>
      </c>
      <c r="AF38" s="71" t="str">
        <f>+IF(AE38="N/A","N/A",AE38-H38)</f>
        <v>N/A</v>
      </c>
      <c r="AG38" s="71" t="str">
        <f>IF(AC38="No","N/A",((M38-N38)/(L38*365)*IF(AF38&gt;(L38*365),L38*365,AF38)))</f>
        <v>N/A</v>
      </c>
      <c r="AH38" s="71" t="str">
        <f>+IF(AC38="No","N/A",M38-AG38)</f>
        <v>N/A</v>
      </c>
      <c r="AI38" s="71" t="str">
        <f>+IF(AC38="No","N/A",VLOOKUP(AB38,'Items Sold'!A:J,10,FALSE))</f>
        <v>N/A</v>
      </c>
      <c r="AJ38" s="71" t="str">
        <f>+IF(AC38="No","N/A",AG38-M38)</f>
        <v>N/A</v>
      </c>
      <c r="AK38" s="71" t="str">
        <f>+IF(AC38="No","N/A",(M38/(L38)/12*5-AG38))</f>
        <v>N/A</v>
      </c>
      <c r="AL38" s="71">
        <f>AN38-AO38</f>
        <v>-434443.96602739725</v>
      </c>
      <c r="AM38" s="68">
        <f>$A$2</f>
        <v>0</v>
      </c>
      <c r="AN38" s="71">
        <f>+IF(AC38&lt;&gt;"NO",0,IF(L38=0,0,IF(($A$2-H38)/365&gt;L38,O38*L38,(M38-N38)/L38*($A$2-H38)/365)))</f>
        <v>-434443.96602739725</v>
      </c>
      <c r="AO38" s="71">
        <v>0</v>
      </c>
      <c r="AP38" s="75" t="str">
        <f>+IF(AN38&gt;M38,"Issue","No")</f>
        <v>No</v>
      </c>
      <c r="AS38" s="71">
        <f>IF(AC38="no",AD38-AN38,0)</f>
        <v>453928.96602739725</v>
      </c>
    </row>
    <row r="39" spans="1:45">
      <c r="A39" s="75" t="s">
        <v>45</v>
      </c>
      <c r="C39" s="68"/>
      <c r="E39" s="109" t="s">
        <v>138</v>
      </c>
      <c r="F39" s="70" t="s">
        <v>139</v>
      </c>
      <c r="G39" s="112" t="s">
        <v>135</v>
      </c>
      <c r="H39" s="111">
        <v>45212</v>
      </c>
      <c r="I39" s="112" t="s">
        <v>49</v>
      </c>
      <c r="J39" s="112"/>
      <c r="K39" s="112" t="s">
        <v>50</v>
      </c>
      <c r="L39" s="112">
        <v>5</v>
      </c>
      <c r="M39" s="113">
        <v>19485</v>
      </c>
      <c r="N39" s="113">
        <f>M39*0.1</f>
        <v>1948.5</v>
      </c>
      <c r="O39" s="113">
        <f>+IF(L39=0,0,(M39-N39)/L39)</f>
        <v>3507.3</v>
      </c>
      <c r="Q39" s="66"/>
      <c r="S39" s="96"/>
      <c r="T39" s="96"/>
      <c r="U39" s="96"/>
      <c r="V39" s="96"/>
      <c r="W39" s="96"/>
      <c r="X39" s="66"/>
      <c r="Y39" s="97"/>
      <c r="AB39" s="75" t="str">
        <f>A39&amp;" - "&amp;E39</f>
        <v>Select - MB-03S</v>
      </c>
      <c r="AC39" s="75" t="str">
        <f>+IF(ISNA(VLOOKUP(AB39,'Items Sold'!A:J,1,FALSE)),"No",(VLOOKUP(AB39,'Items Sold'!A:J,1,FALSE)))</f>
        <v>No</v>
      </c>
      <c r="AD39" s="98">
        <f>+IF((AND(AC39&lt;&gt;"No",AM39&gt;1)),0,M39)</f>
        <v>19485</v>
      </c>
      <c r="AE39" s="68" t="str">
        <f>IF(ISNA(VLOOKUP(AB39,'Items Sold'!A:J,6,FALSE)),"N/A",(VLOOKUP(AB39,'Items Sold'!A:J,6,FALSE)))</f>
        <v>N/A</v>
      </c>
      <c r="AF39" s="71" t="str">
        <f>+IF(AE39="N/A","N/A",AE39-H39)</f>
        <v>N/A</v>
      </c>
      <c r="AG39" s="71" t="str">
        <f>IF(AC39="No","N/A",((M39-N39)/(L39*365)*IF(AF39&gt;(L39*365),L39*365,AF39)))</f>
        <v>N/A</v>
      </c>
      <c r="AH39" s="71" t="str">
        <f>+IF(AC39="No","N/A",M39-AG39)</f>
        <v>N/A</v>
      </c>
      <c r="AI39" s="71" t="str">
        <f>+IF(AC39="No","N/A",VLOOKUP(AB39,'Items Sold'!A:J,10,FALSE))</f>
        <v>N/A</v>
      </c>
      <c r="AJ39" s="71" t="str">
        <f>+IF(AC39="No","N/A",AG39-M39)</f>
        <v>N/A</v>
      </c>
      <c r="AK39" s="71" t="str">
        <f>+IF(AC39="No","N/A",(M39/(L39)/12*5-AG39))</f>
        <v>N/A</v>
      </c>
      <c r="AL39" s="71">
        <f>AN39-AO39</f>
        <v>-434443.96602739725</v>
      </c>
      <c r="AM39" s="68">
        <f>$A$2</f>
        <v>0</v>
      </c>
      <c r="AN39" s="71">
        <f>+IF(AC39&lt;&gt;"NO",0,IF(L39=0,0,IF(($A$2-H39)/365&gt;L39,O39*L39,(M39-N39)/L39*($A$2-H39)/365)))</f>
        <v>-434443.96602739725</v>
      </c>
      <c r="AO39" s="71">
        <v>0</v>
      </c>
      <c r="AP39" s="75" t="str">
        <f>+IF(AN39&gt;M39,"Issue","No")</f>
        <v>No</v>
      </c>
      <c r="AS39" s="71">
        <f>IF(AC39="no",AD39-AN39,0)</f>
        <v>453928.96602739725</v>
      </c>
    </row>
    <row r="40" spans="1:45">
      <c r="A40" s="75" t="s">
        <v>45</v>
      </c>
      <c r="C40" s="68"/>
      <c r="E40" s="109" t="s">
        <v>140</v>
      </c>
      <c r="F40" s="70" t="s">
        <v>141</v>
      </c>
      <c r="G40" s="112" t="s">
        <v>135</v>
      </c>
      <c r="H40" s="111">
        <v>45212</v>
      </c>
      <c r="I40" s="112" t="s">
        <v>49</v>
      </c>
      <c r="J40" s="112"/>
      <c r="K40" s="112" t="s">
        <v>50</v>
      </c>
      <c r="L40" s="112">
        <v>5</v>
      </c>
      <c r="M40" s="113">
        <v>19485</v>
      </c>
      <c r="N40" s="113">
        <f>M40*0.1</f>
        <v>1948.5</v>
      </c>
      <c r="O40" s="113">
        <f>+IF(L40=0,0,(M40-N40)/L40)</f>
        <v>3507.3</v>
      </c>
      <c r="Q40" s="66"/>
      <c r="S40" s="96"/>
      <c r="T40" s="96"/>
      <c r="U40" s="96"/>
      <c r="V40" s="96"/>
      <c r="W40" s="96"/>
      <c r="X40" s="66"/>
      <c r="Y40" s="97"/>
      <c r="AB40" s="75" t="str">
        <f>A40&amp;" - "&amp;E40</f>
        <v>Select - MB-04S</v>
      </c>
      <c r="AC40" s="75" t="str">
        <f>+IF(ISNA(VLOOKUP(AB40,'Items Sold'!A:J,1,FALSE)),"No",(VLOOKUP(AB40,'Items Sold'!A:J,1,FALSE)))</f>
        <v>No</v>
      </c>
      <c r="AD40" s="98">
        <f>+IF((AND(AC40&lt;&gt;"No",AM40&gt;1)),0,M40)</f>
        <v>19485</v>
      </c>
      <c r="AE40" s="68" t="str">
        <f>IF(ISNA(VLOOKUP(AB40,'Items Sold'!A:J,6,FALSE)),"N/A",(VLOOKUP(AB40,'Items Sold'!A:J,6,FALSE)))</f>
        <v>N/A</v>
      </c>
      <c r="AF40" s="71" t="str">
        <f>+IF(AE40="N/A","N/A",AE40-H40)</f>
        <v>N/A</v>
      </c>
      <c r="AG40" s="71" t="str">
        <f>IF(AC40="No","N/A",((M40-N40)/(L40*365)*IF(AF40&gt;(L40*365),L40*365,AF40)))</f>
        <v>N/A</v>
      </c>
      <c r="AH40" s="71" t="str">
        <f>+IF(AC40="No","N/A",M40-AG40)</f>
        <v>N/A</v>
      </c>
      <c r="AI40" s="71" t="str">
        <f>+IF(AC40="No","N/A",VLOOKUP(AB40,'Items Sold'!A:J,10,FALSE))</f>
        <v>N/A</v>
      </c>
      <c r="AJ40" s="71" t="str">
        <f>+IF(AC40="No","N/A",AG40-M40)</f>
        <v>N/A</v>
      </c>
      <c r="AK40" s="71" t="str">
        <f>+IF(AC40="No","N/A",(M40/(L40)/12*5-AG40))</f>
        <v>N/A</v>
      </c>
      <c r="AL40" s="71">
        <f>AN40-AO40</f>
        <v>-434443.96602739725</v>
      </c>
      <c r="AM40" s="68">
        <f>$A$2</f>
        <v>0</v>
      </c>
      <c r="AN40" s="71">
        <f>+IF(AC40&lt;&gt;"NO",0,IF(L40=0,0,IF(($A$2-H40)/365&gt;L40,O40*L40,(M40-N40)/L40*($A$2-H40)/365)))</f>
        <v>-434443.96602739725</v>
      </c>
      <c r="AO40" s="71">
        <v>0</v>
      </c>
      <c r="AP40" s="75" t="str">
        <f>+IF(AN40&gt;M40,"Issue","No")</f>
        <v>No</v>
      </c>
      <c r="AS40" s="71">
        <f>IF(AC40="no",AD40-AN40,0)</f>
        <v>453928.96602739725</v>
      </c>
    </row>
    <row r="41" spans="1:45">
      <c r="A41" s="75" t="s">
        <v>45</v>
      </c>
      <c r="C41" s="68"/>
      <c r="D41" s="70"/>
      <c r="E41" s="121" t="s">
        <v>142</v>
      </c>
      <c r="F41" s="70" t="s">
        <v>143</v>
      </c>
      <c r="G41" s="112" t="s">
        <v>144</v>
      </c>
      <c r="H41" s="111">
        <v>45105</v>
      </c>
      <c r="I41" s="112" t="s">
        <v>49</v>
      </c>
      <c r="J41" s="112"/>
      <c r="K41" s="112" t="s">
        <v>50</v>
      </c>
      <c r="L41" s="112">
        <v>5</v>
      </c>
      <c r="M41" s="113">
        <v>8714.1299999999992</v>
      </c>
      <c r="N41" s="113">
        <f>M41*0.1</f>
        <v>871.41300000000001</v>
      </c>
      <c r="O41" s="113">
        <f>+IF(L41=0,0,(M41-N41)/L41)</f>
        <v>1568.5433999999998</v>
      </c>
      <c r="Q41" s="66"/>
      <c r="S41" s="96"/>
      <c r="T41" s="96"/>
      <c r="U41" s="96"/>
      <c r="V41" s="96"/>
      <c r="W41" s="96"/>
      <c r="X41" s="66"/>
      <c r="Y41" s="97"/>
      <c r="AB41" s="75" t="str">
        <f>A41&amp;" - "&amp;E41</f>
        <v>Select - MB-05S</v>
      </c>
      <c r="AC41" s="75" t="str">
        <f>+IF(ISNA(VLOOKUP(AB41,'Items Sold'!A:J,1,FALSE)),"No",(VLOOKUP(AB41,'Items Sold'!A:J,1,FALSE)))</f>
        <v>No</v>
      </c>
      <c r="AD41" s="98">
        <f>+IF((AND(AC41&lt;&gt;"No",AM41&gt;1)),0,M41)</f>
        <v>8714.1299999999992</v>
      </c>
      <c r="AE41" s="68" t="str">
        <f>IF(ISNA(VLOOKUP(AB41,'Items Sold'!A:J,6,FALSE)),"N/A",(VLOOKUP(AB41,'Items Sold'!A:J,6,FALSE)))</f>
        <v>N/A</v>
      </c>
      <c r="AF41" s="71" t="str">
        <f>+IF(AE41="N/A","N/A",AE41-H41)</f>
        <v>N/A</v>
      </c>
      <c r="AG41" s="71" t="str">
        <f>IF(AC41="No","N/A",((M41-N41)/(L41*365)*IF(AF41&gt;(L41*365),L41*365,AF41)))</f>
        <v>N/A</v>
      </c>
      <c r="AH41" s="71" t="str">
        <f>+IF(AC41="No","N/A",M41-AG41)</f>
        <v>N/A</v>
      </c>
      <c r="AI41" s="71" t="str">
        <f>+IF(AC41="No","N/A",VLOOKUP(AB41,'Items Sold'!A:J,10,FALSE))</f>
        <v>N/A</v>
      </c>
      <c r="AJ41" s="71" t="str">
        <f>+IF(AC41="No","N/A",AG41-M41)</f>
        <v>N/A</v>
      </c>
      <c r="AK41" s="71" t="str">
        <f>+IF(AC41="No","N/A",(M41/(L41)/12*5-AG41))</f>
        <v>N/A</v>
      </c>
      <c r="AL41" s="71">
        <f>AN41-AO41</f>
        <v>-193833.28782739726</v>
      </c>
      <c r="AM41" s="68">
        <f>$A$2</f>
        <v>0</v>
      </c>
      <c r="AN41" s="71">
        <f>+IF(AC41&lt;&gt;"NO",0,IF(L41=0,0,IF(($A$2-H41)/365&gt;L41,O41*L41,(M41-N41)/L41*($A$2-H41)/365)))</f>
        <v>-193833.28782739726</v>
      </c>
      <c r="AO41" s="71">
        <v>0</v>
      </c>
      <c r="AP41" s="75" t="str">
        <f>+IF(AN41&gt;M41,"Issue","No")</f>
        <v>No</v>
      </c>
      <c r="AS41" s="71">
        <f>IF(AC41="no",AD41-AN41,0)</f>
        <v>202547.41782739726</v>
      </c>
    </row>
    <row r="42" spans="1:45">
      <c r="A42" s="75" t="s">
        <v>45</v>
      </c>
      <c r="C42" s="68"/>
      <c r="D42" s="70"/>
      <c r="E42" s="121" t="s">
        <v>145</v>
      </c>
      <c r="F42" s="70" t="s">
        <v>146</v>
      </c>
      <c r="G42" s="112" t="s">
        <v>144</v>
      </c>
      <c r="H42" s="111">
        <v>45105</v>
      </c>
      <c r="I42" s="112" t="s">
        <v>49</v>
      </c>
      <c r="J42" s="112"/>
      <c r="K42" s="112" t="s">
        <v>50</v>
      </c>
      <c r="L42" s="112">
        <v>5</v>
      </c>
      <c r="M42" s="113">
        <v>8714.1200000000008</v>
      </c>
      <c r="N42" s="113">
        <f>M42*0.1</f>
        <v>871.41200000000015</v>
      </c>
      <c r="O42" s="113">
        <f>+IF(L42=0,0,(M42-N42)/L42)</f>
        <v>1568.5416</v>
      </c>
      <c r="Q42" s="66"/>
      <c r="S42" s="96"/>
      <c r="T42" s="96"/>
      <c r="U42" s="96"/>
      <c r="V42" s="96"/>
      <c r="W42" s="96"/>
      <c r="X42" s="66"/>
      <c r="Y42" s="97"/>
      <c r="AB42" s="75" t="str">
        <f>A42&amp;" - "&amp;E42</f>
        <v>Select - MB-06S</v>
      </c>
      <c r="AC42" s="75" t="str">
        <f>+IF(ISNA(VLOOKUP(AB42,'Items Sold'!A:J,1,FALSE)),"No",(VLOOKUP(AB42,'Items Sold'!A:J,1,FALSE)))</f>
        <v>No</v>
      </c>
      <c r="AD42" s="98">
        <f>+IF((AND(AC42&lt;&gt;"No",AM42&gt;1)),0,M42)</f>
        <v>8714.1200000000008</v>
      </c>
      <c r="AE42" s="68" t="str">
        <f>IF(ISNA(VLOOKUP(AB42,'Items Sold'!A:J,6,FALSE)),"N/A",(VLOOKUP(AB42,'Items Sold'!A:J,6,FALSE)))</f>
        <v>N/A</v>
      </c>
      <c r="AF42" s="71" t="str">
        <f>+IF(AE42="N/A","N/A",AE42-H42)</f>
        <v>N/A</v>
      </c>
      <c r="AG42" s="71" t="str">
        <f>IF(AC42="No","N/A",((M42-N42)/(L42*365)*IF(AF42&gt;(L42*365),L42*365,AF42)))</f>
        <v>N/A</v>
      </c>
      <c r="AH42" s="71" t="str">
        <f>+IF(AC42="No","N/A",M42-AG42)</f>
        <v>N/A</v>
      </c>
      <c r="AI42" s="71" t="str">
        <f>+IF(AC42="No","N/A",VLOOKUP(AB42,'Items Sold'!A:J,10,FALSE))</f>
        <v>N/A</v>
      </c>
      <c r="AJ42" s="71" t="str">
        <f>+IF(AC42="No","N/A",AG42-M42)</f>
        <v>N/A</v>
      </c>
      <c r="AK42" s="71" t="str">
        <f>+IF(AC42="No","N/A",(M42/(L42)/12*5-AG42))</f>
        <v>N/A</v>
      </c>
      <c r="AL42" s="71">
        <f>AN42-AO42</f>
        <v>-193833.06539178084</v>
      </c>
      <c r="AM42" s="68">
        <f>$A$2</f>
        <v>0</v>
      </c>
      <c r="AN42" s="71">
        <f>+IF(AC42&lt;&gt;"NO",0,IF(L42=0,0,IF(($A$2-H42)/365&gt;L42,O42*L42,(M42-N42)/L42*($A$2-H42)/365)))</f>
        <v>-193833.06539178084</v>
      </c>
      <c r="AO42" s="71">
        <v>0</v>
      </c>
      <c r="AP42" s="75" t="str">
        <f>+IF(AN42&gt;M42,"Issue","No")</f>
        <v>No</v>
      </c>
      <c r="AS42" s="71">
        <f>IF(AC42="no",AD42-AN42,0)</f>
        <v>202547.18539178083</v>
      </c>
    </row>
    <row r="43" spans="1:45">
      <c r="A43" s="75" t="s">
        <v>45</v>
      </c>
      <c r="C43" s="68"/>
      <c r="D43" s="70"/>
      <c r="E43" s="122" t="s">
        <v>147</v>
      </c>
      <c r="F43" s="70" t="s">
        <v>148</v>
      </c>
      <c r="G43" s="112" t="s">
        <v>135</v>
      </c>
      <c r="H43" s="111">
        <v>45359</v>
      </c>
      <c r="I43" s="112" t="s">
        <v>49</v>
      </c>
      <c r="J43" s="112"/>
      <c r="K43" s="112" t="s">
        <v>50</v>
      </c>
      <c r="L43" s="112">
        <v>5</v>
      </c>
      <c r="M43" s="113">
        <v>20405.13</v>
      </c>
      <c r="N43" s="113">
        <f>M43*0.1</f>
        <v>2040.5130000000001</v>
      </c>
      <c r="O43" s="113">
        <f>+IF(L43=0,0,(M43-N43)/L43)</f>
        <v>3672.9234000000006</v>
      </c>
      <c r="Q43" s="66"/>
      <c r="S43" s="96"/>
      <c r="T43" s="96"/>
      <c r="U43" s="96"/>
      <c r="V43" s="96"/>
      <c r="W43" s="96"/>
      <c r="X43" s="66"/>
      <c r="Y43" s="97"/>
      <c r="AB43" s="75" t="str">
        <f>A43&amp;" - "&amp;E43</f>
        <v>Select - MB-07S</v>
      </c>
      <c r="AC43" s="75" t="str">
        <f>+IF(ISNA(VLOOKUP(AB43,'Items Sold'!A:J,1,FALSE)),"No",(VLOOKUP(AB43,'Items Sold'!A:J,1,FALSE)))</f>
        <v>No</v>
      </c>
      <c r="AD43" s="98">
        <f>+IF((AND(AC43&lt;&gt;"No",AM43&gt;1)),0,M43)</f>
        <v>20405.13</v>
      </c>
      <c r="AE43" s="68" t="str">
        <f>IF(ISNA(VLOOKUP(AB43,'Items Sold'!A:J,6,FALSE)),"N/A",(VLOOKUP(AB43,'Items Sold'!A:J,6,FALSE)))</f>
        <v>N/A</v>
      </c>
      <c r="AF43" s="71" t="str">
        <f>+IF(AE43="N/A","N/A",AE43-H43)</f>
        <v>N/A</v>
      </c>
      <c r="AG43" s="71" t="str">
        <f>IF(AC43="No","N/A",((M43-N43)/(L43*365)*IF(AF43&gt;(L43*365),L43*365,AF43)))</f>
        <v>N/A</v>
      </c>
      <c r="AH43" s="71" t="str">
        <f>+IF(AC43="No","N/A",M43-AG43)</f>
        <v>N/A</v>
      </c>
      <c r="AI43" s="71" t="str">
        <f>+IF(AC43="No","N/A",VLOOKUP(AB43,'Items Sold'!A:J,10,FALSE))</f>
        <v>N/A</v>
      </c>
      <c r="AJ43" s="71" t="str">
        <f>+IF(AC43="No","N/A",AG43-M43)</f>
        <v>N/A</v>
      </c>
      <c r="AK43" s="71" t="str">
        <f>+IF(AC43="No","N/A",(M43/(L43)/12*5-AG43))</f>
        <v>N/A</v>
      </c>
      <c r="AL43" s="71">
        <f>AN43-AO43</f>
        <v>-456438.71917972615</v>
      </c>
      <c r="AM43" s="68">
        <f>$A$2</f>
        <v>0</v>
      </c>
      <c r="AN43" s="71">
        <f>+IF(AC43&lt;&gt;"NO",0,IF(L43=0,0,IF(($A$2-H43)/365&gt;L43,O43*L43,(M43-N43)/L43*($A$2-H43)/365)))</f>
        <v>-456438.71917972615</v>
      </c>
      <c r="AO43" s="71">
        <v>0</v>
      </c>
      <c r="AP43" s="75" t="str">
        <f>+IF(AN43&gt;M43,"Issue","No")</f>
        <v>No</v>
      </c>
      <c r="AS43" s="71">
        <f>IF(AC43="no",AD43-AN43,0)</f>
        <v>476843.84917972615</v>
      </c>
    </row>
    <row r="44" spans="1:45">
      <c r="A44" s="75" t="s">
        <v>45</v>
      </c>
      <c r="C44" s="68"/>
      <c r="D44" s="70"/>
      <c r="E44" s="122" t="s">
        <v>149</v>
      </c>
      <c r="F44" s="70" t="s">
        <v>150</v>
      </c>
      <c r="G44" s="112" t="s">
        <v>135</v>
      </c>
      <c r="H44" s="111">
        <v>45359</v>
      </c>
      <c r="I44" s="112" t="s">
        <v>49</v>
      </c>
      <c r="J44" s="112"/>
      <c r="K44" s="112" t="s">
        <v>50</v>
      </c>
      <c r="L44" s="112">
        <v>5</v>
      </c>
      <c r="M44" s="113">
        <v>20405.12</v>
      </c>
      <c r="N44" s="113">
        <f>M44*0.1</f>
        <v>2040.5119999999999</v>
      </c>
      <c r="O44" s="113">
        <f>+IF(L44=0,0,(M44-N44)/L44)</f>
        <v>3672.9216000000001</v>
      </c>
      <c r="Q44" s="66"/>
      <c r="S44" s="96"/>
      <c r="T44" s="96"/>
      <c r="U44" s="96"/>
      <c r="V44" s="96"/>
      <c r="W44" s="96"/>
      <c r="X44" s="66"/>
      <c r="Y44" s="97"/>
      <c r="AB44" s="75" t="str">
        <f>A44&amp;" - "&amp;E44</f>
        <v>Select - MB-08S</v>
      </c>
      <c r="AC44" s="75" t="str">
        <f>+IF(ISNA(VLOOKUP(AB44,'Items Sold'!A:J,1,FALSE)),"No",(VLOOKUP(AB44,'Items Sold'!A:J,1,FALSE)))</f>
        <v>No</v>
      </c>
      <c r="AD44" s="98">
        <f>+IF((AND(AC44&lt;&gt;"No",AM44&gt;1)),0,M44)</f>
        <v>20405.12</v>
      </c>
      <c r="AE44" s="68" t="str">
        <f>IF(ISNA(VLOOKUP(AB44,'Items Sold'!A:J,6,FALSE)),"N/A",(VLOOKUP(AB44,'Items Sold'!A:J,6,FALSE)))</f>
        <v>N/A</v>
      </c>
      <c r="AF44" s="71" t="str">
        <f>+IF(AE44="N/A","N/A",AE44-H44)</f>
        <v>N/A</v>
      </c>
      <c r="AG44" s="71" t="str">
        <f>IF(AC44="No","N/A",((M44-N44)/(L44*365)*IF(AF44&gt;(L44*365),L44*365,AF44)))</f>
        <v>N/A</v>
      </c>
      <c r="AH44" s="71" t="str">
        <f>+IF(AC44="No","N/A",M44-AG44)</f>
        <v>N/A</v>
      </c>
      <c r="AI44" s="71" t="str">
        <f>+IF(AC44="No","N/A",VLOOKUP(AB44,'Items Sold'!A:J,10,FALSE))</f>
        <v>N/A</v>
      </c>
      <c r="AJ44" s="71" t="str">
        <f>+IF(AC44="No","N/A",AG44-M44)</f>
        <v>N/A</v>
      </c>
      <c r="AK44" s="71" t="str">
        <f>+IF(AC44="No","N/A",(M44/(L44)/12*5-AG44))</f>
        <v>N/A</v>
      </c>
      <c r="AL44" s="71">
        <f>AN44-AO44</f>
        <v>-456438.49549150688</v>
      </c>
      <c r="AM44" s="68">
        <f>$A$2</f>
        <v>0</v>
      </c>
      <c r="AN44" s="71">
        <f>+IF(AC44&lt;&gt;"NO",0,IF(L44=0,0,IF(($A$2-H44)/365&gt;L44,O44*L44,(M44-N44)/L44*($A$2-H44)/365)))</f>
        <v>-456438.49549150688</v>
      </c>
      <c r="AO44" s="71">
        <v>0</v>
      </c>
      <c r="AP44" s="75" t="str">
        <f>+IF(AN44&gt;M44,"Issue","No")</f>
        <v>No</v>
      </c>
      <c r="AS44" s="71">
        <f>IF(AC44="no",AD44-AN44,0)</f>
        <v>476843.61549150688</v>
      </c>
    </row>
    <row r="45" spans="1:45">
      <c r="A45" s="75" t="s">
        <v>45</v>
      </c>
      <c r="C45" s="68"/>
      <c r="D45" s="70"/>
      <c r="E45" s="122" t="s">
        <v>151</v>
      </c>
      <c r="F45" s="70" t="s">
        <v>152</v>
      </c>
      <c r="G45" s="112" t="s">
        <v>135</v>
      </c>
      <c r="H45" s="111">
        <v>45359</v>
      </c>
      <c r="I45" s="112" t="s">
        <v>49</v>
      </c>
      <c r="J45" s="112"/>
      <c r="K45" s="112" t="s">
        <v>50</v>
      </c>
      <c r="L45" s="112">
        <v>5</v>
      </c>
      <c r="M45" s="113">
        <v>20405.12</v>
      </c>
      <c r="N45" s="113">
        <f>M45*0.1</f>
        <v>2040.5119999999999</v>
      </c>
      <c r="O45" s="113">
        <f>+IF(L45=0,0,(M45-N45)/L45)</f>
        <v>3672.9216000000001</v>
      </c>
      <c r="Q45" s="66"/>
      <c r="S45" s="96"/>
      <c r="T45" s="96"/>
      <c r="U45" s="96"/>
      <c r="V45" s="96"/>
      <c r="W45" s="96"/>
      <c r="X45" s="66"/>
      <c r="Y45" s="97"/>
      <c r="AB45" s="75" t="str">
        <f>A45&amp;" - "&amp;E45</f>
        <v>Select - MB-09S</v>
      </c>
      <c r="AC45" s="75" t="str">
        <f>+IF(ISNA(VLOOKUP(AB45,'Items Sold'!A:J,1,FALSE)),"No",(VLOOKUP(AB45,'Items Sold'!A:J,1,FALSE)))</f>
        <v>No</v>
      </c>
      <c r="AD45" s="98">
        <f>+IF((AND(AC45&lt;&gt;"No",AM45&gt;1)),0,M45)</f>
        <v>20405.12</v>
      </c>
      <c r="AE45" s="68" t="str">
        <f>IF(ISNA(VLOOKUP(AB45,'Items Sold'!A:J,6,FALSE)),"N/A",(VLOOKUP(AB45,'Items Sold'!A:J,6,FALSE)))</f>
        <v>N/A</v>
      </c>
      <c r="AF45" s="71" t="str">
        <f>+IF(AE45="N/A","N/A",AE45-H45)</f>
        <v>N/A</v>
      </c>
      <c r="AG45" s="71" t="str">
        <f>IF(AC45="No","N/A",((M45-N45)/(L45*365)*IF(AF45&gt;(L45*365),L45*365,AF45)))</f>
        <v>N/A</v>
      </c>
      <c r="AH45" s="71" t="str">
        <f>+IF(AC45="No","N/A",M45-AG45)</f>
        <v>N/A</v>
      </c>
      <c r="AI45" s="71" t="str">
        <f>+IF(AC45="No","N/A",VLOOKUP(AB45,'Items Sold'!A:J,10,FALSE))</f>
        <v>N/A</v>
      </c>
      <c r="AJ45" s="71" t="str">
        <f>+IF(AC45="No","N/A",AG45-M45)</f>
        <v>N/A</v>
      </c>
      <c r="AK45" s="71" t="str">
        <f>+IF(AC45="No","N/A",(M45/(L45)/12*5-AG45))</f>
        <v>N/A</v>
      </c>
      <c r="AL45" s="71">
        <f>AN45-AO45</f>
        <v>-456438.49549150688</v>
      </c>
      <c r="AM45" s="68">
        <f>$A$2</f>
        <v>0</v>
      </c>
      <c r="AN45" s="71">
        <f>+IF(AC45&lt;&gt;"NO",0,IF(L45=0,0,IF(($A$2-H45)/365&gt;L45,O45*L45,(M45-N45)/L45*($A$2-H45)/365)))</f>
        <v>-456438.49549150688</v>
      </c>
      <c r="AO45" s="71">
        <v>0</v>
      </c>
      <c r="AP45" s="75" t="str">
        <f>+IF(AN45&gt;M45,"Issue","No")</f>
        <v>No</v>
      </c>
      <c r="AS45" s="71">
        <f>IF(AC45="no",AD45-AN45,0)</f>
        <v>476843.61549150688</v>
      </c>
    </row>
    <row r="46" spans="1:45">
      <c r="A46" s="75" t="s">
        <v>45</v>
      </c>
      <c r="C46" s="68"/>
      <c r="D46" s="70"/>
      <c r="E46" s="122" t="s">
        <v>153</v>
      </c>
      <c r="F46" s="70" t="s">
        <v>154</v>
      </c>
      <c r="G46" s="112" t="s">
        <v>135</v>
      </c>
      <c r="H46" s="111">
        <v>45359</v>
      </c>
      <c r="I46" s="112" t="s">
        <v>49</v>
      </c>
      <c r="J46" s="112"/>
      <c r="K46" s="112" t="s">
        <v>50</v>
      </c>
      <c r="L46" s="112">
        <v>5</v>
      </c>
      <c r="M46" s="113">
        <v>20405.13</v>
      </c>
      <c r="N46" s="113">
        <f>M46*0.1</f>
        <v>2040.5130000000001</v>
      </c>
      <c r="O46" s="113">
        <f>+IF(L46=0,0,(M46-N46)/L46)</f>
        <v>3672.9234000000006</v>
      </c>
      <c r="Q46" s="66"/>
      <c r="S46" s="96"/>
      <c r="T46" s="96"/>
      <c r="U46" s="96"/>
      <c r="V46" s="96"/>
      <c r="W46" s="96"/>
      <c r="X46" s="66"/>
      <c r="Y46" s="97"/>
      <c r="AB46" s="75" t="str">
        <f>A46&amp;" - "&amp;E46</f>
        <v>Select - MB-10S</v>
      </c>
      <c r="AC46" s="75" t="str">
        <f>+IF(ISNA(VLOOKUP(AB46,'Items Sold'!A:J,1,FALSE)),"No",(VLOOKUP(AB46,'Items Sold'!A:J,1,FALSE)))</f>
        <v>No</v>
      </c>
      <c r="AD46" s="98">
        <f>+IF((AND(AC46&lt;&gt;"No",AM46&gt;1)),0,M46)</f>
        <v>20405.13</v>
      </c>
      <c r="AE46" s="68" t="str">
        <f>IF(ISNA(VLOOKUP(AB46,'Items Sold'!A:J,6,FALSE)),"N/A",(VLOOKUP(AB46,'Items Sold'!A:J,6,FALSE)))</f>
        <v>N/A</v>
      </c>
      <c r="AF46" s="71" t="str">
        <f>+IF(AE46="N/A","N/A",AE46-H46)</f>
        <v>N/A</v>
      </c>
      <c r="AG46" s="71" t="str">
        <f>IF(AC46="No","N/A",((M46-N46)/(L46*365)*IF(AF46&gt;(L46*365),L46*365,AF46)))</f>
        <v>N/A</v>
      </c>
      <c r="AH46" s="71" t="str">
        <f>+IF(AC46="No","N/A",M46-AG46)</f>
        <v>N/A</v>
      </c>
      <c r="AI46" s="71" t="str">
        <f>+IF(AC46="No","N/A",VLOOKUP(AB46,'Items Sold'!A:J,10,FALSE))</f>
        <v>N/A</v>
      </c>
      <c r="AJ46" s="71" t="str">
        <f>+IF(AC46="No","N/A",AG46-M46)</f>
        <v>N/A</v>
      </c>
      <c r="AK46" s="71" t="str">
        <f>+IF(AC46="No","N/A",(M46/(L46)/12*5-AG46))</f>
        <v>N/A</v>
      </c>
      <c r="AL46" s="71">
        <f>AN46-AO46</f>
        <v>-456438.71917972615</v>
      </c>
      <c r="AM46" s="68">
        <f>$A$2</f>
        <v>0</v>
      </c>
      <c r="AN46" s="71">
        <f>+IF(AC46&lt;&gt;"NO",0,IF(L46=0,0,IF(($A$2-H46)/365&gt;L46,O46*L46,(M46-N46)/L46*($A$2-H46)/365)))</f>
        <v>-456438.71917972615</v>
      </c>
      <c r="AO46" s="71">
        <v>0</v>
      </c>
      <c r="AP46" s="75" t="str">
        <f>+IF(AN46&gt;M46,"Issue","No")</f>
        <v>No</v>
      </c>
      <c r="AS46" s="71">
        <f>IF(AC46="no",AD46-AN46,0)</f>
        <v>476843.84917972615</v>
      </c>
    </row>
    <row r="47" spans="1:45">
      <c r="A47" s="75" t="s">
        <v>45</v>
      </c>
      <c r="C47" s="68"/>
      <c r="D47" s="70"/>
      <c r="E47" s="122" t="s">
        <v>155</v>
      </c>
      <c r="F47" s="70" t="s">
        <v>156</v>
      </c>
      <c r="G47" s="112" t="s">
        <v>157</v>
      </c>
      <c r="H47" s="111">
        <v>45751</v>
      </c>
      <c r="I47" s="112" t="s">
        <v>49</v>
      </c>
      <c r="J47" s="112"/>
      <c r="K47" s="112" t="s">
        <v>50</v>
      </c>
      <c r="L47" s="112">
        <v>5</v>
      </c>
      <c r="M47" s="113">
        <v>16926</v>
      </c>
      <c r="N47" s="113">
        <f t="shared" ref="N47:N51" si="2">M47*0.1</f>
        <v>1692.6000000000001</v>
      </c>
      <c r="O47" s="113">
        <f t="shared" ref="O47:O51" si="3">+IF(L47=0,0,(M47-N47)/L47)</f>
        <v>3046.68</v>
      </c>
      <c r="Q47" s="66"/>
      <c r="S47" s="96"/>
      <c r="T47" s="96"/>
      <c r="U47" s="96"/>
      <c r="V47" s="96"/>
      <c r="W47" s="96"/>
      <c r="X47" s="66"/>
      <c r="Y47" s="97"/>
      <c r="AD47" s="98"/>
      <c r="AL47" s="71"/>
    </row>
    <row r="48" spans="1:45">
      <c r="A48" s="75" t="s">
        <v>45</v>
      </c>
      <c r="C48" s="68"/>
      <c r="D48" s="70"/>
      <c r="E48" s="122" t="s">
        <v>158</v>
      </c>
      <c r="F48" s="70" t="s">
        <v>159</v>
      </c>
      <c r="G48" s="112" t="s">
        <v>160</v>
      </c>
      <c r="H48" s="111">
        <v>45751</v>
      </c>
      <c r="I48" s="112" t="s">
        <v>49</v>
      </c>
      <c r="J48" s="112"/>
      <c r="K48" s="112" t="s">
        <v>50</v>
      </c>
      <c r="L48" s="112">
        <v>5</v>
      </c>
      <c r="M48" s="113">
        <v>16926</v>
      </c>
      <c r="N48" s="113">
        <f t="shared" si="2"/>
        <v>1692.6000000000001</v>
      </c>
      <c r="O48" s="113">
        <f t="shared" si="3"/>
        <v>3046.68</v>
      </c>
      <c r="Q48" s="66"/>
      <c r="S48" s="96"/>
      <c r="T48" s="96"/>
      <c r="U48" s="96"/>
      <c r="V48" s="96"/>
      <c r="W48" s="96"/>
      <c r="X48" s="66"/>
      <c r="Y48" s="97"/>
      <c r="AD48" s="98"/>
      <c r="AL48" s="71"/>
    </row>
    <row r="49" spans="1:45">
      <c r="A49" s="75" t="s">
        <v>45</v>
      </c>
      <c r="C49" s="68"/>
      <c r="D49" s="70"/>
      <c r="E49" s="122" t="s">
        <v>161</v>
      </c>
      <c r="G49" s="112" t="s">
        <v>162</v>
      </c>
      <c r="H49" s="111">
        <v>45751</v>
      </c>
      <c r="I49" s="112" t="s">
        <v>49</v>
      </c>
      <c r="J49" s="112"/>
      <c r="K49" s="112" t="s">
        <v>50</v>
      </c>
      <c r="L49" s="112">
        <v>5</v>
      </c>
      <c r="M49" s="113">
        <v>16926</v>
      </c>
      <c r="N49" s="113">
        <f t="shared" si="2"/>
        <v>1692.6000000000001</v>
      </c>
      <c r="O49" s="113">
        <f t="shared" si="3"/>
        <v>3046.68</v>
      </c>
      <c r="Q49" s="66"/>
      <c r="S49" s="96"/>
      <c r="T49" s="96"/>
      <c r="U49" s="96"/>
      <c r="V49" s="96"/>
      <c r="W49" s="96"/>
      <c r="X49" s="66"/>
      <c r="Y49" s="97"/>
      <c r="AD49" s="98"/>
      <c r="AL49" s="71"/>
    </row>
    <row r="50" spans="1:45">
      <c r="A50" s="75" t="s">
        <v>45</v>
      </c>
      <c r="C50" s="68"/>
      <c r="D50" s="70"/>
      <c r="E50" s="122" t="s">
        <v>163</v>
      </c>
      <c r="G50" s="112" t="s">
        <v>164</v>
      </c>
      <c r="H50" s="111">
        <v>45751</v>
      </c>
      <c r="I50" s="112" t="s">
        <v>49</v>
      </c>
      <c r="J50" s="112"/>
      <c r="K50" s="112" t="s">
        <v>50</v>
      </c>
      <c r="L50" s="112">
        <v>5</v>
      </c>
      <c r="M50" s="113">
        <v>16926</v>
      </c>
      <c r="N50" s="113">
        <f t="shared" si="2"/>
        <v>1692.6000000000001</v>
      </c>
      <c r="O50" s="113">
        <f t="shared" si="3"/>
        <v>3046.68</v>
      </c>
      <c r="Q50" s="66"/>
      <c r="S50" s="96"/>
      <c r="T50" s="96"/>
      <c r="U50" s="96"/>
      <c r="V50" s="96"/>
      <c r="W50" s="96"/>
      <c r="X50" s="66"/>
      <c r="Y50" s="97"/>
      <c r="AD50" s="98"/>
      <c r="AL50" s="71"/>
    </row>
    <row r="51" spans="1:45">
      <c r="A51" s="75" t="s">
        <v>45</v>
      </c>
      <c r="C51" s="68"/>
      <c r="D51" s="70"/>
      <c r="E51" s="122" t="s">
        <v>165</v>
      </c>
      <c r="G51" s="112" t="s">
        <v>166</v>
      </c>
      <c r="H51" s="111">
        <v>45751</v>
      </c>
      <c r="I51" s="112" t="s">
        <v>49</v>
      </c>
      <c r="J51" s="112"/>
      <c r="K51" s="112" t="s">
        <v>50</v>
      </c>
      <c r="L51" s="112">
        <v>5</v>
      </c>
      <c r="M51" s="113">
        <v>16926</v>
      </c>
      <c r="N51" s="113">
        <f t="shared" si="2"/>
        <v>1692.6000000000001</v>
      </c>
      <c r="O51" s="113">
        <f t="shared" si="3"/>
        <v>3046.68</v>
      </c>
      <c r="Q51" s="66"/>
      <c r="S51" s="96"/>
      <c r="T51" s="96"/>
      <c r="U51" s="96"/>
      <c r="V51" s="96"/>
      <c r="W51" s="96"/>
      <c r="X51" s="66"/>
      <c r="Y51" s="97"/>
      <c r="AD51" s="98"/>
      <c r="AL51" s="71"/>
    </row>
    <row r="52" spans="1:45">
      <c r="A52" s="75" t="s">
        <v>45</v>
      </c>
      <c r="C52" s="68"/>
      <c r="E52" s="109" t="s">
        <v>167</v>
      </c>
      <c r="F52" s="70" t="s">
        <v>168</v>
      </c>
      <c r="G52" s="110" t="s">
        <v>169</v>
      </c>
      <c r="H52" s="111">
        <v>43350</v>
      </c>
      <c r="I52" s="112" t="s">
        <v>85</v>
      </c>
      <c r="J52" s="112" t="s">
        <v>86</v>
      </c>
      <c r="K52" s="112" t="s">
        <v>50</v>
      </c>
      <c r="L52" s="112">
        <v>5</v>
      </c>
      <c r="M52" s="113">
        <v>25457.93</v>
      </c>
      <c r="N52" s="113">
        <f>M52*0.2</f>
        <v>5091.5860000000002</v>
      </c>
      <c r="O52" s="113">
        <f>+IF(L52=0,0,(M52-N52)/L52)</f>
        <v>4073.2688000000003</v>
      </c>
      <c r="P52" s="123"/>
      <c r="Q52" s="72"/>
      <c r="R52" s="73"/>
      <c r="S52" s="124"/>
      <c r="T52" s="124"/>
      <c r="U52" s="124"/>
      <c r="V52" s="124"/>
      <c r="W52" s="124"/>
      <c r="X52" s="72"/>
      <c r="Y52" s="125"/>
      <c r="Z52" s="126"/>
      <c r="AA52" s="126"/>
      <c r="AB52" s="75" t="str">
        <f>A52&amp;" - "&amp;E52</f>
        <v>Select - PT-01S</v>
      </c>
      <c r="AC52" s="75" t="str">
        <f>+IF(ISNA(VLOOKUP(AB52,'Items Sold'!A:J,1,FALSE)),"No",(VLOOKUP(AB52,'Items Sold'!A:J,1,FALSE)))</f>
        <v>No</v>
      </c>
      <c r="AD52" s="98">
        <f>+IF((AND(AC52&lt;&gt;"No",AM52&gt;1)),0,M52)</f>
        <v>25457.93</v>
      </c>
      <c r="AE52" s="68" t="str">
        <f>IF(ISNA(VLOOKUP(AB52,'Items Sold'!A:J,6,FALSE)),"N/A",(VLOOKUP(AB52,'Items Sold'!A:J,6,FALSE)))</f>
        <v>N/A</v>
      </c>
      <c r="AF52" s="71" t="str">
        <f>+IF(AE52="N/A","N/A",AE52-H52)</f>
        <v>N/A</v>
      </c>
      <c r="AG52" s="71" t="str">
        <f>IF(AC52="No","N/A",((M52-N52)/(L52*365)*IF(AF52&gt;(L52*365),L52*365,AF52)))</f>
        <v>N/A</v>
      </c>
      <c r="AH52" s="71" t="str">
        <f>+IF(AC52="No","N/A",M52-AG52)</f>
        <v>N/A</v>
      </c>
      <c r="AI52" s="71" t="str">
        <f>+IF(AC52="No","N/A",VLOOKUP(AB52,'Items Sold'!A:J,10,FALSE))</f>
        <v>N/A</v>
      </c>
      <c r="AJ52" s="71" t="str">
        <f>+IF(AC52="No","N/A",AG52-M52)</f>
        <v>N/A</v>
      </c>
      <c r="AK52" s="71" t="str">
        <f>+IF(AC52="No","N/A",(M52/(L52)/12*5-AG52))</f>
        <v>N/A</v>
      </c>
      <c r="AL52" s="71">
        <f>AN52-AO52</f>
        <v>-501358.01125698636</v>
      </c>
      <c r="AM52" s="68">
        <f>$A$2</f>
        <v>0</v>
      </c>
      <c r="AN52" s="71">
        <f>+IF(AC52&lt;&gt;"NO",0,IF(L52=0,0,IF(($A$2-H52)/365&gt;L52,O52*L52,(M52-N52)/L52*($A$2-H52)/365)))</f>
        <v>-483770.41775342473</v>
      </c>
      <c r="AO52" s="71">
        <v>17587.593503561646</v>
      </c>
      <c r="AP52" s="75" t="str">
        <f>+IF(AN52&gt;M52,"Issue","No")</f>
        <v>No</v>
      </c>
      <c r="AS52" s="71">
        <f>IF(AC52="no",AD52-AN52,0)</f>
        <v>509228.34775342472</v>
      </c>
    </row>
    <row r="53" spans="1:45">
      <c r="A53" s="75" t="s">
        <v>45</v>
      </c>
      <c r="C53" s="68"/>
      <c r="D53" s="127" t="s">
        <v>81</v>
      </c>
      <c r="E53" s="128" t="s">
        <v>170</v>
      </c>
      <c r="F53" s="70" t="s">
        <v>171</v>
      </c>
      <c r="G53" s="110" t="s">
        <v>172</v>
      </c>
      <c r="H53" s="111">
        <v>43843</v>
      </c>
      <c r="I53" s="112" t="s">
        <v>85</v>
      </c>
      <c r="J53" s="112" t="s">
        <v>86</v>
      </c>
      <c r="K53" s="112" t="s">
        <v>50</v>
      </c>
      <c r="L53" s="112">
        <v>5</v>
      </c>
      <c r="M53" s="113">
        <v>37521.68</v>
      </c>
      <c r="N53" s="113">
        <f>M53*0.1</f>
        <v>3752.1680000000001</v>
      </c>
      <c r="O53" s="113">
        <f>+IF(L53=0,0,(M53-N53)/L53)</f>
        <v>6753.9024000000009</v>
      </c>
      <c r="Q53" s="66"/>
      <c r="S53" s="96"/>
      <c r="T53" s="96"/>
      <c r="U53" s="96"/>
      <c r="V53" s="96"/>
      <c r="W53" s="96"/>
      <c r="X53" s="66"/>
      <c r="Y53" s="97"/>
      <c r="AB53" s="75" t="str">
        <f>A53&amp;" - "&amp;E53</f>
        <v>Select - PT-02S</v>
      </c>
      <c r="AC53" s="75" t="str">
        <f>+IF(ISNA(VLOOKUP(AB53,'Items Sold'!A:J,1,FALSE)),"No",(VLOOKUP(AB53,'Items Sold'!A:J,1,FALSE)))</f>
        <v>No</v>
      </c>
      <c r="AD53" s="98">
        <f>+IF((AND(AC53&lt;&gt;"No",AM53&gt;1)),0,M53)</f>
        <v>37521.68</v>
      </c>
      <c r="AE53" s="68" t="str">
        <f>IF(ISNA(VLOOKUP(AB53,'Items Sold'!A:J,6,FALSE)),"N/A",(VLOOKUP(AB53,'Items Sold'!A:J,6,FALSE)))</f>
        <v>N/A</v>
      </c>
      <c r="AF53" s="71" t="str">
        <f>+IF(AE53="N/A","N/A",AE53-H53)</f>
        <v>N/A</v>
      </c>
      <c r="AG53" s="71" t="str">
        <f>IF(AC53="No","N/A",((M53-N53)/(L53*365)*IF(AF53&gt;(L53*365),L53*365,AF53)))</f>
        <v>N/A</v>
      </c>
      <c r="AH53" s="71" t="str">
        <f>+IF(AC53="No","N/A",M53-AG53)</f>
        <v>N/A</v>
      </c>
      <c r="AI53" s="71" t="str">
        <f>+IF(AC53="No","N/A",VLOOKUP(AB53,'Items Sold'!A:J,10,FALSE))</f>
        <v>N/A</v>
      </c>
      <c r="AJ53" s="71" t="str">
        <f>+IF(AC53="No","N/A",AG53-M53)</f>
        <v>N/A</v>
      </c>
      <c r="AK53" s="71" t="str">
        <f>+IF(AC53="No","N/A",(M53/(L53)/12*5-AG53))</f>
        <v>N/A</v>
      </c>
      <c r="AL53" s="71">
        <f>AN53-AO53</f>
        <v>-831303.61430794524</v>
      </c>
      <c r="AM53" s="68">
        <f>$A$2</f>
        <v>0</v>
      </c>
      <c r="AN53" s="71">
        <f>+IF(AC53&lt;&gt;"NO",0,IF(L53=0,0,IF(($A$2-H53)/365&gt;L53,O53*L53,(M53-N53)/L53*($A$2-H53)/365)))</f>
        <v>-811263.95321424666</v>
      </c>
      <c r="AO53" s="71">
        <v>20039.661093698633</v>
      </c>
      <c r="AP53" s="75" t="str">
        <f>+IF(AN53&gt;M53,"Issue","No")</f>
        <v>No</v>
      </c>
      <c r="AS53" s="71">
        <f>IF(AC53="no",AD53-AN53,0)</f>
        <v>848785.63321424671</v>
      </c>
    </row>
    <row r="54" spans="1:45">
      <c r="A54" s="75" t="s">
        <v>45</v>
      </c>
      <c r="C54" s="68"/>
      <c r="D54" s="127" t="s">
        <v>81</v>
      </c>
      <c r="E54" s="128" t="s">
        <v>173</v>
      </c>
      <c r="F54" s="70" t="s">
        <v>174</v>
      </c>
      <c r="G54" s="110" t="s">
        <v>175</v>
      </c>
      <c r="H54" s="111">
        <v>43902</v>
      </c>
      <c r="I54" s="112" t="s">
        <v>85</v>
      </c>
      <c r="J54" s="112" t="s">
        <v>86</v>
      </c>
      <c r="K54" s="112" t="s">
        <v>50</v>
      </c>
      <c r="L54" s="112">
        <v>5</v>
      </c>
      <c r="M54" s="113">
        <v>37202.93</v>
      </c>
      <c r="N54" s="113">
        <f>M54*0.1</f>
        <v>3720.2930000000001</v>
      </c>
      <c r="O54" s="113">
        <f>+IF(L54=0,0,(M54-N54)/L54)</f>
        <v>6696.5274000000009</v>
      </c>
      <c r="Q54" s="66"/>
      <c r="S54" s="96"/>
      <c r="T54" s="96"/>
      <c r="U54" s="96"/>
      <c r="V54" s="96"/>
      <c r="W54" s="96"/>
      <c r="X54" s="66"/>
      <c r="Y54" s="97"/>
      <c r="AB54" s="75" t="str">
        <f>A54&amp;" - "&amp;E54</f>
        <v>Select - PT-03S</v>
      </c>
      <c r="AC54" s="75" t="str">
        <f>+IF(ISNA(VLOOKUP(AB54,'Items Sold'!A:J,1,FALSE)),"No",(VLOOKUP(AB54,'Items Sold'!A:J,1,FALSE)))</f>
        <v>No</v>
      </c>
      <c r="AD54" s="98">
        <f>+IF((AND(AC54&lt;&gt;"No",AM54&gt;1)),0,M54)</f>
        <v>37202.93</v>
      </c>
      <c r="AE54" s="68" t="str">
        <f>IF(ISNA(VLOOKUP(AB54,'Items Sold'!A:J,6,FALSE)),"N/A",(VLOOKUP(AB54,'Items Sold'!A:J,6,FALSE)))</f>
        <v>N/A</v>
      </c>
      <c r="AF54" s="71" t="str">
        <f>+IF(AE54="N/A","N/A",AE54-H54)</f>
        <v>N/A</v>
      </c>
      <c r="AG54" s="71" t="str">
        <f>IF(AC54="No","N/A",((M54-N54)/(L54*365)*IF(AF54&gt;(L54*365),L54*365,AF54)))</f>
        <v>N/A</v>
      </c>
      <c r="AH54" s="71" t="str">
        <f>+IF(AC54="No","N/A",M54-AG54)</f>
        <v>N/A</v>
      </c>
      <c r="AI54" s="71" t="str">
        <f>+IF(AC54="No","N/A",VLOOKUP(AB54,'Items Sold'!A:J,10,FALSE))</f>
        <v>N/A</v>
      </c>
      <c r="AJ54" s="71" t="str">
        <f>+IF(AC54="No","N/A",AG54-M54)</f>
        <v>N/A</v>
      </c>
      <c r="AK54" s="71" t="str">
        <f>+IF(AC54="No","N/A",(M54/(L54)/12*5-AG54))</f>
        <v>N/A</v>
      </c>
      <c r="AL54" s="71">
        <f>AN54-AO54</f>
        <v>-824241.61636273982</v>
      </c>
      <c r="AM54" s="68">
        <f>$A$2</f>
        <v>0</v>
      </c>
      <c r="AN54" s="71">
        <f>+IF(AC54&lt;&gt;"NO",0,IF(L54=0,0,IF(($A$2-H54)/365&gt;L54,O54*L54,(M54-N54)/L54*($A$2-H54)/365)))</f>
        <v>-805454.64634191792</v>
      </c>
      <c r="AO54" s="71">
        <v>18786.970020821922</v>
      </c>
      <c r="AP54" s="75" t="str">
        <f>+IF(AN54&gt;M54,"Issue","No")</f>
        <v>No</v>
      </c>
      <c r="AS54" s="71">
        <f>IF(AC54="no",AD54-AN54,0)</f>
        <v>842657.57634191797</v>
      </c>
    </row>
    <row r="55" spans="1:45">
      <c r="A55" s="75" t="s">
        <v>45</v>
      </c>
      <c r="C55" s="68"/>
      <c r="E55" s="109" t="s">
        <v>176</v>
      </c>
      <c r="F55" s="70" t="s">
        <v>177</v>
      </c>
      <c r="G55" s="110" t="s">
        <v>178</v>
      </c>
      <c r="H55" s="111">
        <v>44074</v>
      </c>
      <c r="I55" s="112" t="s">
        <v>85</v>
      </c>
      <c r="J55" s="112" t="s">
        <v>86</v>
      </c>
      <c r="K55" s="112" t="s">
        <v>50</v>
      </c>
      <c r="L55" s="112">
        <v>5</v>
      </c>
      <c r="M55" s="113">
        <v>33945</v>
      </c>
      <c r="N55" s="113">
        <f>M55*0.1</f>
        <v>3394.5</v>
      </c>
      <c r="O55" s="113">
        <f>+IF(L55=0,0,(M55-N55)/L55)</f>
        <v>6110.1</v>
      </c>
      <c r="Q55" s="66"/>
      <c r="S55" s="96"/>
      <c r="T55" s="96"/>
      <c r="U55" s="96"/>
      <c r="V55" s="96"/>
      <c r="W55" s="96"/>
      <c r="X55" s="66"/>
      <c r="Y55" s="97"/>
      <c r="AB55" s="75" t="str">
        <f>A55&amp;" - "&amp;E55</f>
        <v>Select - PT-04S</v>
      </c>
      <c r="AC55" s="75" t="str">
        <f>+IF(ISNA(VLOOKUP(AB55,'Items Sold'!A:J,1,FALSE)),"No",(VLOOKUP(AB55,'Items Sold'!A:J,1,FALSE)))</f>
        <v>No</v>
      </c>
      <c r="AD55" s="98">
        <f>+IF((AND(AC55&lt;&gt;"No",AM55&gt;1)),0,M55)</f>
        <v>33945</v>
      </c>
      <c r="AE55" s="68" t="str">
        <f>IF(ISNA(VLOOKUP(AB55,'Items Sold'!A:J,6,FALSE)),"N/A",(VLOOKUP(AB55,'Items Sold'!A:J,6,FALSE)))</f>
        <v>N/A</v>
      </c>
      <c r="AF55" s="71" t="str">
        <f>+IF(AE55="N/A","N/A",AE55-H55)</f>
        <v>N/A</v>
      </c>
      <c r="AG55" s="71" t="str">
        <f>IF(AC55="No","N/A",((M55-N55)/(L55*365)*IF(AF55&gt;(L55*365),L55*365,AF55)))</f>
        <v>N/A</v>
      </c>
      <c r="AH55" s="71" t="str">
        <f>+IF(AC55="No","N/A",M55-AG55)</f>
        <v>N/A</v>
      </c>
      <c r="AI55" s="71" t="str">
        <f>+IF(AC55="No","N/A",VLOOKUP(AB55,'Items Sold'!A:J,10,FALSE))</f>
        <v>N/A</v>
      </c>
      <c r="AJ55" s="71" t="str">
        <f>+IF(AC55="No","N/A",AG55-M55)</f>
        <v>N/A</v>
      </c>
      <c r="AK55" s="71" t="str">
        <f>+IF(AC55="No","N/A",(M55/(L55)/12*5-AG55))</f>
        <v>N/A</v>
      </c>
      <c r="AL55" s="71">
        <f>AN55-AO55</f>
        <v>-752061.24000000011</v>
      </c>
      <c r="AM55" s="68">
        <f>$A$2</f>
        <v>0</v>
      </c>
      <c r="AN55" s="71">
        <f>+IF(AC55&lt;&gt;"NO",0,IF(L55=0,0,IF(($A$2-H55)/365&gt;L55,O55*L55,(M55-N55)/L55*($A$2-H55)/365)))</f>
        <v>-737798.76000000013</v>
      </c>
      <c r="AO55" s="71">
        <v>14262.480000000001</v>
      </c>
      <c r="AP55" s="75" t="str">
        <f>+IF(AN55&gt;M55,"Issue","No")</f>
        <v>No</v>
      </c>
      <c r="AS55" s="71">
        <f>IF(AC55="no",AD55-AN55,0)</f>
        <v>771743.76000000013</v>
      </c>
    </row>
    <row r="56" spans="1:45" s="99" customFormat="1">
      <c r="A56" s="75" t="s">
        <v>45</v>
      </c>
      <c r="B56" s="69"/>
      <c r="C56" s="68"/>
      <c r="D56" s="127" t="s">
        <v>179</v>
      </c>
      <c r="E56" s="128" t="s">
        <v>180</v>
      </c>
      <c r="F56" s="70" t="s">
        <v>181</v>
      </c>
      <c r="G56" s="110" t="s">
        <v>182</v>
      </c>
      <c r="H56" s="111">
        <v>44229</v>
      </c>
      <c r="I56" s="112" t="s">
        <v>85</v>
      </c>
      <c r="J56" s="112" t="s">
        <v>86</v>
      </c>
      <c r="K56" s="112" t="s">
        <v>50</v>
      </c>
      <c r="L56" s="112">
        <v>5</v>
      </c>
      <c r="M56" s="113">
        <v>37358.83</v>
      </c>
      <c r="N56" s="113">
        <f>M56*0.1</f>
        <v>3735.8830000000003</v>
      </c>
      <c r="O56" s="113">
        <f>+IF(L56=0,0,(M56-N56)/L56)</f>
        <v>6724.5893999999998</v>
      </c>
      <c r="P56" s="75"/>
      <c r="Q56" s="66"/>
      <c r="R56" s="95"/>
      <c r="S56" s="96"/>
      <c r="T56" s="96"/>
      <c r="U56" s="96"/>
      <c r="V56" s="96"/>
      <c r="W56" s="96"/>
      <c r="X56" s="66"/>
      <c r="Y56" s="97"/>
      <c r="Z56" s="75"/>
      <c r="AA56" s="75"/>
      <c r="AB56" s="75" t="str">
        <f>A56&amp;" - "&amp;E56</f>
        <v>Select - PT-05S</v>
      </c>
      <c r="AC56" s="75" t="str">
        <f>+IF(ISNA(VLOOKUP(AB56,'Items Sold'!A:J,1,FALSE)),"No",(VLOOKUP(AB56,'Items Sold'!A:J,1,FALSE)))</f>
        <v>No</v>
      </c>
      <c r="AD56" s="98">
        <f>+IF((AND(AC56&lt;&gt;"No",AM56&gt;1)),0,M56)</f>
        <v>37358.83</v>
      </c>
      <c r="AE56" s="68" t="str">
        <f>IF(ISNA(VLOOKUP(AB56,'Items Sold'!A:J,6,FALSE)),"N/A",(VLOOKUP(AB56,'Items Sold'!A:J,6,FALSE)))</f>
        <v>N/A</v>
      </c>
      <c r="AF56" s="71" t="str">
        <f>+IF(AE56="N/A","N/A",AE56-H56)</f>
        <v>N/A</v>
      </c>
      <c r="AG56" s="71" t="str">
        <f>IF(AC56="No","N/A",((M56-N56)/(L56*365)*IF(AF56&gt;(L56*365),L56*365,AF56)))</f>
        <v>N/A</v>
      </c>
      <c r="AH56" s="71" t="str">
        <f>+IF(AC56="No","N/A",M56-AG56)</f>
        <v>N/A</v>
      </c>
      <c r="AI56" s="71" t="str">
        <f>+IF(AC56="No","N/A",VLOOKUP(AB56,'Items Sold'!A:J,10,FALSE))</f>
        <v>N/A</v>
      </c>
      <c r="AJ56" s="71" t="str">
        <f>+IF(AC56="No","N/A",AG56-M56)</f>
        <v>N/A</v>
      </c>
      <c r="AK56" s="71" t="str">
        <f>+IF(AC56="No","N/A",(M56/(L56)/12*5-AG56))</f>
        <v>N/A</v>
      </c>
      <c r="AL56" s="71">
        <f>AN56-AO56</f>
        <v>-827695.62571068492</v>
      </c>
      <c r="AM56" s="68">
        <f>$A$2</f>
        <v>0</v>
      </c>
      <c r="AN56" s="71">
        <f>+IF(AC56&lt;&gt;"NO",0,IF(L56=0,0,IF(($A$2-H56)/365&gt;L56,O56*L56,(M56-N56)/L56*($A$2-H56)/365)))</f>
        <v>-814854.42348657537</v>
      </c>
      <c r="AO56" s="71">
        <v>12841.202224109589</v>
      </c>
      <c r="AP56" s="75" t="str">
        <f>+IF(AN56&gt;M56,"Issue","No")</f>
        <v>No</v>
      </c>
      <c r="AQ56" s="75"/>
      <c r="AR56" s="75"/>
      <c r="AS56" s="71">
        <f>IF(AC56="no",AD56-AN56,0)</f>
        <v>852213.25348657533</v>
      </c>
    </row>
    <row r="57" spans="1:45">
      <c r="A57" s="75" t="s">
        <v>45</v>
      </c>
      <c r="C57" s="68"/>
      <c r="E57" s="109" t="s">
        <v>183</v>
      </c>
      <c r="F57" s="70" t="s">
        <v>184</v>
      </c>
      <c r="G57" s="110" t="s">
        <v>185</v>
      </c>
      <c r="H57" s="111">
        <v>44235</v>
      </c>
      <c r="I57" s="112" t="s">
        <v>85</v>
      </c>
      <c r="J57" s="112" t="s">
        <v>86</v>
      </c>
      <c r="K57" s="112" t="s">
        <v>50</v>
      </c>
      <c r="L57" s="112">
        <v>5</v>
      </c>
      <c r="M57" s="113">
        <v>50621.77</v>
      </c>
      <c r="N57" s="113">
        <f>M57*0.1</f>
        <v>5062.1769999999997</v>
      </c>
      <c r="O57" s="113">
        <f>+IF(L57=0,0,(M57-N57)/L57)</f>
        <v>9111.9185999999991</v>
      </c>
      <c r="Q57" s="66"/>
      <c r="S57" s="96"/>
      <c r="T57" s="96"/>
      <c r="U57" s="96"/>
      <c r="V57" s="96"/>
      <c r="W57" s="96"/>
      <c r="X57" s="66"/>
      <c r="Y57" s="97"/>
      <c r="AB57" s="75" t="str">
        <f>A57&amp;" - "&amp;E57</f>
        <v>Select - PT-06S</v>
      </c>
      <c r="AC57" s="75" t="str">
        <f>+IF(ISNA(VLOOKUP(AB57,'Items Sold'!A:J,1,FALSE)),"No",(VLOOKUP(AB57,'Items Sold'!A:J,1,FALSE)))</f>
        <v>No</v>
      </c>
      <c r="AD57" s="98">
        <f>+IF((AND(AC57&lt;&gt;"No",AM57&gt;1)),0,M57)</f>
        <v>50621.77</v>
      </c>
      <c r="AE57" s="68" t="str">
        <f>IF(ISNA(VLOOKUP(AB57,'Items Sold'!A:J,6,FALSE)),"N/A",(VLOOKUP(AB57,'Items Sold'!A:J,6,FALSE)))</f>
        <v>N/A</v>
      </c>
      <c r="AF57" s="71" t="str">
        <f>+IF(AE57="N/A","N/A",AE57-H57)</f>
        <v>N/A</v>
      </c>
      <c r="AG57" s="71" t="str">
        <f>IF(AC57="No","N/A",((M57-N57)/(L57*365)*IF(AF57&gt;(L57*365),L57*365,AF57)))</f>
        <v>N/A</v>
      </c>
      <c r="AH57" s="71" t="str">
        <f>+IF(AC57="No","N/A",M57-AG57)</f>
        <v>N/A</v>
      </c>
      <c r="AI57" s="71" t="str">
        <f>+IF(AC57="No","N/A",VLOOKUP(AB57,'Items Sold'!A:J,10,FALSE))</f>
        <v>N/A</v>
      </c>
      <c r="AJ57" s="71" t="str">
        <f>+IF(AC57="No","N/A",AG57-M57)</f>
        <v>N/A</v>
      </c>
      <c r="AK57" s="71" t="str">
        <f>+IF(AC57="No","N/A",(M57/(L57)/12*5-AG57))</f>
        <v>N/A</v>
      </c>
      <c r="AL57" s="71">
        <f>AN57-AO57</f>
        <v>-1121539.8767769863</v>
      </c>
      <c r="AM57" s="68">
        <f>$A$2</f>
        <v>0</v>
      </c>
      <c r="AN57" s="71">
        <f>+IF(AC57&lt;&gt;"NO",0,IF(L57=0,0,IF(($A$2-H57)/365&gt;L57,O57*L57,(M57-N57)/L57*($A$2-H57)/365)))</f>
        <v>-1104289.6418383562</v>
      </c>
      <c r="AO57" s="71">
        <v>17250.234938630136</v>
      </c>
      <c r="AP57" s="75" t="str">
        <f>+IF(AN57&gt;M57,"Issue","No")</f>
        <v>No</v>
      </c>
      <c r="AS57" s="71">
        <f>IF(AC57="no",AD57-AN57,0)</f>
        <v>1154911.4118383562</v>
      </c>
    </row>
    <row r="58" spans="1:45">
      <c r="A58" s="75" t="s">
        <v>45</v>
      </c>
      <c r="C58" s="68"/>
      <c r="E58" s="109" t="s">
        <v>186</v>
      </c>
      <c r="F58" s="70" t="s">
        <v>187</v>
      </c>
      <c r="G58" s="110" t="s">
        <v>188</v>
      </c>
      <c r="H58" s="111">
        <v>44407</v>
      </c>
      <c r="I58" s="112" t="s">
        <v>85</v>
      </c>
      <c r="J58" s="112" t="s">
        <v>86</v>
      </c>
      <c r="K58" s="112" t="s">
        <v>50</v>
      </c>
      <c r="L58" s="112">
        <v>5</v>
      </c>
      <c r="M58" s="113">
        <v>40895.31</v>
      </c>
      <c r="N58" s="113">
        <f>M58*0.1</f>
        <v>4089.5309999999999</v>
      </c>
      <c r="O58" s="113">
        <f>+IF(L58=0,0,(M58-N58)/L58)</f>
        <v>7361.1557999999986</v>
      </c>
      <c r="Q58" s="66"/>
      <c r="S58" s="96"/>
      <c r="T58" s="96"/>
      <c r="U58" s="96"/>
      <c r="V58" s="96"/>
      <c r="W58" s="96"/>
      <c r="X58" s="66"/>
      <c r="Y58" s="97"/>
      <c r="AB58" s="75" t="str">
        <f>A58&amp;" - "&amp;E58</f>
        <v>Select - PT-07S</v>
      </c>
      <c r="AC58" s="75" t="str">
        <f>+IF(ISNA(VLOOKUP(AB58,'Items Sold'!A:J,1,FALSE)),"No",(VLOOKUP(AB58,'Items Sold'!A:J,1,FALSE)))</f>
        <v>No</v>
      </c>
      <c r="AD58" s="98">
        <f>+IF((AND(AC58&lt;&gt;"No",AM58&gt;1)),0,M58)</f>
        <v>40895.31</v>
      </c>
      <c r="AE58" s="68" t="str">
        <f>IF(ISNA(VLOOKUP(AB58,'Items Sold'!A:J,6,FALSE)),"N/A",(VLOOKUP(AB58,'Items Sold'!A:J,6,FALSE)))</f>
        <v>N/A</v>
      </c>
      <c r="AF58" s="71" t="str">
        <f>+IF(AE58="N/A","N/A",AE58-H58)</f>
        <v>N/A</v>
      </c>
      <c r="AG58" s="71" t="str">
        <f>IF(AC58="No","N/A",((M58-N58)/(L58*365)*IF(AF58&gt;(L58*365),L58*365,AF58)))</f>
        <v>N/A</v>
      </c>
      <c r="AH58" s="71" t="str">
        <f>+IF(AC58="No","N/A",M58-AG58)</f>
        <v>N/A</v>
      </c>
      <c r="AI58" s="71" t="str">
        <f>+IF(AC58="No","N/A",VLOOKUP(AB58,'Items Sold'!A:J,10,FALSE))</f>
        <v>N/A</v>
      </c>
      <c r="AJ58" s="71" t="str">
        <f>+IF(AC58="No","N/A",AG58-M58)</f>
        <v>N/A</v>
      </c>
      <c r="AK58" s="71" t="str">
        <f>+IF(AC58="No","N/A",(M58/(L58)/12*5-AG58))</f>
        <v>N/A</v>
      </c>
      <c r="AL58" s="71">
        <f>AN58-AO58</f>
        <v>-906047.35745424638</v>
      </c>
      <c r="AM58" s="68">
        <f>$A$2</f>
        <v>0</v>
      </c>
      <c r="AN58" s="71">
        <f>+IF(AC58&lt;&gt;"NO",0,IF(L58=0,0,IF(($A$2-H58)/365&gt;L58,O58*L58,(M58-N58)/L58*($A$2-H58)/365)))</f>
        <v>-895580.39893315046</v>
      </c>
      <c r="AO58" s="71">
        <v>10466.958521095888</v>
      </c>
      <c r="AP58" s="75" t="str">
        <f>+IF(AN58&gt;M58,"Issue","No")</f>
        <v>No</v>
      </c>
      <c r="AS58" s="71">
        <f>IF(AC58="no",AD58-AN58,0)</f>
        <v>936475.7089331504</v>
      </c>
    </row>
    <row r="59" spans="1:45">
      <c r="A59" s="75" t="s">
        <v>45</v>
      </c>
      <c r="C59" s="68"/>
      <c r="E59" s="121" t="s">
        <v>189</v>
      </c>
      <c r="F59" s="70" t="s">
        <v>190</v>
      </c>
      <c r="G59" s="112" t="s">
        <v>191</v>
      </c>
      <c r="H59" s="111">
        <v>44956</v>
      </c>
      <c r="I59" s="112" t="s">
        <v>85</v>
      </c>
      <c r="J59" s="112" t="s">
        <v>86</v>
      </c>
      <c r="K59" s="112" t="s">
        <v>50</v>
      </c>
      <c r="L59" s="112">
        <v>5</v>
      </c>
      <c r="M59" s="113">
        <v>66078.080000000002</v>
      </c>
      <c r="N59" s="113">
        <f>M59*0.1</f>
        <v>6607.8080000000009</v>
      </c>
      <c r="O59" s="113">
        <f>+IF(L59=0,0,(M59-N59)/L59)</f>
        <v>11894.054399999999</v>
      </c>
      <c r="Q59" s="66"/>
      <c r="S59" s="96"/>
      <c r="T59" s="96"/>
      <c r="U59" s="96"/>
      <c r="V59" s="96"/>
      <c r="W59" s="96"/>
      <c r="X59" s="66"/>
      <c r="Y59" s="97"/>
      <c r="AB59" s="75" t="str">
        <f>A59&amp;" - "&amp;E59</f>
        <v>Select - PT-08S</v>
      </c>
      <c r="AC59" s="75" t="str">
        <f>+IF(ISNA(VLOOKUP(AB59,'Items Sold'!A:J,1,FALSE)),"No",(VLOOKUP(AB59,'Items Sold'!A:J,1,FALSE)))</f>
        <v>No</v>
      </c>
      <c r="AD59" s="98">
        <f>+IF((AND(AC59&lt;&gt;"No",AM59&gt;1)),0,M59)</f>
        <v>66078.080000000002</v>
      </c>
      <c r="AE59" s="68" t="str">
        <f>IF(ISNA(VLOOKUP(AB59,'Items Sold'!A:J,6,FALSE)),"N/A",(VLOOKUP(AB59,'Items Sold'!A:J,6,FALSE)))</f>
        <v>N/A</v>
      </c>
      <c r="AF59" s="71" t="str">
        <f>+IF(AE59="N/A","N/A",AE59-H59)</f>
        <v>N/A</v>
      </c>
      <c r="AG59" s="71" t="str">
        <f>IF(AC59="No","N/A",((M59-N59)/(L59*365)*IF(AF59&gt;(L59*365),L59*365,AF59)))</f>
        <v>N/A</v>
      </c>
      <c r="AH59" s="71" t="str">
        <f>+IF(AC59="No","N/A",M59-AG59)</f>
        <v>N/A</v>
      </c>
      <c r="AI59" s="71" t="str">
        <f>+IF(AC59="No","N/A",VLOOKUP(AB59,'Items Sold'!A:J,10,FALSE))</f>
        <v>N/A</v>
      </c>
      <c r="AJ59" s="71" t="str">
        <f>+IF(AC59="No","N/A",AG59-M59)</f>
        <v>N/A</v>
      </c>
      <c r="AK59" s="71" t="str">
        <f>+IF(AC59="No","N/A",(M59/(L59)/12*5-AG59))</f>
        <v>N/A</v>
      </c>
      <c r="AL59" s="71">
        <f>AN59-AO59</f>
        <v>-1464956.4646750684</v>
      </c>
      <c r="AM59" s="68">
        <f>$A$2</f>
        <v>0</v>
      </c>
      <c r="AN59" s="71">
        <f>+IF(AC59&lt;&gt;"NO",0,IF(L59=0,0,IF(($A$2-H59)/365&gt;L59,O59*L59,(M59-N59)/L59*($A$2-H59)/365)))</f>
        <v>-1464956.4646750684</v>
      </c>
      <c r="AO59" s="71">
        <v>0</v>
      </c>
      <c r="AP59" s="75" t="str">
        <f>+IF(AN59&gt;M59,"Issue","No")</f>
        <v>No</v>
      </c>
      <c r="AS59" s="71">
        <f>IF(AC59="no",AD59-AN59,0)</f>
        <v>1531034.5446750685</v>
      </c>
    </row>
    <row r="60" spans="1:45">
      <c r="A60" s="75" t="s">
        <v>45</v>
      </c>
      <c r="C60" s="68"/>
      <c r="E60" s="109" t="s">
        <v>192</v>
      </c>
      <c r="F60" s="70" t="s">
        <v>193</v>
      </c>
      <c r="G60" s="112" t="s">
        <v>194</v>
      </c>
      <c r="H60" s="111">
        <v>44606</v>
      </c>
      <c r="I60" s="112" t="s">
        <v>85</v>
      </c>
      <c r="J60" s="112" t="s">
        <v>86</v>
      </c>
      <c r="K60" s="112" t="s">
        <v>50</v>
      </c>
      <c r="L60" s="112">
        <v>5</v>
      </c>
      <c r="M60" s="113">
        <v>45676.74</v>
      </c>
      <c r="N60" s="113">
        <f>M60*0.1</f>
        <v>4567.674</v>
      </c>
      <c r="O60" s="113">
        <f>+IF(L60=0,0,(M60-N60)/L60)</f>
        <v>8221.8132000000005</v>
      </c>
      <c r="Q60" s="66"/>
      <c r="S60" s="96"/>
      <c r="T60" s="96"/>
      <c r="U60" s="96"/>
      <c r="V60" s="96"/>
      <c r="W60" s="96"/>
      <c r="X60" s="66"/>
      <c r="Y60" s="97"/>
      <c r="AB60" s="75" t="str">
        <f>A60&amp;" - "&amp;E60</f>
        <v>Select - PT-09S</v>
      </c>
      <c r="AC60" s="75" t="str">
        <f>+IF(ISNA(VLOOKUP(AB60,'Items Sold'!A:J,1,FALSE)),"No",(VLOOKUP(AB60,'Items Sold'!A:J,1,FALSE)))</f>
        <v>No</v>
      </c>
      <c r="AD60" s="98">
        <f>+IF((AND(AC60&lt;&gt;"No",AM60&gt;1)),0,M60)</f>
        <v>45676.74</v>
      </c>
      <c r="AE60" s="68" t="str">
        <f>IF(ISNA(VLOOKUP(AB60,'Items Sold'!A:J,6,FALSE)),"N/A",(VLOOKUP(AB60,'Items Sold'!A:J,6,FALSE)))</f>
        <v>N/A</v>
      </c>
      <c r="AF60" s="71" t="str">
        <f>+IF(AE60="N/A","N/A",AE60-H60)</f>
        <v>N/A</v>
      </c>
      <c r="AG60" s="71" t="str">
        <f>IF(AC60="No","N/A",((M60-N60)/(L60*365)*IF(AF60&gt;(L60*365),L60*365,AF60)))</f>
        <v>N/A</v>
      </c>
      <c r="AH60" s="71" t="str">
        <f>+IF(AC60="No","N/A",M60-AG60)</f>
        <v>N/A</v>
      </c>
      <c r="AI60" s="71" t="str">
        <f>+IF(AC60="No","N/A",VLOOKUP(AB60,'Items Sold'!A:J,10,FALSE))</f>
        <v>N/A</v>
      </c>
      <c r="AJ60" s="71" t="str">
        <f>+IF(AC60="No","N/A",AG60-M60)</f>
        <v>N/A</v>
      </c>
      <c r="AK60" s="71" t="str">
        <f>+IF(AC60="No","N/A",(M60/(L60)/12*5-AG60))</f>
        <v>N/A</v>
      </c>
      <c r="AL60" s="71">
        <f>AN60-AO60</f>
        <v>-1011981.3145841097</v>
      </c>
      <c r="AM60" s="68">
        <f>$A$2</f>
        <v>0</v>
      </c>
      <c r="AN60" s="71">
        <f>+IF(AC60&lt;&gt;"NO",0,IF(L60=0,0,IF(($A$2-H60)/365&gt;L60,O60*L60,(M60-N60)/L60*($A$2-H60)/365)))</f>
        <v>-1004773.1495868494</v>
      </c>
      <c r="AO60" s="71">
        <v>7208.1649972602754</v>
      </c>
      <c r="AP60" s="75" t="str">
        <f>+IF(AN60&gt;M60,"Issue","No")</f>
        <v>No</v>
      </c>
      <c r="AS60" s="71">
        <f>IF(AC60="no",AD60-AN60,0)</f>
        <v>1050449.8895868494</v>
      </c>
    </row>
    <row r="61" spans="1:45">
      <c r="A61" s="75" t="s">
        <v>45</v>
      </c>
      <c r="C61" s="68"/>
      <c r="E61" s="109" t="s">
        <v>195</v>
      </c>
      <c r="F61" s="70" t="s">
        <v>196</v>
      </c>
      <c r="G61" s="112" t="s">
        <v>197</v>
      </c>
      <c r="H61" s="111">
        <v>44655</v>
      </c>
      <c r="I61" s="112" t="s">
        <v>85</v>
      </c>
      <c r="J61" s="112" t="s">
        <v>86</v>
      </c>
      <c r="K61" s="112" t="s">
        <v>50</v>
      </c>
      <c r="L61" s="112">
        <v>5</v>
      </c>
      <c r="M61" s="113">
        <v>63563.38</v>
      </c>
      <c r="N61" s="113">
        <f>M61*0.1</f>
        <v>6356.3379999999997</v>
      </c>
      <c r="O61" s="113">
        <f>+IF(L61=0,0,(M61-N61)/L61)</f>
        <v>11441.4084</v>
      </c>
      <c r="Q61" s="66"/>
      <c r="S61" s="96"/>
      <c r="T61" s="96"/>
      <c r="U61" s="96"/>
      <c r="V61" s="96"/>
      <c r="W61" s="96"/>
      <c r="X61" s="66"/>
      <c r="Y61" s="97"/>
      <c r="AB61" s="75" t="str">
        <f>A61&amp;" - "&amp;E61</f>
        <v>Select - PT-10S</v>
      </c>
      <c r="AC61" s="75" t="str">
        <f>+IF(ISNA(VLOOKUP(AB61,'Items Sold'!A:J,1,FALSE)),"No",(VLOOKUP(AB61,'Items Sold'!A:J,1,FALSE)))</f>
        <v>No</v>
      </c>
      <c r="AD61" s="98">
        <f>+IF((AND(AC61&lt;&gt;"No",AM61&gt;1)),0,M61)</f>
        <v>63563.38</v>
      </c>
      <c r="AE61" s="68" t="str">
        <f>IF(ISNA(VLOOKUP(AB61,'Items Sold'!A:J,6,FALSE)),"N/A",(VLOOKUP(AB61,'Items Sold'!A:J,6,FALSE)))</f>
        <v>N/A</v>
      </c>
      <c r="AF61" s="71" t="str">
        <f>+IF(AE61="N/A","N/A",AE61-H61)</f>
        <v>N/A</v>
      </c>
      <c r="AG61" s="71" t="str">
        <f>IF(AC61="No","N/A",((M61-N61)/(L61*365)*IF(AF61&gt;(L61*365),L61*365,AF61)))</f>
        <v>N/A</v>
      </c>
      <c r="AH61" s="71" t="str">
        <f>+IF(AC61="No","N/A",M61-AG61)</f>
        <v>N/A</v>
      </c>
      <c r="AI61" s="71" t="str">
        <f>+IF(AC61="No","N/A",VLOOKUP(AB61,'Items Sold'!A:J,10,FALSE))</f>
        <v>N/A</v>
      </c>
      <c r="AJ61" s="71" t="str">
        <f>+IF(AC61="No","N/A",AG61-M61)</f>
        <v>N/A</v>
      </c>
      <c r="AK61" s="71" t="str">
        <f>+IF(AC61="No","N/A",(M61/(L61)/12*5-AG61))</f>
        <v>N/A</v>
      </c>
      <c r="AL61" s="71">
        <f>AN61-AO61</f>
        <v>-1408264.9692558902</v>
      </c>
      <c r="AM61" s="68">
        <f>$A$2</f>
        <v>0</v>
      </c>
      <c r="AN61" s="71">
        <f>+IF(AC61&lt;&gt;"NO",0,IF(L61=0,0,IF(($A$2-H61)/365&gt;L61,O61*L61,(M61-N61)/L61*($A$2-H61)/365)))</f>
        <v>-1399770.1153479451</v>
      </c>
      <c r="AO61" s="71">
        <v>8494.8539079452057</v>
      </c>
      <c r="AP61" s="75" t="str">
        <f>+IF(AN61&gt;M61,"Issue","No")</f>
        <v>No</v>
      </c>
      <c r="AS61" s="71">
        <f>IF(AC61="no",AD61-AN61,0)</f>
        <v>1463333.495347945</v>
      </c>
    </row>
    <row r="62" spans="1:45">
      <c r="A62" s="75" t="s">
        <v>45</v>
      </c>
      <c r="C62" s="68"/>
      <c r="E62" s="121" t="s">
        <v>198</v>
      </c>
      <c r="F62" s="70" t="s">
        <v>199</v>
      </c>
      <c r="G62" s="112" t="s">
        <v>200</v>
      </c>
      <c r="H62" s="111">
        <v>45064</v>
      </c>
      <c r="I62" s="112" t="s">
        <v>85</v>
      </c>
      <c r="J62" s="112" t="s">
        <v>86</v>
      </c>
      <c r="K62" s="112" t="s">
        <v>50</v>
      </c>
      <c r="L62" s="112">
        <v>5</v>
      </c>
      <c r="M62" s="113">
        <v>67640.91</v>
      </c>
      <c r="N62" s="113">
        <f>M62*0.1</f>
        <v>6764.0910000000003</v>
      </c>
      <c r="O62" s="113">
        <f>+IF(L62=0,0,(M62-N62)/L62)</f>
        <v>12175.363800000001</v>
      </c>
      <c r="Q62" s="66"/>
      <c r="S62" s="96"/>
      <c r="T62" s="96"/>
      <c r="U62" s="96"/>
      <c r="V62" s="96"/>
      <c r="W62" s="96"/>
      <c r="X62" s="66"/>
      <c r="Y62" s="97"/>
      <c r="AB62" s="75" t="str">
        <f>A62&amp;" - "&amp;E62</f>
        <v>Select - PT-11S</v>
      </c>
      <c r="AC62" s="75" t="str">
        <f>+IF(ISNA(VLOOKUP(AB62,'Items Sold'!A:J,1,FALSE)),"No",(VLOOKUP(AB62,'Items Sold'!A:J,1,FALSE)))</f>
        <v>No</v>
      </c>
      <c r="AD62" s="98">
        <f>+IF((AND(AC62&lt;&gt;"No",AM62&gt;1)),0,M62)</f>
        <v>67640.91</v>
      </c>
      <c r="AE62" s="68" t="str">
        <f>IF(ISNA(VLOOKUP(AB62,'Items Sold'!A:J,6,FALSE)),"N/A",(VLOOKUP(AB62,'Items Sold'!A:J,6,FALSE)))</f>
        <v>N/A</v>
      </c>
      <c r="AF62" s="71" t="str">
        <f>+IF(AE62="N/A","N/A",AE62-H62)</f>
        <v>N/A</v>
      </c>
      <c r="AG62" s="71" t="str">
        <f>IF(AC62="No","N/A",((M62-N62)/(L62*365)*IF(AF62&gt;(L62*365),L62*365,AF62)))</f>
        <v>N/A</v>
      </c>
      <c r="AH62" s="71" t="str">
        <f>+IF(AC62="No","N/A",M62-AG62)</f>
        <v>N/A</v>
      </c>
      <c r="AI62" s="71" t="str">
        <f>+IF(AC62="No","N/A",VLOOKUP(AB62,'Items Sold'!A:J,10,FALSE))</f>
        <v>N/A</v>
      </c>
      <c r="AJ62" s="71" t="str">
        <f>+IF(AC62="No","N/A",AG62-M62)</f>
        <v>N/A</v>
      </c>
      <c r="AK62" s="71" t="str">
        <f>+IF(AC62="No","N/A",(M62/(L62)/12*5-AG62))</f>
        <v>N/A</v>
      </c>
      <c r="AL62" s="71">
        <f>AN62-AO62</f>
        <v>-1503207.1076252055</v>
      </c>
      <c r="AM62" s="68">
        <f>$A$2</f>
        <v>0</v>
      </c>
      <c r="AN62" s="71">
        <f>+IF(AC62&lt;&gt;"NO",0,IF(L62=0,0,IF(($A$2-H62)/365&gt;L62,O62*L62,(M62-N62)/L62*($A$2-H62)/365)))</f>
        <v>-1503207.1076252055</v>
      </c>
      <c r="AO62" s="71">
        <v>0</v>
      </c>
      <c r="AP62" s="75" t="str">
        <f>+IF(AN62&gt;M62,"Issue","No")</f>
        <v>No</v>
      </c>
      <c r="AS62" s="71">
        <f>IF(AC62="no",AD62-AN62,0)</f>
        <v>1570848.0176252055</v>
      </c>
    </row>
    <row r="63" spans="1:45" s="99" customFormat="1">
      <c r="A63" s="75" t="s">
        <v>45</v>
      </c>
      <c r="B63" s="69"/>
      <c r="C63" s="68"/>
      <c r="D63" s="69"/>
      <c r="E63" s="121" t="s">
        <v>201</v>
      </c>
      <c r="F63" s="70" t="s">
        <v>202</v>
      </c>
      <c r="G63" s="112" t="s">
        <v>203</v>
      </c>
      <c r="H63" s="111">
        <v>45070</v>
      </c>
      <c r="I63" s="112" t="s">
        <v>85</v>
      </c>
      <c r="J63" s="112" t="s">
        <v>86</v>
      </c>
      <c r="K63" s="112" t="s">
        <v>50</v>
      </c>
      <c r="L63" s="112">
        <v>5</v>
      </c>
      <c r="M63" s="113">
        <v>63981.42</v>
      </c>
      <c r="N63" s="113">
        <f>M63*0.1</f>
        <v>6398.1419999999998</v>
      </c>
      <c r="O63" s="113">
        <f>+IF(L63=0,0,(M63-N63)/L63)</f>
        <v>11516.6556</v>
      </c>
      <c r="P63" s="75"/>
      <c r="Q63" s="66"/>
      <c r="R63" s="95"/>
      <c r="S63" s="96"/>
      <c r="T63" s="96"/>
      <c r="U63" s="96"/>
      <c r="V63" s="96"/>
      <c r="W63" s="96"/>
      <c r="X63" s="66"/>
      <c r="Y63" s="97"/>
      <c r="Z63" s="75"/>
      <c r="AA63" s="75"/>
      <c r="AB63" s="75" t="str">
        <f>A63&amp;" - "&amp;E63</f>
        <v>Select - PT-12S</v>
      </c>
      <c r="AC63" s="75" t="str">
        <f>+IF(ISNA(VLOOKUP(AB63,'Items Sold'!A:J,1,FALSE)),"No",(VLOOKUP(AB63,'Items Sold'!A:J,1,FALSE)))</f>
        <v>No</v>
      </c>
      <c r="AD63" s="98">
        <f>+IF((AND(AC63&lt;&gt;"No",AM63&gt;1)),0,M63)</f>
        <v>63981.42</v>
      </c>
      <c r="AE63" s="68" t="str">
        <f>IF(ISNA(VLOOKUP(AB63,'Items Sold'!A:J,6,FALSE)),"N/A",(VLOOKUP(AB63,'Items Sold'!A:J,6,FALSE)))</f>
        <v>N/A</v>
      </c>
      <c r="AF63" s="71" t="str">
        <f>+IF(AE63="N/A","N/A",AE63-H63)</f>
        <v>N/A</v>
      </c>
      <c r="AG63" s="71" t="str">
        <f>IF(AC63="No","N/A",((M63-N63)/(L63*365)*IF(AF63&gt;(L63*365),L63*365,AF63)))</f>
        <v>N/A</v>
      </c>
      <c r="AH63" s="71" t="str">
        <f>+IF(AC63="No","N/A",M63-AG63)</f>
        <v>N/A</v>
      </c>
      <c r="AI63" s="71" t="str">
        <f>+IF(AC63="No","N/A",VLOOKUP(AB63,'Items Sold'!A:J,10,FALSE))</f>
        <v>N/A</v>
      </c>
      <c r="AJ63" s="71" t="str">
        <f>+IF(AC63="No","N/A",AG63-M63)</f>
        <v>N/A</v>
      </c>
      <c r="AK63" s="71" t="str">
        <f>+IF(AC63="No","N/A",(M63/(L63)/12*5-AG63))</f>
        <v>N/A</v>
      </c>
      <c r="AL63" s="71">
        <f>AN63-AO63</f>
        <v>-1422070.3229917809</v>
      </c>
      <c r="AM63" s="68">
        <f>$A$2</f>
        <v>0</v>
      </c>
      <c r="AN63" s="71">
        <f>+IF(AC63&lt;&gt;"NO",0,IF(L63=0,0,IF(($A$2-H63)/365&gt;L63,O63*L63,(M63-N63)/L63*($A$2-H63)/365)))</f>
        <v>-1422070.3229917809</v>
      </c>
      <c r="AO63" s="71">
        <v>0</v>
      </c>
      <c r="AP63" s="75" t="str">
        <f>+IF(AN63&gt;M63,"Issue","No")</f>
        <v>No</v>
      </c>
      <c r="AQ63" s="75"/>
      <c r="AR63" s="75"/>
      <c r="AS63" s="71">
        <f>IF(AC63="no",AD63-AN63,0)</f>
        <v>1486051.7429917809</v>
      </c>
    </row>
    <row r="64" spans="1:45">
      <c r="A64" s="75" t="s">
        <v>45</v>
      </c>
      <c r="C64" s="68"/>
      <c r="E64" s="121" t="s">
        <v>204</v>
      </c>
      <c r="F64" s="70" t="s">
        <v>205</v>
      </c>
      <c r="G64" s="112" t="s">
        <v>206</v>
      </c>
      <c r="H64" s="111">
        <v>45114</v>
      </c>
      <c r="I64" s="112" t="s">
        <v>85</v>
      </c>
      <c r="J64" s="112" t="s">
        <v>86</v>
      </c>
      <c r="K64" s="112" t="s">
        <v>50</v>
      </c>
      <c r="L64" s="112">
        <v>5</v>
      </c>
      <c r="M64" s="113">
        <v>43749.49</v>
      </c>
      <c r="N64" s="113">
        <f>M64*0.1</f>
        <v>4374.9489999999996</v>
      </c>
      <c r="O64" s="113">
        <f>+IF(L64=0,0,(M64-N64)/L64)</f>
        <v>7874.9081999999999</v>
      </c>
      <c r="Q64" s="66"/>
      <c r="S64" s="96"/>
      <c r="T64" s="96"/>
      <c r="U64" s="96"/>
      <c r="V64" s="96"/>
      <c r="W64" s="96"/>
      <c r="X64" s="66"/>
      <c r="Y64" s="97"/>
      <c r="AB64" s="75" t="str">
        <f>A64&amp;" - "&amp;E64</f>
        <v>Select - PT-13S</v>
      </c>
      <c r="AC64" s="75" t="str">
        <f>+IF(ISNA(VLOOKUP(AB64,'Items Sold'!A:J,1,FALSE)),"No",(VLOOKUP(AB64,'Items Sold'!A:J,1,FALSE)))</f>
        <v>No</v>
      </c>
      <c r="AD64" s="98">
        <f>+IF((AND(AC64&lt;&gt;"No",AM64&gt;1)),0,M64)</f>
        <v>43749.49</v>
      </c>
      <c r="AE64" s="68" t="str">
        <f>IF(ISNA(VLOOKUP(AB64,'Items Sold'!A:J,6,FALSE)),"N/A",(VLOOKUP(AB64,'Items Sold'!A:J,6,FALSE)))</f>
        <v>N/A</v>
      </c>
      <c r="AF64" s="71" t="str">
        <f>+IF(AE64="N/A","N/A",AE64-H64)</f>
        <v>N/A</v>
      </c>
      <c r="AG64" s="71" t="str">
        <f>IF(AC64="No","N/A",((M64-N64)/(L64*365)*IF(AF64&gt;(L64*365),L64*365,AF64)))</f>
        <v>N/A</v>
      </c>
      <c r="AH64" s="71" t="str">
        <f>+IF(AC64="No","N/A",M64-AG64)</f>
        <v>N/A</v>
      </c>
      <c r="AI64" s="71" t="str">
        <f>+IF(AC64="No","N/A",VLOOKUP(AB64,'Items Sold'!A:J,10,FALSE))</f>
        <v>N/A</v>
      </c>
      <c r="AJ64" s="71" t="str">
        <f>+IF(AC64="No","N/A",AG64-M64)</f>
        <v>N/A</v>
      </c>
      <c r="AK64" s="71" t="str">
        <f>+IF(AC64="No","N/A",(M64/(L64)/12*5-AG64))</f>
        <v>N/A</v>
      </c>
      <c r="AL64" s="71">
        <f>AN64-AO64</f>
        <v>-973338.65351999993</v>
      </c>
      <c r="AM64" s="68">
        <f>$A$2</f>
        <v>0</v>
      </c>
      <c r="AN64" s="71">
        <f>+IF(AC64&lt;&gt;"NO",0,IF(L64=0,0,IF(($A$2-H64)/365&gt;L64,O64*L64,(M64-N64)/L64*($A$2-H64)/365)))</f>
        <v>-973338.65351999993</v>
      </c>
      <c r="AO64" s="71">
        <v>0</v>
      </c>
      <c r="AP64" s="75" t="str">
        <f>+IF(AN64&gt;M64,"Issue","No")</f>
        <v>No</v>
      </c>
      <c r="AS64" s="71">
        <f>IF(AC64="no",AD64-AN64,0)</f>
        <v>1017088.1435199999</v>
      </c>
    </row>
    <row r="65" spans="1:45">
      <c r="A65" s="75" t="s">
        <v>45</v>
      </c>
      <c r="C65" s="68"/>
      <c r="E65" s="129" t="s">
        <v>207</v>
      </c>
      <c r="F65" s="70" t="s">
        <v>208</v>
      </c>
      <c r="G65" s="112" t="s">
        <v>209</v>
      </c>
      <c r="H65" s="111">
        <v>45369</v>
      </c>
      <c r="I65" s="112" t="s">
        <v>85</v>
      </c>
      <c r="J65" s="112" t="s">
        <v>86</v>
      </c>
      <c r="K65" s="112" t="s">
        <v>50</v>
      </c>
      <c r="L65" s="112">
        <v>5</v>
      </c>
      <c r="M65" s="113">
        <v>55150.239999999998</v>
      </c>
      <c r="N65" s="113">
        <f>M65*0.1</f>
        <v>5515.0240000000003</v>
      </c>
      <c r="O65" s="113">
        <f>+IF(L65=0,0,(M65-N65)/L65)</f>
        <v>9927.0432000000001</v>
      </c>
      <c r="Q65" s="66"/>
      <c r="S65" s="96"/>
      <c r="T65" s="96"/>
      <c r="U65" s="96"/>
      <c r="V65" s="96"/>
      <c r="W65" s="96"/>
      <c r="X65" s="66"/>
      <c r="Y65" s="97"/>
      <c r="AB65" s="75" t="str">
        <f>A65&amp;" - "&amp;E65</f>
        <v>Select - PT-14S</v>
      </c>
      <c r="AC65" s="75" t="str">
        <f>+IF(ISNA(VLOOKUP(AB65,'Items Sold'!A:J,1,FALSE)),"No",(VLOOKUP(AB65,'Items Sold'!A:J,1,FALSE)))</f>
        <v>No</v>
      </c>
      <c r="AD65" s="98">
        <f>+IF((AND(AC65&lt;&gt;"No",AM65&gt;1)),0,M65)</f>
        <v>55150.239999999998</v>
      </c>
      <c r="AE65" s="68" t="str">
        <f>IF(ISNA(VLOOKUP(AB65,'Items Sold'!A:J,6,FALSE)),"N/A",(VLOOKUP(AB65,'Items Sold'!A:J,6,FALSE)))</f>
        <v>N/A</v>
      </c>
      <c r="AF65" s="71" t="str">
        <f>+IF(AE65="N/A","N/A",AE65-H65)</f>
        <v>N/A</v>
      </c>
      <c r="AG65" s="71" t="str">
        <f>IF(AC65="No","N/A",((M65-N65)/(L65*365)*IF(AF65&gt;(L65*365),L65*365,AF65)))</f>
        <v>N/A</v>
      </c>
      <c r="AH65" s="71" t="str">
        <f>+IF(AC65="No","N/A",M65-AG65)</f>
        <v>N/A</v>
      </c>
      <c r="AI65" s="71" t="str">
        <f>+IF(AC65="No","N/A",VLOOKUP(AB65,'Items Sold'!A:J,10,FALSE))</f>
        <v>N/A</v>
      </c>
      <c r="AJ65" s="71" t="str">
        <f>+IF(AC65="No","N/A",AG65-M65)</f>
        <v>N/A</v>
      </c>
      <c r="AK65" s="71" t="str">
        <f>+IF(AC65="No","N/A",(M65/(L65)/12*5-AG65))</f>
        <v>N/A</v>
      </c>
      <c r="AL65" s="71">
        <f>AN65-AO65</f>
        <v>-1233917.8710706849</v>
      </c>
      <c r="AM65" s="68">
        <f>$A$2</f>
        <v>0</v>
      </c>
      <c r="AN65" s="71">
        <f>+IF(AC65&lt;&gt;"NO",0,IF(L65=0,0,IF(($A$2-H65)/365&gt;L65,O65*L65,(M65-N65)/L65*($A$2-H65)/365)))</f>
        <v>-1233917.8710706849</v>
      </c>
      <c r="AO65" s="71">
        <v>0</v>
      </c>
      <c r="AP65" s="75" t="str">
        <f>+IF(AN65&gt;M65,"Issue","No")</f>
        <v>No</v>
      </c>
      <c r="AS65" s="71">
        <f>IF(AC65="no",AD65-AN65,0)</f>
        <v>1289068.1110706849</v>
      </c>
    </row>
    <row r="66" spans="1:45">
      <c r="A66" s="75" t="s">
        <v>45</v>
      </c>
      <c r="C66" s="68"/>
      <c r="E66" s="129" t="s">
        <v>210</v>
      </c>
      <c r="F66" s="70" t="s">
        <v>211</v>
      </c>
      <c r="G66" s="112" t="s">
        <v>212</v>
      </c>
      <c r="H66" s="111">
        <v>45379</v>
      </c>
      <c r="I66" s="112" t="s">
        <v>85</v>
      </c>
      <c r="J66" s="112" t="s">
        <v>86</v>
      </c>
      <c r="K66" s="112" t="s">
        <v>50</v>
      </c>
      <c r="L66" s="112">
        <v>5</v>
      </c>
      <c r="M66" s="113">
        <v>47469.440000000002</v>
      </c>
      <c r="N66" s="113">
        <f>M66*0.1</f>
        <v>4746.9440000000004</v>
      </c>
      <c r="O66" s="113">
        <f>+IF(L66=0,0,(M66-N66)/L66)</f>
        <v>8544.4992000000002</v>
      </c>
      <c r="Q66" s="66"/>
      <c r="S66" s="96"/>
      <c r="T66" s="96"/>
      <c r="U66" s="96"/>
      <c r="V66" s="96"/>
      <c r="W66" s="96"/>
      <c r="X66" s="66"/>
      <c r="Y66" s="97"/>
      <c r="AB66" s="75" t="str">
        <f>A66&amp;" - "&amp;E66</f>
        <v>Select - PT-15S</v>
      </c>
      <c r="AC66" s="75" t="str">
        <f>+IF(ISNA(VLOOKUP(AB66,'Items Sold'!A:J,1,FALSE)),"No",(VLOOKUP(AB66,'Items Sold'!A:J,1,FALSE)))</f>
        <v>No</v>
      </c>
      <c r="AD66" s="98">
        <f>+IF((AND(AC66&lt;&gt;"No",AM66&gt;1)),0,M66)</f>
        <v>47469.440000000002</v>
      </c>
      <c r="AE66" s="68" t="str">
        <f>IF(ISNA(VLOOKUP(AB66,'Items Sold'!A:J,6,FALSE)),"N/A",(VLOOKUP(AB66,'Items Sold'!A:J,6,FALSE)))</f>
        <v>N/A</v>
      </c>
      <c r="AF66" s="71" t="str">
        <f>+IF(AE66="N/A","N/A",AE66-H66)</f>
        <v>N/A</v>
      </c>
      <c r="AG66" s="71" t="str">
        <f>IF(AC66="No","N/A",((M66-N66)/(L66*365)*IF(AF66&gt;(L66*365),L66*365,AF66)))</f>
        <v>N/A</v>
      </c>
      <c r="AH66" s="71" t="str">
        <f>+IF(AC66="No","N/A",M66-AG66)</f>
        <v>N/A</v>
      </c>
      <c r="AI66" s="71" t="str">
        <f>+IF(AC66="No","N/A",VLOOKUP(AB66,'Items Sold'!A:J,10,FALSE))</f>
        <v>N/A</v>
      </c>
      <c r="AJ66" s="71" t="str">
        <f>+IF(AC66="No","N/A",AG66-M66)</f>
        <v>N/A</v>
      </c>
      <c r="AK66" s="71" t="str">
        <f>+IF(AC66="No","N/A",(M66/(L66)/12*5-AG66))</f>
        <v>N/A</v>
      </c>
      <c r="AL66" s="71">
        <f>AN66-AO66</f>
        <v>-1062303.6416350685</v>
      </c>
      <c r="AM66" s="68">
        <f>$A$2</f>
        <v>0</v>
      </c>
      <c r="AN66" s="71">
        <f>+IF(AC66&lt;&gt;"NO",0,IF(L66=0,0,IF(($A$2-H66)/365&gt;L66,O66*L66,(M66-N66)/L66*($A$2-H66)/365)))</f>
        <v>-1062303.6416350685</v>
      </c>
      <c r="AO66" s="71">
        <v>0</v>
      </c>
      <c r="AP66" s="75" t="str">
        <f>+IF(AN66&gt;M66,"Issue","No")</f>
        <v>No</v>
      </c>
      <c r="AS66" s="71">
        <f>IF(AC66="no",AD66-AN66,0)</f>
        <v>1109773.0816350684</v>
      </c>
    </row>
    <row r="67" spans="1:45">
      <c r="A67" s="75" t="s">
        <v>45</v>
      </c>
      <c r="C67" s="68"/>
      <c r="E67" s="129" t="s">
        <v>213</v>
      </c>
      <c r="F67" s="70" t="s">
        <v>214</v>
      </c>
      <c r="G67" s="112" t="s">
        <v>215</v>
      </c>
      <c r="H67" s="111">
        <v>45379</v>
      </c>
      <c r="I67" s="112" t="s">
        <v>85</v>
      </c>
      <c r="J67" s="112" t="s">
        <v>86</v>
      </c>
      <c r="K67" s="112" t="s">
        <v>50</v>
      </c>
      <c r="L67" s="112">
        <v>5</v>
      </c>
      <c r="M67" s="113">
        <v>55161.34</v>
      </c>
      <c r="N67" s="113">
        <f>M67*0.1</f>
        <v>5516.134</v>
      </c>
      <c r="O67" s="113">
        <f>+IF(L67=0,0,(M67-N67)/L67)</f>
        <v>9929.0411999999997</v>
      </c>
      <c r="Q67" s="66"/>
      <c r="S67" s="96"/>
      <c r="T67" s="96"/>
      <c r="U67" s="96"/>
      <c r="V67" s="96"/>
      <c r="W67" s="96"/>
      <c r="X67" s="66"/>
      <c r="Y67" s="97"/>
      <c r="AB67" s="75" t="str">
        <f>A67&amp;" - "&amp;E67</f>
        <v>Select - PT-16S</v>
      </c>
      <c r="AC67" s="75" t="str">
        <f>+IF(ISNA(VLOOKUP(AB67,'Items Sold'!A:J,1,FALSE)),"No",(VLOOKUP(AB67,'Items Sold'!A:J,1,FALSE)))</f>
        <v>No</v>
      </c>
      <c r="AD67" s="98">
        <f>+IF((AND(AC67&lt;&gt;"No",AM67&gt;1)),0,M67)</f>
        <v>55161.34</v>
      </c>
      <c r="AE67" s="68" t="str">
        <f>IF(ISNA(VLOOKUP(AB67,'Items Sold'!A:J,6,FALSE)),"N/A",(VLOOKUP(AB67,'Items Sold'!A:J,6,FALSE)))</f>
        <v>N/A</v>
      </c>
      <c r="AF67" s="71" t="str">
        <f>+IF(AE67="N/A","N/A",AE67-H67)</f>
        <v>N/A</v>
      </c>
      <c r="AG67" s="71" t="str">
        <f>IF(AC67="No","N/A",((M67-N67)/(L67*365)*IF(AF67&gt;(L67*365),L67*365,AF67)))</f>
        <v>N/A</v>
      </c>
      <c r="AH67" s="71" t="str">
        <f>+IF(AC67="No","N/A",M67-AG67)</f>
        <v>N/A</v>
      </c>
      <c r="AI67" s="71" t="str">
        <f>+IF(AC67="No","N/A",VLOOKUP(AB67,'Items Sold'!A:J,10,FALSE))</f>
        <v>N/A</v>
      </c>
      <c r="AJ67" s="71" t="str">
        <f>+IF(AC67="No","N/A",AG67-M67)</f>
        <v>N/A</v>
      </c>
      <c r="AK67" s="71" t="str">
        <f>+IF(AC67="No","N/A",(M67/(L67)/12*5-AG67))</f>
        <v>N/A</v>
      </c>
      <c r="AL67" s="71">
        <f>AN67-AO67</f>
        <v>-1234438.248259726</v>
      </c>
      <c r="AM67" s="68">
        <f>$A$2</f>
        <v>0</v>
      </c>
      <c r="AN67" s="71">
        <f>+IF(AC67&lt;&gt;"NO",0,IF(L67=0,0,IF(($A$2-H67)/365&gt;L67,O67*L67,(M67-N67)/L67*($A$2-H67)/365)))</f>
        <v>-1234438.248259726</v>
      </c>
      <c r="AO67" s="71">
        <v>0</v>
      </c>
      <c r="AP67" s="75" t="str">
        <f>+IF(AN67&gt;M67,"Issue","No")</f>
        <v>No</v>
      </c>
      <c r="AS67" s="71">
        <f>IF(AC67="no",AD67-AN67,0)</f>
        <v>1289599.5882597261</v>
      </c>
    </row>
    <row r="68" spans="1:45">
      <c r="A68" s="75" t="s">
        <v>45</v>
      </c>
      <c r="C68" s="68"/>
      <c r="E68" s="129" t="s">
        <v>216</v>
      </c>
      <c r="F68" s="70" t="s">
        <v>217</v>
      </c>
      <c r="G68" s="112" t="s">
        <v>218</v>
      </c>
      <c r="H68" s="111">
        <v>45395</v>
      </c>
      <c r="I68" s="112" t="s">
        <v>85</v>
      </c>
      <c r="J68" s="112" t="s">
        <v>86</v>
      </c>
      <c r="K68" s="112" t="s">
        <v>50</v>
      </c>
      <c r="L68" s="112">
        <v>5</v>
      </c>
      <c r="M68" s="113">
        <v>40784.769999999997</v>
      </c>
      <c r="N68" s="113">
        <f>M68*0.1</f>
        <v>4078.4769999999999</v>
      </c>
      <c r="O68" s="113">
        <f>+IF(L68=0,0,(M68-N68)/L68)</f>
        <v>7341.2585999999992</v>
      </c>
      <c r="Q68" s="66"/>
      <c r="S68" s="96"/>
      <c r="T68" s="96"/>
      <c r="U68" s="96"/>
      <c r="V68" s="96"/>
      <c r="W68" s="96"/>
      <c r="X68" s="66"/>
      <c r="Y68" s="97"/>
      <c r="AD68" s="98"/>
      <c r="AL68" s="71"/>
    </row>
    <row r="69" spans="1:45">
      <c r="A69" s="75" t="s">
        <v>45</v>
      </c>
      <c r="C69" s="68"/>
      <c r="E69" s="129" t="s">
        <v>219</v>
      </c>
      <c r="F69" s="70" t="s">
        <v>220</v>
      </c>
      <c r="G69" s="112" t="s">
        <v>221</v>
      </c>
      <c r="H69" s="111">
        <v>45395</v>
      </c>
      <c r="I69" s="112" t="s">
        <v>85</v>
      </c>
      <c r="J69" s="112" t="s">
        <v>86</v>
      </c>
      <c r="K69" s="112" t="s">
        <v>50</v>
      </c>
      <c r="L69" s="112">
        <v>5</v>
      </c>
      <c r="M69" s="113">
        <v>40955.06</v>
      </c>
      <c r="N69" s="113">
        <f>M69*0.1</f>
        <v>4095.5059999999999</v>
      </c>
      <c r="O69" s="113">
        <f>+IF(L69=0,0,(M69-N69)/L69)</f>
        <v>7371.9107999999997</v>
      </c>
      <c r="Q69" s="66"/>
      <c r="S69" s="96"/>
      <c r="T69" s="96"/>
      <c r="U69" s="96"/>
      <c r="V69" s="96"/>
      <c r="W69" s="96"/>
      <c r="X69" s="66"/>
      <c r="Y69" s="97"/>
      <c r="AD69" s="98"/>
      <c r="AL69" s="71"/>
    </row>
    <row r="70" spans="1:45">
      <c r="A70" s="75" t="s">
        <v>45</v>
      </c>
      <c r="C70" s="68"/>
      <c r="E70" s="129" t="s">
        <v>222</v>
      </c>
      <c r="F70" s="70" t="s">
        <v>223</v>
      </c>
      <c r="G70" s="112" t="s">
        <v>224</v>
      </c>
      <c r="H70" s="111">
        <v>45422</v>
      </c>
      <c r="I70" s="112" t="s">
        <v>85</v>
      </c>
      <c r="J70" s="112" t="s">
        <v>86</v>
      </c>
      <c r="K70" s="112" t="s">
        <v>50</v>
      </c>
      <c r="L70" s="112">
        <v>5</v>
      </c>
      <c r="M70" s="113">
        <v>46781.279999999999</v>
      </c>
      <c r="N70" s="113">
        <f>M70*0.1</f>
        <v>4678.1279999999997</v>
      </c>
      <c r="O70" s="113">
        <f>+IF(L70=0,0,(M70-N70)/L70)</f>
        <v>8420.6304</v>
      </c>
      <c r="Q70" s="66"/>
      <c r="S70" s="96"/>
      <c r="T70" s="96"/>
      <c r="U70" s="96"/>
      <c r="V70" s="96"/>
      <c r="W70" s="96"/>
      <c r="X70" s="66"/>
      <c r="Y70" s="97"/>
      <c r="AD70" s="98"/>
      <c r="AL70" s="71"/>
    </row>
    <row r="71" spans="1:45">
      <c r="A71" s="75" t="s">
        <v>45</v>
      </c>
      <c r="C71" s="68"/>
      <c r="E71" s="129" t="s">
        <v>225</v>
      </c>
      <c r="F71" s="130" t="s">
        <v>226</v>
      </c>
      <c r="G71" s="112" t="s">
        <v>227</v>
      </c>
      <c r="H71" s="111">
        <v>45511</v>
      </c>
      <c r="I71" s="112" t="s">
        <v>85</v>
      </c>
      <c r="J71" s="112" t="s">
        <v>86</v>
      </c>
      <c r="K71" s="112" t="s">
        <v>50</v>
      </c>
      <c r="L71" s="112">
        <v>5</v>
      </c>
      <c r="M71" s="113">
        <v>71304.039999999994</v>
      </c>
      <c r="N71" s="113">
        <f>M71*0.15</f>
        <v>10695.605999999998</v>
      </c>
      <c r="O71" s="113">
        <f>+IF(L71=0,0,(M71-N71)/L71)</f>
        <v>12121.686799999999</v>
      </c>
      <c r="Q71" s="66"/>
      <c r="S71" s="96"/>
      <c r="T71" s="96"/>
      <c r="U71" s="96"/>
      <c r="V71" s="96"/>
      <c r="W71" s="96"/>
      <c r="X71" s="66"/>
      <c r="Y71" s="97"/>
      <c r="AD71" s="98"/>
      <c r="AL71" s="71"/>
    </row>
    <row r="72" spans="1:45">
      <c r="A72" s="75" t="s">
        <v>45</v>
      </c>
      <c r="C72" s="68"/>
      <c r="E72" s="129" t="s">
        <v>228</v>
      </c>
      <c r="F72" s="130" t="s">
        <v>229</v>
      </c>
      <c r="G72" s="112" t="s">
        <v>230</v>
      </c>
      <c r="H72" s="111">
        <v>45531</v>
      </c>
      <c r="I72" s="112" t="s">
        <v>85</v>
      </c>
      <c r="J72" s="112" t="s">
        <v>86</v>
      </c>
      <c r="K72" s="112" t="s">
        <v>50</v>
      </c>
      <c r="L72" s="112">
        <v>5</v>
      </c>
      <c r="M72" s="113">
        <v>91000</v>
      </c>
      <c r="N72" s="113">
        <f>M72*0.15</f>
        <v>13650</v>
      </c>
      <c r="O72" s="113">
        <f>+IF(L72=0,0,(M72-N72)/L72)</f>
        <v>15470</v>
      </c>
      <c r="Q72" s="66"/>
      <c r="S72" s="96"/>
      <c r="T72" s="96"/>
      <c r="U72" s="96"/>
      <c r="V72" s="96"/>
      <c r="W72" s="96"/>
      <c r="X72" s="66"/>
      <c r="Y72" s="97"/>
      <c r="AD72" s="98"/>
      <c r="AL72" s="71"/>
    </row>
    <row r="73" spans="1:45">
      <c r="A73" s="75" t="s">
        <v>45</v>
      </c>
      <c r="C73" s="68"/>
      <c r="E73" s="129" t="s">
        <v>231</v>
      </c>
      <c r="F73" s="130" t="s">
        <v>232</v>
      </c>
      <c r="G73" s="112" t="s">
        <v>233</v>
      </c>
      <c r="H73" s="111">
        <v>45553</v>
      </c>
      <c r="I73" s="112" t="s">
        <v>85</v>
      </c>
      <c r="J73" s="112" t="s">
        <v>86</v>
      </c>
      <c r="K73" s="112" t="s">
        <v>50</v>
      </c>
      <c r="L73" s="112">
        <v>5</v>
      </c>
      <c r="M73" s="113">
        <v>83867.86</v>
      </c>
      <c r="N73" s="113">
        <f>M73*0.15</f>
        <v>12580.179</v>
      </c>
      <c r="O73" s="113">
        <f>+IF(L73=0,0,(M73-N73)/L73)</f>
        <v>14257.536199999999</v>
      </c>
      <c r="Q73" s="66"/>
      <c r="S73" s="96"/>
      <c r="T73" s="96"/>
      <c r="U73" s="96"/>
      <c r="V73" s="96"/>
      <c r="W73" s="96"/>
      <c r="X73" s="66"/>
      <c r="Y73" s="97"/>
      <c r="AD73" s="98"/>
      <c r="AL73" s="71"/>
    </row>
    <row r="74" spans="1:45">
      <c r="A74" s="75" t="s">
        <v>45</v>
      </c>
      <c r="C74" s="68"/>
      <c r="E74" s="129" t="s">
        <v>234</v>
      </c>
      <c r="F74" s="130" t="s">
        <v>235</v>
      </c>
      <c r="G74" s="112" t="s">
        <v>236</v>
      </c>
      <c r="H74" s="111">
        <v>45638</v>
      </c>
      <c r="I74" s="112" t="s">
        <v>85</v>
      </c>
      <c r="J74" s="112" t="s">
        <v>86</v>
      </c>
      <c r="K74" s="112" t="s">
        <v>50</v>
      </c>
      <c r="L74" s="112">
        <v>5</v>
      </c>
      <c r="M74" s="113">
        <v>49000</v>
      </c>
      <c r="N74" s="113">
        <f>M74*0.15</f>
        <v>7350</v>
      </c>
      <c r="O74" s="113">
        <f>+IF(L74=0,0,(M74-N74)/L74)</f>
        <v>8330</v>
      </c>
      <c r="Q74" s="66"/>
      <c r="S74" s="96"/>
      <c r="T74" s="96"/>
      <c r="U74" s="96"/>
      <c r="V74" s="96"/>
      <c r="W74" s="96"/>
      <c r="X74" s="66"/>
      <c r="Y74" s="97"/>
      <c r="AD74" s="98"/>
      <c r="AL74" s="71"/>
    </row>
    <row r="75" spans="1:45">
      <c r="A75" s="75" t="s">
        <v>45</v>
      </c>
      <c r="C75" s="68"/>
      <c r="E75" s="129" t="s">
        <v>237</v>
      </c>
      <c r="F75" s="130" t="s">
        <v>235</v>
      </c>
      <c r="G75" s="112" t="s">
        <v>238</v>
      </c>
      <c r="H75" s="111">
        <v>45638</v>
      </c>
      <c r="I75" s="112" t="s">
        <v>85</v>
      </c>
      <c r="J75" s="112" t="s">
        <v>86</v>
      </c>
      <c r="K75" s="112" t="s">
        <v>50</v>
      </c>
      <c r="L75" s="112">
        <v>5</v>
      </c>
      <c r="M75" s="113">
        <v>49000</v>
      </c>
      <c r="N75" s="113">
        <f>M75*0.15</f>
        <v>7350</v>
      </c>
      <c r="O75" s="113">
        <f>+IF(L75=0,0,(M75-N75)/L75)</f>
        <v>8330</v>
      </c>
      <c r="Q75" s="66"/>
      <c r="S75" s="96"/>
      <c r="T75" s="96"/>
      <c r="U75" s="96"/>
      <c r="V75" s="96"/>
      <c r="W75" s="96"/>
      <c r="X75" s="66"/>
      <c r="Y75" s="97"/>
      <c r="AD75" s="98"/>
      <c r="AL75" s="71"/>
    </row>
    <row r="76" spans="1:45">
      <c r="A76" s="75" t="s">
        <v>45</v>
      </c>
      <c r="C76" s="68"/>
      <c r="E76" s="129" t="s">
        <v>63</v>
      </c>
      <c r="F76" s="130" t="s">
        <v>61</v>
      </c>
      <c r="G76" s="112" t="s">
        <v>239</v>
      </c>
      <c r="H76" s="111">
        <v>45638</v>
      </c>
      <c r="I76" s="112" t="s">
        <v>49</v>
      </c>
      <c r="J76" s="112"/>
      <c r="K76" s="112" t="s">
        <v>50</v>
      </c>
      <c r="L76" s="112">
        <v>5</v>
      </c>
      <c r="M76" s="113">
        <v>10000</v>
      </c>
      <c r="N76" s="113">
        <f>M76*0.15</f>
        <v>1500</v>
      </c>
      <c r="O76" s="113">
        <f>+IF(L76=0,0,(M76-N76)/L76)</f>
        <v>1700</v>
      </c>
      <c r="Q76" s="66"/>
      <c r="S76" s="96"/>
      <c r="T76" s="96"/>
      <c r="U76" s="96"/>
      <c r="V76" s="96"/>
      <c r="W76" s="96"/>
      <c r="X76" s="66"/>
      <c r="Y76" s="97"/>
      <c r="AD76" s="98"/>
      <c r="AL76" s="71"/>
    </row>
    <row r="77" spans="1:45">
      <c r="A77" s="99" t="s">
        <v>28</v>
      </c>
      <c r="C77" s="68">
        <v>45582</v>
      </c>
      <c r="D77" s="69" t="s">
        <v>81</v>
      </c>
      <c r="E77" s="121" t="s">
        <v>240</v>
      </c>
      <c r="F77" s="131"/>
      <c r="G77" s="110" t="s">
        <v>241</v>
      </c>
      <c r="H77" s="111">
        <v>43800</v>
      </c>
      <c r="I77" s="112" t="s">
        <v>49</v>
      </c>
      <c r="J77" s="112"/>
      <c r="K77" s="112" t="s">
        <v>50</v>
      </c>
      <c r="L77" s="112">
        <v>3</v>
      </c>
      <c r="M77" s="113">
        <v>2867.54</v>
      </c>
      <c r="N77" s="113">
        <f>M77*0.1</f>
        <v>286.75400000000002</v>
      </c>
      <c r="O77" s="113">
        <f>+IF(L77=0,0,(M77-N77)/L77)</f>
        <v>860.26200000000006</v>
      </c>
      <c r="Q77" s="66"/>
      <c r="S77" s="96"/>
      <c r="T77" s="96"/>
      <c r="U77" s="96"/>
      <c r="V77" s="96"/>
      <c r="W77" s="96"/>
      <c r="X77" s="66"/>
      <c r="Y77" s="97"/>
      <c r="AB77" s="75" t="str">
        <f>A77&amp;" - "&amp;E77</f>
        <v>Disposed - SE-01S</v>
      </c>
      <c r="AC77" s="75" t="str">
        <f>+IF(ISNA(VLOOKUP(AB77,'Items Sold'!A:J,1,FALSE)),"No",(VLOOKUP(AB77,'Items Sold'!A:J,1,FALSE)))</f>
        <v>No</v>
      </c>
      <c r="AD77" s="98">
        <f>+IF((AND(AC77&lt;&gt;"No",AM77&gt;1)),0,M77)</f>
        <v>2867.54</v>
      </c>
      <c r="AE77" s="68" t="str">
        <f>IF(ISNA(VLOOKUP(AB77,'Items Sold'!A:J,6,FALSE)),"N/A",(VLOOKUP(AB77,'Items Sold'!A:J,6,FALSE)))</f>
        <v>N/A</v>
      </c>
      <c r="AF77" s="71" t="str">
        <f>+IF(AE77="N/A","N/A",AE77-H77)</f>
        <v>N/A</v>
      </c>
      <c r="AG77" s="71" t="str">
        <f>IF(AC77="No","N/A",((M77-N77)/(L77*365)*IF(AF77&gt;(L77*365),L77*365,AF77)))</f>
        <v>N/A</v>
      </c>
      <c r="AH77" s="71" t="str">
        <f>+IF(AC77="No","N/A",M77-AG77)</f>
        <v>N/A</v>
      </c>
      <c r="AI77" s="71" t="str">
        <f>+IF(AC77="No","N/A",VLOOKUP(AB77,'Items Sold'!A:J,10,FALSE))</f>
        <v>N/A</v>
      </c>
      <c r="AJ77" s="71" t="str">
        <f>+IF(AC77="No","N/A",AG77-M77)</f>
        <v>N/A</v>
      </c>
      <c r="AK77" s="71" t="str">
        <f>+IF(AC77="No","N/A",(M77/(L77)/12*5-AG77))</f>
        <v>N/A</v>
      </c>
      <c r="AL77" s="71">
        <f>AN77-AO77</f>
        <v>-105812.226</v>
      </c>
      <c r="AM77" s="68">
        <f>$A$2</f>
        <v>0</v>
      </c>
      <c r="AN77" s="71">
        <f>+IF(AC77&lt;&gt;"NO",0,IF(L77=0,0,IF(($A$2-H77)/365&gt;L77,O77*L77,(M77-N77)/L77*($A$2-H77)/365)))</f>
        <v>-103231.44</v>
      </c>
      <c r="AO77" s="71">
        <v>2580.7860000000001</v>
      </c>
      <c r="AP77" s="75" t="str">
        <f>+IF(AN77&gt;M77,"Issue","No")</f>
        <v>No</v>
      </c>
      <c r="AS77" s="71">
        <f>IF(AC77="no",AD77-AN77,0)</f>
        <v>106098.98</v>
      </c>
    </row>
    <row r="78" spans="1:45">
      <c r="A78" s="99" t="s">
        <v>28</v>
      </c>
      <c r="C78" s="68">
        <v>45582</v>
      </c>
      <c r="D78" s="69" t="s">
        <v>81</v>
      </c>
      <c r="E78" s="121" t="s">
        <v>242</v>
      </c>
      <c r="G78" s="110" t="s">
        <v>243</v>
      </c>
      <c r="H78" s="111">
        <v>43800</v>
      </c>
      <c r="I78" s="112" t="s">
        <v>49</v>
      </c>
      <c r="J78" s="112"/>
      <c r="K78" s="112" t="s">
        <v>50</v>
      </c>
      <c r="L78" s="112">
        <v>3</v>
      </c>
      <c r="M78" s="113">
        <v>4292.1099999999997</v>
      </c>
      <c r="N78" s="113">
        <f>M78*0.1</f>
        <v>429.21100000000001</v>
      </c>
      <c r="O78" s="113">
        <f>+IF(L78=0,0,(M78-N78)/L78)</f>
        <v>1287.6329999999998</v>
      </c>
      <c r="Q78" s="66"/>
      <c r="S78" s="96"/>
      <c r="T78" s="96"/>
      <c r="U78" s="96"/>
      <c r="V78" s="96"/>
      <c r="W78" s="96"/>
      <c r="X78" s="66"/>
      <c r="Y78" s="97"/>
      <c r="AB78" s="75" t="str">
        <f>A78&amp;" - "&amp;E78</f>
        <v>Disposed - SE-02S</v>
      </c>
      <c r="AC78" s="75" t="str">
        <f>+IF(ISNA(VLOOKUP(AB78,'Items Sold'!A:J,1,FALSE)),"No",(VLOOKUP(AB78,'Items Sold'!A:J,1,FALSE)))</f>
        <v>No</v>
      </c>
      <c r="AD78" s="98">
        <f>+IF((AND(AC78&lt;&gt;"No",AM78&gt;1)),0,M78)</f>
        <v>4292.1099999999997</v>
      </c>
      <c r="AE78" s="68" t="str">
        <f>IF(ISNA(VLOOKUP(AB78,'Items Sold'!A:J,6,FALSE)),"N/A",(VLOOKUP(AB78,'Items Sold'!A:J,6,FALSE)))</f>
        <v>N/A</v>
      </c>
      <c r="AF78" s="71" t="str">
        <f>+IF(AE78="N/A","N/A",AE78-H78)</f>
        <v>N/A</v>
      </c>
      <c r="AG78" s="71" t="str">
        <f>IF(AC78="No","N/A",((M78-N78)/(L78*365)*IF(AF78&gt;(L78*365),L78*365,AF78)))</f>
        <v>N/A</v>
      </c>
      <c r="AH78" s="71" t="str">
        <f>+IF(AC78="No","N/A",M78-AG78)</f>
        <v>N/A</v>
      </c>
      <c r="AI78" s="71" t="str">
        <f>+IF(AC78="No","N/A",VLOOKUP(AB78,'Items Sold'!A:J,10,FALSE))</f>
        <v>N/A</v>
      </c>
      <c r="AJ78" s="71" t="str">
        <f>+IF(AC78="No","N/A",AG78-M78)</f>
        <v>N/A</v>
      </c>
      <c r="AK78" s="71" t="str">
        <f>+IF(AC78="No","N/A",(M78/(L78)/12*5-AG78))</f>
        <v>N/A</v>
      </c>
      <c r="AL78" s="71">
        <f>AN78-AO78</f>
        <v>-158378.85899999997</v>
      </c>
      <c r="AM78" s="68">
        <f>$A$2</f>
        <v>0</v>
      </c>
      <c r="AN78" s="71">
        <f>+IF(AC78&lt;&gt;"NO",0,IF(L78=0,0,IF(($A$2-H78)/365&gt;L78,O78*L78,(M78-N78)/L78*($A$2-H78)/365)))</f>
        <v>-154515.95999999996</v>
      </c>
      <c r="AO78" s="71">
        <v>3862.8989999999994</v>
      </c>
      <c r="AP78" s="75" t="str">
        <f>+IF(AN78&gt;M78,"Issue","No")</f>
        <v>No</v>
      </c>
      <c r="AS78" s="71">
        <f>IF(AC78="no",AD78-AN78,0)</f>
        <v>158808.06999999995</v>
      </c>
    </row>
    <row r="79" spans="1:45">
      <c r="A79" s="99" t="s">
        <v>28</v>
      </c>
      <c r="C79" s="68">
        <v>45582</v>
      </c>
      <c r="D79" s="69" t="s">
        <v>81</v>
      </c>
      <c r="E79" s="121" t="s">
        <v>244</v>
      </c>
      <c r="G79" s="110" t="s">
        <v>245</v>
      </c>
      <c r="H79" s="111">
        <v>43800</v>
      </c>
      <c r="I79" s="112" t="s">
        <v>49</v>
      </c>
      <c r="J79" s="112"/>
      <c r="K79" s="112" t="s">
        <v>50</v>
      </c>
      <c r="L79" s="112">
        <v>3</v>
      </c>
      <c r="M79" s="113">
        <v>2003.71</v>
      </c>
      <c r="N79" s="113">
        <f>M79*0.1</f>
        <v>200.37100000000001</v>
      </c>
      <c r="O79" s="113">
        <f>+IF(L79=0,0,(M79-N79)/L79)</f>
        <v>601.11299999999994</v>
      </c>
      <c r="Q79" s="66"/>
      <c r="S79" s="96"/>
      <c r="T79" s="96"/>
      <c r="U79" s="96"/>
      <c r="V79" s="96"/>
      <c r="W79" s="96"/>
      <c r="X79" s="66"/>
      <c r="Y79" s="97"/>
      <c r="AB79" s="75" t="str">
        <f>A79&amp;" - "&amp;E79</f>
        <v>Disposed - SE-03S</v>
      </c>
      <c r="AC79" s="75" t="str">
        <f>+IF(ISNA(VLOOKUP(AB79,'Items Sold'!A:J,1,FALSE)),"No",(VLOOKUP(AB79,'Items Sold'!A:J,1,FALSE)))</f>
        <v>No</v>
      </c>
      <c r="AD79" s="98">
        <f>+IF((AND(AC79&lt;&gt;"No",AM79&gt;1)),0,M79)</f>
        <v>2003.71</v>
      </c>
      <c r="AE79" s="68" t="str">
        <f>IF(ISNA(VLOOKUP(AB79,'Items Sold'!A:J,6,FALSE)),"N/A",(VLOOKUP(AB79,'Items Sold'!A:J,6,FALSE)))</f>
        <v>N/A</v>
      </c>
      <c r="AF79" s="71" t="str">
        <f>+IF(AE79="N/A","N/A",AE79-H79)</f>
        <v>N/A</v>
      </c>
      <c r="AG79" s="71" t="str">
        <f>IF(AC79="No","N/A",((M79-N79)/(L79*365)*IF(AF79&gt;(L79*365),L79*365,AF79)))</f>
        <v>N/A</v>
      </c>
      <c r="AH79" s="71" t="str">
        <f>+IF(AC79="No","N/A",M79-AG79)</f>
        <v>N/A</v>
      </c>
      <c r="AI79" s="71" t="str">
        <f>+IF(AC79="No","N/A",VLOOKUP(AB79,'Items Sold'!A:J,10,FALSE))</f>
        <v>N/A</v>
      </c>
      <c r="AJ79" s="71" t="str">
        <f>+IF(AC79="No","N/A",AG79-M79)</f>
        <v>N/A</v>
      </c>
      <c r="AK79" s="71" t="str">
        <f>+IF(AC79="No","N/A",(M79/(L79)/12*5-AG79))</f>
        <v>N/A</v>
      </c>
      <c r="AL79" s="71">
        <f>AN79-AO79</f>
        <v>-73936.899000000005</v>
      </c>
      <c r="AM79" s="68">
        <f>$A$2</f>
        <v>0</v>
      </c>
      <c r="AN79" s="71">
        <f>+IF(AC79&lt;&gt;"NO",0,IF(L79=0,0,IF(($A$2-H79)/365&gt;L79,O79*L79,(M79-N79)/L79*($A$2-H79)/365)))</f>
        <v>-72133.56</v>
      </c>
      <c r="AO79" s="71">
        <v>1803.3389999999999</v>
      </c>
      <c r="AP79" s="75" t="str">
        <f>+IF(AN79&gt;M79,"Issue","No")</f>
        <v>No</v>
      </c>
      <c r="AS79" s="71">
        <f>IF(AC79="no",AD79-AN79,0)</f>
        <v>74137.27</v>
      </c>
    </row>
    <row r="80" spans="1:45">
      <c r="A80" s="99" t="s">
        <v>28</v>
      </c>
      <c r="C80" s="68">
        <v>45582</v>
      </c>
      <c r="D80" s="69" t="s">
        <v>81</v>
      </c>
      <c r="E80" s="121" t="s">
        <v>246</v>
      </c>
      <c r="G80" s="110" t="s">
        <v>247</v>
      </c>
      <c r="H80" s="111">
        <v>43800</v>
      </c>
      <c r="I80" s="112" t="s">
        <v>49</v>
      </c>
      <c r="J80" s="112"/>
      <c r="K80" s="112" t="s">
        <v>50</v>
      </c>
      <c r="L80" s="112">
        <v>3</v>
      </c>
      <c r="M80" s="113">
        <v>2339.2800000000002</v>
      </c>
      <c r="N80" s="113">
        <f>M80*0.1</f>
        <v>233.92800000000003</v>
      </c>
      <c r="O80" s="113">
        <f>+IF(L80=0,0,(M80-N80)/L80)</f>
        <v>701.78400000000011</v>
      </c>
      <c r="Q80" s="66"/>
      <c r="S80" s="96"/>
      <c r="T80" s="96"/>
      <c r="U80" s="96"/>
      <c r="V80" s="96"/>
      <c r="W80" s="96"/>
      <c r="X80" s="66"/>
      <c r="Y80" s="97"/>
      <c r="AB80" s="75" t="str">
        <f>A80&amp;" - "&amp;E80</f>
        <v>Disposed - SE-04S</v>
      </c>
      <c r="AC80" s="75" t="str">
        <f>+IF(ISNA(VLOOKUP(AB80,'Items Sold'!A:J,1,FALSE)),"No",(VLOOKUP(AB80,'Items Sold'!A:J,1,FALSE)))</f>
        <v>No</v>
      </c>
      <c r="AD80" s="98">
        <f>+IF((AND(AC80&lt;&gt;"No",AM80&gt;1)),0,M80)</f>
        <v>2339.2800000000002</v>
      </c>
      <c r="AE80" s="68" t="str">
        <f>IF(ISNA(VLOOKUP(AB80,'Items Sold'!A:J,6,FALSE)),"N/A",(VLOOKUP(AB80,'Items Sold'!A:J,6,FALSE)))</f>
        <v>N/A</v>
      </c>
      <c r="AF80" s="71" t="str">
        <f>+IF(AE80="N/A","N/A",AE80-H80)</f>
        <v>N/A</v>
      </c>
      <c r="AG80" s="71" t="str">
        <f>IF(AC80="No","N/A",((M80-N80)/(L80*365)*IF(AF80&gt;(L80*365),L80*365,AF80)))</f>
        <v>N/A</v>
      </c>
      <c r="AH80" s="71" t="str">
        <f>+IF(AC80="No","N/A",M80-AG80)</f>
        <v>N/A</v>
      </c>
      <c r="AI80" s="71" t="str">
        <f>+IF(AC80="No","N/A",VLOOKUP(AB80,'Items Sold'!A:J,10,FALSE))</f>
        <v>N/A</v>
      </c>
      <c r="AJ80" s="71" t="str">
        <f>+IF(AC80="No","N/A",AG80-M80)</f>
        <v>N/A</v>
      </c>
      <c r="AK80" s="71" t="str">
        <f>+IF(AC80="No","N/A",(M80/(L80)/12*5-AG80))</f>
        <v>N/A</v>
      </c>
      <c r="AL80" s="71">
        <f>AN80-AO80</f>
        <v>-86319.432000000001</v>
      </c>
      <c r="AM80" s="68">
        <f>$A$2</f>
        <v>0</v>
      </c>
      <c r="AN80" s="71">
        <f>+IF(AC80&lt;&gt;"NO",0,IF(L80=0,0,IF(($A$2-H80)/365&gt;L80,O80*L80,(M80-N80)/L80*($A$2-H80)/365)))</f>
        <v>-84214.080000000002</v>
      </c>
      <c r="AO80" s="71">
        <v>2105.3520000000003</v>
      </c>
      <c r="AP80" s="75" t="str">
        <f>+IF(AN80&gt;M80,"Issue","No")</f>
        <v>No</v>
      </c>
      <c r="AS80" s="71">
        <f>IF(AC80="no",AD80-AN80,0)</f>
        <v>86553.36</v>
      </c>
    </row>
    <row r="81" spans="1:45">
      <c r="A81" s="99" t="s">
        <v>28</v>
      </c>
      <c r="C81" s="68">
        <v>45582</v>
      </c>
      <c r="D81" s="69" t="s">
        <v>81</v>
      </c>
      <c r="E81" s="121" t="s">
        <v>248</v>
      </c>
      <c r="G81" s="110" t="s">
        <v>249</v>
      </c>
      <c r="H81" s="111">
        <v>43800</v>
      </c>
      <c r="I81" s="112" t="s">
        <v>49</v>
      </c>
      <c r="J81" s="112"/>
      <c r="K81" s="112" t="s">
        <v>50</v>
      </c>
      <c r="L81" s="112">
        <v>3</v>
      </c>
      <c r="M81" s="113">
        <v>16618.54</v>
      </c>
      <c r="N81" s="113">
        <f>M81*0.1</f>
        <v>1661.8540000000003</v>
      </c>
      <c r="O81" s="113">
        <f>+IF(L81=0,0,(M81-N81)/L81)</f>
        <v>4985.5620000000008</v>
      </c>
      <c r="Q81" s="66"/>
      <c r="S81" s="96"/>
      <c r="T81" s="96"/>
      <c r="U81" s="96"/>
      <c r="V81" s="96"/>
      <c r="W81" s="96"/>
      <c r="X81" s="66"/>
      <c r="Y81" s="97"/>
      <c r="AB81" s="75" t="str">
        <f>A81&amp;" - "&amp;E81</f>
        <v>Disposed - SE-06S</v>
      </c>
      <c r="AC81" s="75" t="str">
        <f>+IF(ISNA(VLOOKUP(AB81,'Items Sold'!A:J,1,FALSE)),"No",(VLOOKUP(AB81,'Items Sold'!A:J,1,FALSE)))</f>
        <v>No</v>
      </c>
      <c r="AD81" s="98">
        <f>+IF((AND(AC81&lt;&gt;"No",AM81&gt;1)),0,M81)</f>
        <v>16618.54</v>
      </c>
      <c r="AE81" s="68" t="str">
        <f>IF(ISNA(VLOOKUP(AB81,'Items Sold'!A:J,6,FALSE)),"N/A",(VLOOKUP(AB81,'Items Sold'!A:J,6,FALSE)))</f>
        <v>N/A</v>
      </c>
      <c r="AF81" s="71" t="str">
        <f>+IF(AE81="N/A","N/A",AE81-H81)</f>
        <v>N/A</v>
      </c>
      <c r="AG81" s="71" t="str">
        <f>IF(AC81="No","N/A",((M81-N81)/(L81*365)*IF(AF81&gt;(L81*365),L81*365,AF81)))</f>
        <v>N/A</v>
      </c>
      <c r="AH81" s="71" t="str">
        <f>+IF(AC81="No","N/A",M81-AG81)</f>
        <v>N/A</v>
      </c>
      <c r="AI81" s="71" t="str">
        <f>+IF(AC81="No","N/A",VLOOKUP(AB81,'Items Sold'!A:J,10,FALSE))</f>
        <v>N/A</v>
      </c>
      <c r="AJ81" s="71" t="str">
        <f>+IF(AC81="No","N/A",AG81-M81)</f>
        <v>N/A</v>
      </c>
      <c r="AK81" s="71" t="str">
        <f>+IF(AC81="No","N/A",(M81/(L81)/12*5-AG81))</f>
        <v>N/A</v>
      </c>
      <c r="AL81" s="71">
        <f>AN81-AO81</f>
        <v>-613224.12600000005</v>
      </c>
      <c r="AM81" s="68">
        <f>$A$2</f>
        <v>0</v>
      </c>
      <c r="AN81" s="71">
        <f>+IF(AC81&lt;&gt;"NO",0,IF(L81=0,0,IF(($A$2-H81)/365&gt;L81,O81*L81,(M81-N81)/L81*($A$2-H81)/365)))</f>
        <v>-598267.44000000006</v>
      </c>
      <c r="AO81" s="71">
        <v>14956.686000000002</v>
      </c>
      <c r="AP81" s="75" t="str">
        <f>+IF(AN81&gt;M81,"Issue","No")</f>
        <v>No</v>
      </c>
      <c r="AS81" s="71">
        <f>IF(AC81="no",AD81-AN81,0)</f>
        <v>614885.9800000001</v>
      </c>
    </row>
    <row r="82" spans="1:45">
      <c r="A82" s="75" t="s">
        <v>45</v>
      </c>
      <c r="C82" s="68">
        <v>45512</v>
      </c>
      <c r="D82" s="69" t="s">
        <v>81</v>
      </c>
      <c r="E82" s="109" t="s">
        <v>250</v>
      </c>
      <c r="F82" s="70" t="s">
        <v>251</v>
      </c>
      <c r="G82" s="110" t="s">
        <v>252</v>
      </c>
      <c r="H82" s="111">
        <v>43301</v>
      </c>
      <c r="I82" s="112" t="s">
        <v>85</v>
      </c>
      <c r="J82" s="112" t="s">
        <v>98</v>
      </c>
      <c r="K82" s="112" t="s">
        <v>50</v>
      </c>
      <c r="L82" s="112">
        <v>10</v>
      </c>
      <c r="M82" s="113">
        <v>74184</v>
      </c>
      <c r="N82" s="113">
        <f>M82*0.2</f>
        <v>14836.800000000001</v>
      </c>
      <c r="O82" s="113">
        <f>+IF(L82=0,0,(M82-N82)/L82)</f>
        <v>5934.7199999999993</v>
      </c>
      <c r="P82" s="123"/>
      <c r="Q82" s="72"/>
      <c r="R82" s="73"/>
      <c r="S82" s="124"/>
      <c r="T82" s="124"/>
      <c r="U82" s="124"/>
      <c r="V82" s="124"/>
      <c r="W82" s="124"/>
      <c r="X82" s="72"/>
      <c r="Y82" s="125"/>
      <c r="Z82" s="126"/>
      <c r="AA82" s="126"/>
      <c r="AB82" s="75" t="str">
        <f>A82&amp;" - "&amp;E82</f>
        <v>Select - SFB-01S</v>
      </c>
      <c r="AC82" s="75" t="str">
        <f>+IF(ISNA(VLOOKUP(AB82,'Items Sold'!A:J,1,FALSE)),"No",(VLOOKUP(AB82,'Items Sold'!A:J,1,FALSE)))</f>
        <v>No</v>
      </c>
      <c r="AD82" s="98">
        <f>+IF((AND(AC82&lt;&gt;"No",AM82&gt;1)),0,M82)</f>
        <v>74184</v>
      </c>
      <c r="AE82" s="68" t="str">
        <f>IF(ISNA(VLOOKUP(AB82,'Items Sold'!A:J,6,FALSE)),"N/A",(VLOOKUP(AB82,'Items Sold'!A:J,6,FALSE)))</f>
        <v>N/A</v>
      </c>
      <c r="AF82" s="71" t="str">
        <f>+IF(AE82="N/A","N/A",AE82-H82)</f>
        <v>N/A</v>
      </c>
      <c r="AG82" s="71" t="str">
        <f>IF(AC82="No","N/A",((M82-N82)/(L82*365)*IF(AF82&gt;(L82*365),L82*365,AF82)))</f>
        <v>N/A</v>
      </c>
      <c r="AH82" s="71" t="str">
        <f>+IF(AC82="No","N/A",M82-AG82)</f>
        <v>N/A</v>
      </c>
      <c r="AI82" s="71" t="str">
        <f>+IF(AC82="No","N/A",VLOOKUP(AB82,'Items Sold'!A:J,10,FALSE))</f>
        <v>N/A</v>
      </c>
      <c r="AJ82" s="71" t="str">
        <f>+IF(AC82="No","N/A",AG82-M82)</f>
        <v>N/A</v>
      </c>
      <c r="AK82" s="71" t="str">
        <f>+IF(AC82="No","N/A",(M82/(L82)/12*5-AG82))</f>
        <v>N/A</v>
      </c>
      <c r="AL82" s="71">
        <f>AN82-AO82</f>
        <v>-730474.60471232876</v>
      </c>
      <c r="AM82" s="68">
        <f>$A$2</f>
        <v>0</v>
      </c>
      <c r="AN82" s="71">
        <f>+IF(AC82&lt;&gt;"NO",0,IF(L82=0,0,IF(($A$2-H82)/365&gt;L82,O82*L82,(M82-N82)/L82*($A$2-H82)/365)))</f>
        <v>-704052.90608219174</v>
      </c>
      <c r="AO82" s="71">
        <v>26421.69863013698</v>
      </c>
      <c r="AP82" s="75" t="str">
        <f>+IF(AN82&gt;M82,"Issue","No")</f>
        <v>No</v>
      </c>
      <c r="AS82" s="71">
        <f>IF(AC82="no",AD82-AN82,0)</f>
        <v>778236.90608219174</v>
      </c>
    </row>
    <row r="83" spans="1:45">
      <c r="A83" s="75" t="s">
        <v>45</v>
      </c>
      <c r="C83" s="68"/>
      <c r="E83" s="109" t="s">
        <v>253</v>
      </c>
      <c r="F83" s="70" t="s">
        <v>254</v>
      </c>
      <c r="G83" s="110" t="s">
        <v>255</v>
      </c>
      <c r="H83" s="111">
        <v>43902</v>
      </c>
      <c r="I83" s="112" t="s">
        <v>85</v>
      </c>
      <c r="J83" s="112" t="s">
        <v>98</v>
      </c>
      <c r="K83" s="112" t="s">
        <v>50</v>
      </c>
      <c r="L83" s="112">
        <v>5</v>
      </c>
      <c r="M83" s="113">
        <v>25150</v>
      </c>
      <c r="N83" s="113">
        <f>M83*0.1</f>
        <v>2515</v>
      </c>
      <c r="O83" s="113">
        <f>+IF(L83=0,0,(M83-N83)/L83)</f>
        <v>4527</v>
      </c>
      <c r="Q83" s="66"/>
      <c r="S83" s="96"/>
      <c r="T83" s="96"/>
      <c r="U83" s="96"/>
      <c r="V83" s="96"/>
      <c r="W83" s="96"/>
      <c r="X83" s="66"/>
      <c r="Y83" s="97"/>
      <c r="AB83" s="75" t="str">
        <f>A83&amp;" - "&amp;E83</f>
        <v>Select - SFB-02S</v>
      </c>
      <c r="AC83" s="75" t="str">
        <f>+IF(ISNA(VLOOKUP(AB83,'Items Sold'!A:J,1,FALSE)),"No",(VLOOKUP(AB83,'Items Sold'!A:J,1,FALSE)))</f>
        <v>No</v>
      </c>
      <c r="AD83" s="98">
        <f>+IF((AND(AC83&lt;&gt;"No",AM83&gt;1)),0,M83)</f>
        <v>25150</v>
      </c>
      <c r="AE83" s="68" t="str">
        <f>IF(ISNA(VLOOKUP(AB83,'Items Sold'!A:J,6,FALSE)),"N/A",(VLOOKUP(AB83,'Items Sold'!A:J,6,FALSE)))</f>
        <v>N/A</v>
      </c>
      <c r="AF83" s="71" t="str">
        <f>+IF(AE83="N/A","N/A",AE83-H83)</f>
        <v>N/A</v>
      </c>
      <c r="AG83" s="71" t="str">
        <f>IF(AC83="No","N/A",((M83-N83)/(L83*365)*IF(AF83&gt;(L83*365),L83*365,AF83)))</f>
        <v>N/A</v>
      </c>
      <c r="AH83" s="71" t="str">
        <f>+IF(AC83="No","N/A",M83-AG83)</f>
        <v>N/A</v>
      </c>
      <c r="AI83" s="71" t="str">
        <f>+IF(AC83="No","N/A",VLOOKUP(AB83,'Items Sold'!A:J,10,FALSE))</f>
        <v>N/A</v>
      </c>
      <c r="AJ83" s="71" t="str">
        <f>+IF(AC83="No","N/A",AG83-M83)</f>
        <v>N/A</v>
      </c>
      <c r="AK83" s="71" t="str">
        <f>+IF(AC83="No","N/A",(M83/(L83)/12*5-AG83))</f>
        <v>N/A</v>
      </c>
      <c r="AL83" s="71">
        <f>AN83-AO83</f>
        <v>-557205.48493150692</v>
      </c>
      <c r="AM83" s="68">
        <f>$A$2</f>
        <v>0</v>
      </c>
      <c r="AN83" s="71">
        <f>+IF(AC83&lt;&gt;"NO",0,IF(L83=0,0,IF(($A$2-H83)/365&gt;L83,O83*L83,(M83-N83)/L83*($A$2-H83)/365)))</f>
        <v>-544505.07945205481</v>
      </c>
      <c r="AO83" s="71">
        <v>12700.405479452054</v>
      </c>
      <c r="AP83" s="75" t="str">
        <f>+IF(AN83&gt;M83,"Issue","No")</f>
        <v>No</v>
      </c>
      <c r="AS83" s="71">
        <f>IF(AC83="no",AD83-AN83,0)</f>
        <v>569655.07945205481</v>
      </c>
    </row>
    <row r="84" spans="1:45">
      <c r="A84" s="75" t="s">
        <v>45</v>
      </c>
      <c r="C84" s="68"/>
      <c r="E84" s="109" t="s">
        <v>256</v>
      </c>
      <c r="F84" s="70" t="s">
        <v>257</v>
      </c>
      <c r="G84" s="110" t="s">
        <v>258</v>
      </c>
      <c r="H84" s="111">
        <v>43991</v>
      </c>
      <c r="I84" s="112" t="s">
        <v>85</v>
      </c>
      <c r="J84" s="112" t="s">
        <v>98</v>
      </c>
      <c r="K84" s="112" t="s">
        <v>50</v>
      </c>
      <c r="L84" s="112">
        <v>5</v>
      </c>
      <c r="M84" s="113">
        <v>26689.03</v>
      </c>
      <c r="N84" s="113">
        <f>M84*0.1</f>
        <v>2668.9030000000002</v>
      </c>
      <c r="O84" s="113">
        <f>+IF(L84=0,0,(M84-N84)/L84)</f>
        <v>4804.0254000000004</v>
      </c>
      <c r="Q84" s="66"/>
      <c r="S84" s="96"/>
      <c r="T84" s="96"/>
      <c r="U84" s="96"/>
      <c r="V84" s="96"/>
      <c r="W84" s="96"/>
      <c r="X84" s="66"/>
      <c r="Y84" s="97"/>
      <c r="AB84" s="75" t="str">
        <f>A84&amp;" - "&amp;E84</f>
        <v>Select - SFB-02S*</v>
      </c>
      <c r="AC84" s="75" t="str">
        <f>+IF(ISNA(VLOOKUP(AB84,'Items Sold'!A:J,1,FALSE)),"No",(VLOOKUP(AB84,'Items Sold'!A:J,1,FALSE)))</f>
        <v>No</v>
      </c>
      <c r="AD84" s="98">
        <f>+IF((AND(AC84&lt;&gt;"No",AM84&gt;1)),0,M84)</f>
        <v>26689.03</v>
      </c>
      <c r="AE84" s="68" t="str">
        <f>IF(ISNA(VLOOKUP(AB84,'Items Sold'!A:J,6,FALSE)),"N/A",(VLOOKUP(AB84,'Items Sold'!A:J,6,FALSE)))</f>
        <v>N/A</v>
      </c>
      <c r="AF84" s="71" t="str">
        <f>+IF(AE84="N/A","N/A",AE84-H84)</f>
        <v>N/A</v>
      </c>
      <c r="AG84" s="71" t="str">
        <f>IF(AC84="No","N/A",((M84-N84)/(L84*365)*IF(AF84&gt;(L84*365),L84*365,AF84)))</f>
        <v>N/A</v>
      </c>
      <c r="AH84" s="71" t="str">
        <f>+IF(AC84="No","N/A",M84-AG84)</f>
        <v>N/A</v>
      </c>
      <c r="AI84" s="71" t="str">
        <f>+IF(AC84="No","N/A",VLOOKUP(AB84,'Items Sold'!A:J,10,FALSE))</f>
        <v>N/A</v>
      </c>
      <c r="AJ84" s="71" t="str">
        <f>+IF(AC84="No","N/A",AG84-M84)</f>
        <v>N/A</v>
      </c>
      <c r="AK84" s="71" t="str">
        <f>+IF(AC84="No","N/A",(M84/(L84)/12*5-AG84))</f>
        <v>N/A</v>
      </c>
      <c r="AL84" s="71">
        <f>AN84-AO84</f>
        <v>-591303.13731616444</v>
      </c>
      <c r="AM84" s="68">
        <f>$A$2</f>
        <v>0</v>
      </c>
      <c r="AN84" s="71">
        <f>+IF(AC84&lt;&gt;"NO",0,IF(L84=0,0,IF(($A$2-H84)/365&gt;L84,O84*L84,(M84-N84)/L84*($A$2-H84)/365)))</f>
        <v>-578996.93526410963</v>
      </c>
      <c r="AO84" s="71">
        <v>12306.202052054796</v>
      </c>
      <c r="AP84" s="75" t="str">
        <f>+IF(AN84&gt;M84,"Issue","No")</f>
        <v>No</v>
      </c>
      <c r="AS84" s="71">
        <f>IF(AC84="no",AD84-AN84,0)</f>
        <v>605685.96526410966</v>
      </c>
    </row>
    <row r="85" spans="1:45" ht="14.45" customHeight="1">
      <c r="A85" s="75" t="s">
        <v>45</v>
      </c>
      <c r="C85" s="68"/>
      <c r="E85" s="109" t="s">
        <v>259</v>
      </c>
      <c r="F85" s="70" t="s">
        <v>260</v>
      </c>
      <c r="G85" s="110" t="s">
        <v>261</v>
      </c>
      <c r="H85" s="111">
        <v>43983</v>
      </c>
      <c r="I85" s="112" t="s">
        <v>85</v>
      </c>
      <c r="J85" s="112" t="s">
        <v>98</v>
      </c>
      <c r="K85" s="112" t="s">
        <v>50</v>
      </c>
      <c r="L85" s="112">
        <v>5</v>
      </c>
      <c r="M85" s="113">
        <v>32994</v>
      </c>
      <c r="N85" s="113">
        <f>M85*0.1</f>
        <v>3299.4</v>
      </c>
      <c r="O85" s="113">
        <f>+IF(L85=0,0,(M85-N85)/L85)</f>
        <v>5938.92</v>
      </c>
      <c r="Q85" s="66"/>
      <c r="S85" s="96"/>
      <c r="T85" s="96"/>
      <c r="U85" s="96"/>
      <c r="V85" s="96"/>
      <c r="W85" s="96"/>
      <c r="X85" s="66"/>
      <c r="Y85" s="97"/>
      <c r="AB85" s="75" t="str">
        <f>A85&amp;" - "&amp;E85</f>
        <v>Select - SFB-03S</v>
      </c>
      <c r="AC85" s="75" t="str">
        <f>+IF(ISNA(VLOOKUP(AB85,'Items Sold'!A:J,1,FALSE)),"No",(VLOOKUP(AB85,'Items Sold'!A:J,1,FALSE)))</f>
        <v>No</v>
      </c>
      <c r="AD85" s="98">
        <f>+IF((AND(AC85&lt;&gt;"No",AM85&gt;1)),0,M85)</f>
        <v>32994</v>
      </c>
      <c r="AE85" s="68" t="str">
        <f>IF(ISNA(VLOOKUP(AB85,'Items Sold'!A:J,6,FALSE)),"N/A",(VLOOKUP(AB85,'Items Sold'!A:J,6,FALSE)))</f>
        <v>N/A</v>
      </c>
      <c r="AF85" s="71" t="str">
        <f>+IF(AE85="N/A","N/A",AE85-H85)</f>
        <v>N/A</v>
      </c>
      <c r="AG85" s="71" t="str">
        <f>IF(AC85="No","N/A",((M85-N85)/(L85*365)*IF(AF85&gt;(L85*365),L85*365,AF85)))</f>
        <v>N/A</v>
      </c>
      <c r="AH85" s="71" t="str">
        <f>+IF(AC85="No","N/A",M85-AG85)</f>
        <v>N/A</v>
      </c>
      <c r="AI85" s="71" t="str">
        <f>+IF(AC85="No","N/A",VLOOKUP(AB85,'Items Sold'!A:J,10,FALSE))</f>
        <v>N/A</v>
      </c>
      <c r="AJ85" s="71" t="str">
        <f>+IF(AC85="No","N/A",AG85-M85)</f>
        <v>N/A</v>
      </c>
      <c r="AK85" s="71" t="str">
        <f>+IF(AC85="No","N/A",(M85/(L85)/12*5-AG85))</f>
        <v>N/A</v>
      </c>
      <c r="AL85" s="71">
        <f>AN85-AO85</f>
        <v>-730991.56142465759</v>
      </c>
      <c r="AM85" s="68">
        <f>$A$2</f>
        <v>0</v>
      </c>
      <c r="AN85" s="71">
        <f>+IF(AC85&lt;&gt;"NO",0,IF(L85=0,0,IF(($A$2-H85)/365&gt;L85,O85*L85,(M85-N85)/L85*($A$2-H85)/365)))</f>
        <v>-715647.99550684937</v>
      </c>
      <c r="AO85" s="71">
        <v>15343.565917808221</v>
      </c>
      <c r="AP85" s="75" t="str">
        <f>+IF(AN85&gt;M85,"Issue","No")</f>
        <v>No</v>
      </c>
      <c r="AS85" s="71">
        <f>IF(AC85="no",AD85-AN85,0)</f>
        <v>748641.99550684937</v>
      </c>
    </row>
    <row r="86" spans="1:45" ht="14.45" customHeight="1">
      <c r="A86" s="75" t="s">
        <v>45</v>
      </c>
      <c r="C86" s="68"/>
      <c r="E86" s="109" t="s">
        <v>262</v>
      </c>
      <c r="F86" s="70" t="s">
        <v>263</v>
      </c>
      <c r="G86" s="110" t="s">
        <v>264</v>
      </c>
      <c r="H86" s="111">
        <v>44075</v>
      </c>
      <c r="I86" s="112" t="s">
        <v>85</v>
      </c>
      <c r="J86" s="112" t="s">
        <v>98</v>
      </c>
      <c r="K86" s="112" t="s">
        <v>50</v>
      </c>
      <c r="L86" s="112">
        <v>5</v>
      </c>
      <c r="M86" s="113">
        <v>25871.74</v>
      </c>
      <c r="N86" s="113">
        <f>M86*0.1</f>
        <v>2587.1740000000004</v>
      </c>
      <c r="O86" s="113">
        <f>+IF(L86=0,0,(M86-N86)/L86)</f>
        <v>4656.9132000000009</v>
      </c>
      <c r="Q86" s="66"/>
      <c r="S86" s="96"/>
      <c r="T86" s="96"/>
      <c r="U86" s="96"/>
      <c r="V86" s="96"/>
      <c r="W86" s="96"/>
      <c r="X86" s="66"/>
      <c r="Y86" s="97"/>
      <c r="AB86" s="75" t="str">
        <f>A86&amp;" - "&amp;E86</f>
        <v>Select - SFB-03S*</v>
      </c>
      <c r="AC86" s="75" t="str">
        <f>+IF(ISNA(VLOOKUP(AB86,'Items Sold'!A:J,1,FALSE)),"No",(VLOOKUP(AB86,'Items Sold'!A:J,1,FALSE)))</f>
        <v>No</v>
      </c>
      <c r="AD86" s="98">
        <f>+IF((AND(AC86&lt;&gt;"No",AM86&gt;1)),0,M86)</f>
        <v>25871.74</v>
      </c>
      <c r="AE86" s="68" t="str">
        <f>IF(ISNA(VLOOKUP(AB86,'Items Sold'!A:J,6,FALSE)),"N/A",(VLOOKUP(AB86,'Items Sold'!A:J,6,FALSE)))</f>
        <v>N/A</v>
      </c>
      <c r="AF86" s="71" t="str">
        <f>+IF(AE86="N/A","N/A",AE86-H86)</f>
        <v>N/A</v>
      </c>
      <c r="AG86" s="71" t="str">
        <f>IF(AC86="No","N/A",((M86-N86)/(L86*365)*IF(AF86&gt;(L86*365),L86*365,AF86)))</f>
        <v>N/A</v>
      </c>
      <c r="AH86" s="71" t="str">
        <f>+IF(AC86="No","N/A",M86-AG86)</f>
        <v>N/A</v>
      </c>
      <c r="AI86" s="71" t="str">
        <f>+IF(AC86="No","N/A",VLOOKUP(AB86,'Items Sold'!A:J,10,FALSE))</f>
        <v>N/A</v>
      </c>
      <c r="AJ86" s="71" t="str">
        <f>+IF(AC86="No","N/A",AG86-M86)</f>
        <v>N/A</v>
      </c>
      <c r="AK86" s="71" t="str">
        <f>+IF(AC86="No","N/A",(M86/(L86)/12*5-AG86))</f>
        <v>N/A</v>
      </c>
      <c r="AL86" s="71">
        <f>AN86-AO86</f>
        <v>-573195.84225534252</v>
      </c>
      <c r="AM86" s="68">
        <f>$A$2</f>
        <v>0</v>
      </c>
      <c r="AN86" s="71">
        <f>+IF(AC86&lt;&gt;"NO",0,IF(L86=0,0,IF(($A$2-H86)/365&gt;L86,O86*L86,(M86-N86)/L86*($A$2-H86)/365)))</f>
        <v>-562338.21723287681</v>
      </c>
      <c r="AO86" s="71">
        <v>10857.625022465756</v>
      </c>
      <c r="AP86" s="75" t="str">
        <f>+IF(AN86&gt;M86,"Issue","No")</f>
        <v>No</v>
      </c>
      <c r="AS86" s="71">
        <f>IF(AC86="no",AD86-AN86,0)</f>
        <v>588209.9572328768</v>
      </c>
    </row>
    <row r="87" spans="1:45" ht="14.45" customHeight="1">
      <c r="A87" s="75" t="s">
        <v>45</v>
      </c>
      <c r="C87" s="68"/>
      <c r="E87" s="109" t="s">
        <v>265</v>
      </c>
      <c r="F87" s="70" t="s">
        <v>266</v>
      </c>
      <c r="G87" s="112" t="s">
        <v>267</v>
      </c>
      <c r="H87" s="111">
        <v>44896</v>
      </c>
      <c r="I87" s="112" t="s">
        <v>85</v>
      </c>
      <c r="J87" s="112" t="s">
        <v>98</v>
      </c>
      <c r="K87" s="112" t="s">
        <v>50</v>
      </c>
      <c r="L87" s="112">
        <v>5</v>
      </c>
      <c r="M87" s="113">
        <v>131506.20000000001</v>
      </c>
      <c r="N87" s="113">
        <f>M87*0.1</f>
        <v>13150.620000000003</v>
      </c>
      <c r="O87" s="113">
        <f>+IF(L87=0,0,(M87-N87)/L87)</f>
        <v>23671.116000000002</v>
      </c>
      <c r="Q87" s="66"/>
      <c r="S87" s="96"/>
      <c r="T87" s="96"/>
      <c r="U87" s="96"/>
      <c r="V87" s="96"/>
      <c r="W87" s="96"/>
      <c r="X87" s="66"/>
      <c r="Y87" s="97"/>
      <c r="AB87" s="75" t="str">
        <f>A87&amp;" - "&amp;E87</f>
        <v>Select - SFB-04S</v>
      </c>
      <c r="AC87" s="75" t="str">
        <f>+IF(ISNA(VLOOKUP(AB87,'Items Sold'!A:J,1,FALSE)),"No",(VLOOKUP(AB87,'Items Sold'!A:J,1,FALSE)))</f>
        <v>No</v>
      </c>
      <c r="AD87" s="98">
        <f>+IF((AND(AC87&lt;&gt;"No",AM87&gt;1)),0,M87)</f>
        <v>131506.20000000001</v>
      </c>
      <c r="AE87" s="68" t="str">
        <f>IF(ISNA(VLOOKUP(AB87,'Items Sold'!A:J,6,FALSE)),"N/A",(VLOOKUP(AB87,'Items Sold'!A:J,6,FALSE)))</f>
        <v>N/A</v>
      </c>
      <c r="AF87" s="71" t="str">
        <f>+IF(AE87="N/A","N/A",AE87-H87)</f>
        <v>N/A</v>
      </c>
      <c r="AG87" s="71" t="str">
        <f>IF(AC87="No","N/A",((M87-N87)/(L87*365)*IF(AF87&gt;(L87*365),L87*365,AF87)))</f>
        <v>N/A</v>
      </c>
      <c r="AH87" s="71" t="str">
        <f>+IF(AC87="No","N/A",M87-AG87)</f>
        <v>N/A</v>
      </c>
      <c r="AI87" s="71" t="str">
        <f>+IF(AC87="No","N/A",VLOOKUP(AB87,'Items Sold'!A:J,10,FALSE))</f>
        <v>N/A</v>
      </c>
      <c r="AJ87" s="71" t="str">
        <f>+IF(AC87="No","N/A",AG87-M87)</f>
        <v>N/A</v>
      </c>
      <c r="AK87" s="71" t="str">
        <f>+IF(AC87="No","N/A",(M87/(L87)/12*5-AG87))</f>
        <v>N/A</v>
      </c>
      <c r="AL87" s="71">
        <f>AN87-AO87</f>
        <v>-2913557.6915506856</v>
      </c>
      <c r="AM87" s="68">
        <f>$A$2</f>
        <v>0</v>
      </c>
      <c r="AN87" s="71">
        <f>+IF(AC87&lt;&gt;"NO",0,IF(L87=0,0,IF(($A$2-H87)/365&gt;L87,O87*L87,(M87-N87)/L87*($A$2-H87)/365)))</f>
        <v>-2911612.1203726032</v>
      </c>
      <c r="AO87" s="71">
        <v>1945.5711780821921</v>
      </c>
      <c r="AP87" s="75" t="str">
        <f>+IF(AN87&gt;M87,"Issue","No")</f>
        <v>No</v>
      </c>
      <c r="AS87" s="71">
        <f>IF(AC87="no",AD87-AN87,0)</f>
        <v>3043118.3203726034</v>
      </c>
    </row>
    <row r="88" spans="1:45" ht="14.45" customHeight="1">
      <c r="A88" s="75" t="s">
        <v>45</v>
      </c>
      <c r="C88" s="68"/>
      <c r="E88" s="109" t="s">
        <v>268</v>
      </c>
      <c r="F88" s="70" t="s">
        <v>269</v>
      </c>
      <c r="G88" s="112" t="s">
        <v>270</v>
      </c>
      <c r="H88" s="111">
        <v>44896</v>
      </c>
      <c r="I88" s="112" t="s">
        <v>85</v>
      </c>
      <c r="J88" s="112" t="s">
        <v>98</v>
      </c>
      <c r="K88" s="112" t="s">
        <v>50</v>
      </c>
      <c r="L88" s="112">
        <v>5</v>
      </c>
      <c r="M88" s="113">
        <v>141078.93</v>
      </c>
      <c r="N88" s="113">
        <f>M88*0.1</f>
        <v>14107.893</v>
      </c>
      <c r="O88" s="113">
        <f>+IF(L88=0,0,(M88-N88)/L88)</f>
        <v>25394.207399999999</v>
      </c>
      <c r="Q88" s="66"/>
      <c r="S88" s="96"/>
      <c r="T88" s="96"/>
      <c r="U88" s="96"/>
      <c r="V88" s="96"/>
      <c r="W88" s="96"/>
      <c r="X88" s="66"/>
      <c r="Y88" s="97"/>
      <c r="AB88" s="75" t="str">
        <f>A88&amp;" - "&amp;E88</f>
        <v>Select - SFB-05S</v>
      </c>
      <c r="AC88" s="75" t="str">
        <f>+IF(ISNA(VLOOKUP(AB88,'Items Sold'!A:J,1,FALSE)),"No",(VLOOKUP(AB88,'Items Sold'!A:J,1,FALSE)))</f>
        <v>No</v>
      </c>
      <c r="AD88" s="98">
        <f>+IF((AND(AC88&lt;&gt;"No",AM88&gt;1)),0,M88)</f>
        <v>141078.93</v>
      </c>
      <c r="AE88" s="68" t="str">
        <f>IF(ISNA(VLOOKUP(AB88,'Items Sold'!A:J,6,FALSE)),"N/A",(VLOOKUP(AB88,'Items Sold'!A:J,6,FALSE)))</f>
        <v>N/A</v>
      </c>
      <c r="AF88" s="71" t="str">
        <f>+IF(AE88="N/A","N/A",AE88-H88)</f>
        <v>N/A</v>
      </c>
      <c r="AG88" s="71" t="str">
        <f>IF(AC88="No","N/A",((M88-N88)/(L88*365)*IF(AF88&gt;(L88*365),L88*365,AF88)))</f>
        <v>N/A</v>
      </c>
      <c r="AH88" s="71" t="str">
        <f>+IF(AC88="No","N/A",M88-AG88)</f>
        <v>N/A</v>
      </c>
      <c r="AI88" s="71" t="str">
        <f>+IF(AC88="No","N/A",VLOOKUP(AB88,'Items Sold'!A:J,10,FALSE))</f>
        <v>N/A</v>
      </c>
      <c r="AJ88" s="71" t="str">
        <f>+IF(AC88="No","N/A",AG88-M88)</f>
        <v>N/A</v>
      </c>
      <c r="AK88" s="71" t="str">
        <f>+IF(AC88="No","N/A",(M88/(L88)/12*5-AG88))</f>
        <v>N/A</v>
      </c>
      <c r="AL88" s="71">
        <f>AN88-AO88</f>
        <v>-3125644.2784997257</v>
      </c>
      <c r="AM88" s="68">
        <f>$A$2</f>
        <v>0</v>
      </c>
      <c r="AN88" s="71">
        <f>+IF(AC88&lt;&gt;"NO",0,IF(L88=0,0,IF(($A$2-H88)/365&gt;L88,O88*L88,(M88-N88)/L88*($A$2-H88)/365)))</f>
        <v>-3123557.0833709585</v>
      </c>
      <c r="AO88" s="71">
        <v>2087.1951287671232</v>
      </c>
      <c r="AP88" s="75" t="str">
        <f>+IF(AN88&gt;M88,"Issue","No")</f>
        <v>No</v>
      </c>
      <c r="AS88" s="71">
        <f>IF(AC88="no",AD88-AN88,0)</f>
        <v>3264636.0133709586</v>
      </c>
    </row>
    <row r="89" spans="1:45" ht="14.45" customHeight="1">
      <c r="A89" s="75" t="s">
        <v>45</v>
      </c>
      <c r="C89" s="68"/>
      <c r="E89" s="129" t="s">
        <v>271</v>
      </c>
      <c r="F89" s="70" t="s">
        <v>272</v>
      </c>
      <c r="G89" s="112" t="s">
        <v>273</v>
      </c>
      <c r="H89" s="111">
        <v>45323</v>
      </c>
      <c r="I89" s="112" t="s">
        <v>85</v>
      </c>
      <c r="J89" s="112" t="s">
        <v>98</v>
      </c>
      <c r="K89" s="112" t="s">
        <v>50</v>
      </c>
      <c r="L89" s="112">
        <v>5</v>
      </c>
      <c r="M89" s="113">
        <v>163231.28</v>
      </c>
      <c r="N89" s="113">
        <f>M89*0.1</f>
        <v>16323.128000000001</v>
      </c>
      <c r="O89" s="113">
        <f>+IF(L89=0,0,(M89-N89)/L89)</f>
        <v>29381.630400000002</v>
      </c>
      <c r="Q89" s="66"/>
      <c r="S89" s="96"/>
      <c r="T89" s="96"/>
      <c r="U89" s="96"/>
      <c r="V89" s="96"/>
      <c r="W89" s="96"/>
      <c r="X89" s="66"/>
      <c r="Y89" s="97"/>
      <c r="AB89" s="75" t="str">
        <f>A89&amp;" - "&amp;E89</f>
        <v>Select - SFB-06S</v>
      </c>
      <c r="AC89" s="75" t="str">
        <f>+IF(ISNA(VLOOKUP(AB89,'Items Sold'!A:J,1,FALSE)),"No",(VLOOKUP(AB89,'Items Sold'!A:J,1,FALSE)))</f>
        <v>No</v>
      </c>
      <c r="AD89" s="98">
        <f>+IF((AND(AC89&lt;&gt;"No",AM89&gt;1)),0,M89)</f>
        <v>163231.28</v>
      </c>
      <c r="AE89" s="68" t="str">
        <f>IF(ISNA(VLOOKUP(AB89,'Items Sold'!A:J,6,FALSE)),"N/A",(VLOOKUP(AB89,'Items Sold'!A:J,6,FALSE)))</f>
        <v>N/A</v>
      </c>
      <c r="AF89" s="71" t="str">
        <f>+IF(AE89="N/A","N/A",AE89-H89)</f>
        <v>N/A</v>
      </c>
      <c r="AG89" s="71" t="str">
        <f>IF(AC89="No","N/A",((M89-N89)/(L89*365)*IF(AF89&gt;(L89*365),L89*365,AF89)))</f>
        <v>N/A</v>
      </c>
      <c r="AH89" s="71" t="str">
        <f>+IF(AC89="No","N/A",M89-AG89)</f>
        <v>N/A</v>
      </c>
      <c r="AI89" s="71" t="str">
        <f>+IF(AC89="No","N/A",VLOOKUP(AB89,'Items Sold'!A:J,10,FALSE))</f>
        <v>N/A</v>
      </c>
      <c r="AJ89" s="71" t="str">
        <f>+IF(AC89="No","N/A",AG89-M89)</f>
        <v>N/A</v>
      </c>
      <c r="AK89" s="71" t="str">
        <f>+IF(AC89="No","N/A",(M89/(L89)/12*5-AG89))</f>
        <v>N/A</v>
      </c>
      <c r="AL89" s="71">
        <f>AN89-AO89</f>
        <v>-3650481.7146334248</v>
      </c>
      <c r="AM89" s="68">
        <f>$A$2</f>
        <v>0</v>
      </c>
      <c r="AN89" s="71">
        <f>+IF(AC89&lt;&gt;"NO",0,IF(L89=0,0,IF(($A$2-H89)/365&gt;L89,O89*L89,(M89-N89)/L89*($A$2-H89)/365)))</f>
        <v>-3648393.5195046575</v>
      </c>
      <c r="AO89" s="71">
        <v>2088.19512876712</v>
      </c>
      <c r="AP89" s="75" t="str">
        <f>+IF(AN89&gt;M89,"Issue","No")</f>
        <v>No</v>
      </c>
      <c r="AS89" s="71">
        <f>IF(AC89="no",AD89-AN89,0)</f>
        <v>3811624.7995046573</v>
      </c>
    </row>
    <row r="90" spans="1:45" ht="14.45" customHeight="1">
      <c r="A90" s="75" t="s">
        <v>45</v>
      </c>
      <c r="C90" s="68"/>
      <c r="E90" s="129" t="s">
        <v>274</v>
      </c>
      <c r="F90" s="70" t="s">
        <v>275</v>
      </c>
      <c r="G90" s="112" t="s">
        <v>273</v>
      </c>
      <c r="H90" s="111">
        <v>45323</v>
      </c>
      <c r="I90" s="112" t="s">
        <v>85</v>
      </c>
      <c r="J90" s="112" t="s">
        <v>98</v>
      </c>
      <c r="K90" s="112" t="s">
        <v>50</v>
      </c>
      <c r="L90" s="112">
        <v>5</v>
      </c>
      <c r="M90" s="113">
        <v>163231.28</v>
      </c>
      <c r="N90" s="113">
        <f>M90*0.1</f>
        <v>16323.128000000001</v>
      </c>
      <c r="O90" s="113">
        <f>+IF(L90=0,0,(M90-N90)/L90)</f>
        <v>29381.630400000002</v>
      </c>
      <c r="Q90" s="66"/>
      <c r="S90" s="96"/>
      <c r="T90" s="96"/>
      <c r="U90" s="96"/>
      <c r="V90" s="96"/>
      <c r="W90" s="96"/>
      <c r="X90" s="66"/>
      <c r="Y90" s="97"/>
      <c r="AB90" s="75" t="str">
        <f>A90&amp;" - "&amp;E90</f>
        <v>Select - SFB-07S</v>
      </c>
      <c r="AC90" s="75" t="str">
        <f>+IF(ISNA(VLOOKUP(AB90,'Items Sold'!A:J,1,FALSE)),"No",(VLOOKUP(AB90,'Items Sold'!A:J,1,FALSE)))</f>
        <v>No</v>
      </c>
      <c r="AD90" s="98">
        <f>+IF((AND(AC90&lt;&gt;"No",AM90&gt;1)),0,M90)</f>
        <v>163231.28</v>
      </c>
      <c r="AE90" s="68" t="str">
        <f>IF(ISNA(VLOOKUP(AB90,'Items Sold'!A:J,6,FALSE)),"N/A",(VLOOKUP(AB90,'Items Sold'!A:J,6,FALSE)))</f>
        <v>N/A</v>
      </c>
      <c r="AF90" s="71" t="str">
        <f>+IF(AE90="N/A","N/A",AE90-H90)</f>
        <v>N/A</v>
      </c>
      <c r="AG90" s="71" t="str">
        <f>IF(AC90="No","N/A",((M90-N90)/(L90*365)*IF(AF90&gt;(L90*365),L90*365,AF90)))</f>
        <v>N/A</v>
      </c>
      <c r="AH90" s="71" t="str">
        <f>+IF(AC90="No","N/A",M90-AG90)</f>
        <v>N/A</v>
      </c>
      <c r="AI90" s="71" t="str">
        <f>+IF(AC90="No","N/A",VLOOKUP(AB90,'Items Sold'!A:J,10,FALSE))</f>
        <v>N/A</v>
      </c>
      <c r="AJ90" s="71" t="str">
        <f>+IF(AC90="No","N/A",AG90-M90)</f>
        <v>N/A</v>
      </c>
      <c r="AK90" s="71" t="str">
        <f>+IF(AC90="No","N/A",(M90/(L90)/12*5-AG90))</f>
        <v>N/A</v>
      </c>
      <c r="AL90" s="71">
        <f>AN90-AO90</f>
        <v>-3650482.7146334248</v>
      </c>
      <c r="AM90" s="68">
        <f>$A$2</f>
        <v>0</v>
      </c>
      <c r="AN90" s="71">
        <f>+IF(AC90&lt;&gt;"NO",0,IF(L90=0,0,IF(($A$2-H90)/365&gt;L90,O90*L90,(M90-N90)/L90*($A$2-H90)/365)))</f>
        <v>-3648393.5195046575</v>
      </c>
      <c r="AO90" s="71">
        <v>2089.19512876712</v>
      </c>
      <c r="AP90" s="75" t="str">
        <f>+IF(AN90&gt;M90,"Issue","No")</f>
        <v>No</v>
      </c>
      <c r="AS90" s="71">
        <f>IF(AC90="no",AD90-AN90,0)</f>
        <v>3811624.7995046573</v>
      </c>
    </row>
    <row r="91" spans="1:45" ht="14.45" customHeight="1">
      <c r="A91" s="75" t="s">
        <v>45</v>
      </c>
      <c r="C91" s="68"/>
      <c r="E91" s="129" t="s">
        <v>276</v>
      </c>
      <c r="F91" s="70" t="s">
        <v>277</v>
      </c>
      <c r="G91" s="112" t="s">
        <v>278</v>
      </c>
      <c r="H91" s="111"/>
      <c r="I91" s="112" t="s">
        <v>85</v>
      </c>
      <c r="J91" s="112" t="s">
        <v>98</v>
      </c>
      <c r="K91" s="112" t="s">
        <v>50</v>
      </c>
      <c r="L91" s="112">
        <v>5</v>
      </c>
      <c r="M91" s="113"/>
      <c r="N91" s="113">
        <f>M91*0.1</f>
        <v>0</v>
      </c>
      <c r="O91" s="113">
        <f>+IF(L91=0,0,(M91-N91)/L91)</f>
        <v>0</v>
      </c>
      <c r="Q91" s="66"/>
      <c r="S91" s="96"/>
      <c r="T91" s="96"/>
      <c r="U91" s="96"/>
      <c r="V91" s="96"/>
      <c r="W91" s="96"/>
      <c r="X91" s="66"/>
      <c r="Y91" s="97"/>
      <c r="AD91" s="98"/>
      <c r="AL91" s="71"/>
    </row>
    <row r="92" spans="1:45" ht="14.45" customHeight="1">
      <c r="A92" s="75" t="s">
        <v>45</v>
      </c>
      <c r="C92" s="68"/>
      <c r="E92" s="129" t="s">
        <v>279</v>
      </c>
      <c r="F92" s="70" t="s">
        <v>280</v>
      </c>
      <c r="G92" s="112" t="s">
        <v>281</v>
      </c>
      <c r="H92" s="111"/>
      <c r="I92" s="112" t="s">
        <v>85</v>
      </c>
      <c r="J92" s="112" t="s">
        <v>98</v>
      </c>
      <c r="K92" s="112" t="s">
        <v>50</v>
      </c>
      <c r="L92" s="112">
        <v>5</v>
      </c>
      <c r="M92" s="113"/>
      <c r="N92" s="113">
        <f>M92*0.1</f>
        <v>0</v>
      </c>
      <c r="O92" s="113">
        <f>+IF(L92=0,0,(M92-N92)/L92)</f>
        <v>0</v>
      </c>
      <c r="Q92" s="66"/>
      <c r="S92" s="96"/>
      <c r="T92" s="96"/>
      <c r="U92" s="96"/>
      <c r="V92" s="96"/>
      <c r="W92" s="96"/>
      <c r="X92" s="66"/>
      <c r="Y92" s="97"/>
      <c r="AD92" s="98"/>
      <c r="AL92" s="71"/>
    </row>
    <row r="93" spans="1:45" ht="14.45" customHeight="1">
      <c r="A93" s="75" t="s">
        <v>45</v>
      </c>
      <c r="C93" s="68"/>
      <c r="E93" s="129" t="s">
        <v>282</v>
      </c>
      <c r="F93" s="70" t="s">
        <v>283</v>
      </c>
      <c r="G93" s="112" t="s">
        <v>284</v>
      </c>
      <c r="H93" s="111"/>
      <c r="I93" s="112" t="s">
        <v>85</v>
      </c>
      <c r="J93" s="112" t="s">
        <v>98</v>
      </c>
      <c r="K93" s="112" t="s">
        <v>50</v>
      </c>
      <c r="L93" s="112">
        <v>5</v>
      </c>
      <c r="M93" s="113"/>
      <c r="N93" s="113">
        <f>M93*0.1</f>
        <v>0</v>
      </c>
      <c r="O93" s="113">
        <f>+IF(L93=0,0,(M93-N93)/L93)</f>
        <v>0</v>
      </c>
      <c r="Q93" s="66"/>
      <c r="S93" s="96"/>
      <c r="T93" s="96"/>
      <c r="U93" s="96"/>
      <c r="V93" s="96"/>
      <c r="W93" s="96"/>
      <c r="X93" s="66"/>
      <c r="Y93" s="97"/>
      <c r="AD93" s="98"/>
      <c r="AL93" s="71"/>
    </row>
    <row r="94" spans="1:45" ht="14.45" customHeight="1">
      <c r="A94" s="75" t="s">
        <v>45</v>
      </c>
      <c r="C94" s="68"/>
      <c r="E94" s="109" t="s">
        <v>285</v>
      </c>
      <c r="F94" s="70" t="s">
        <v>286</v>
      </c>
      <c r="G94" s="110" t="s">
        <v>287</v>
      </c>
      <c r="H94" s="111">
        <v>44243</v>
      </c>
      <c r="I94" s="112" t="s">
        <v>49</v>
      </c>
      <c r="J94" s="112"/>
      <c r="K94" s="112" t="s">
        <v>50</v>
      </c>
      <c r="L94" s="112">
        <v>5</v>
      </c>
      <c r="M94" s="113">
        <v>38750</v>
      </c>
      <c r="N94" s="113">
        <f>M94*0.1</f>
        <v>3875</v>
      </c>
      <c r="O94" s="113">
        <f>+IF(L94=0,0,(M94-N94)/L94)</f>
        <v>6975</v>
      </c>
      <c r="Q94" s="66"/>
      <c r="S94" s="96"/>
      <c r="T94" s="96"/>
      <c r="U94" s="96"/>
      <c r="V94" s="96"/>
      <c r="W94" s="96"/>
      <c r="X94" s="66"/>
      <c r="Y94" s="97"/>
      <c r="AB94" s="75" t="str">
        <f>A94&amp;" - "&amp;E94</f>
        <v>Select - SS-01S</v>
      </c>
      <c r="AC94" s="75" t="str">
        <f>+IF(ISNA(VLOOKUP(AB94,'Items Sold'!A:J,1,FALSE)),"No",(VLOOKUP(AB94,'Items Sold'!A:J,1,FALSE)))</f>
        <v>No</v>
      </c>
      <c r="AD94" s="98">
        <f>+IF((AND(AC94&lt;&gt;"No",AM94&gt;1)),0,M94)</f>
        <v>38750</v>
      </c>
      <c r="AE94" s="68" t="str">
        <f>IF(ISNA(VLOOKUP(AB94,'Items Sold'!A:J,6,FALSE)),"N/A",(VLOOKUP(AB94,'Items Sold'!A:J,6,FALSE)))</f>
        <v>N/A</v>
      </c>
      <c r="AF94" s="71" t="str">
        <f>+IF(AE94="N/A","N/A",AE94-H94)</f>
        <v>N/A</v>
      </c>
      <c r="AG94" s="71" t="str">
        <f>IF(AC94="No","N/A",((M94-N94)/(L94*365)*IF(AF94&gt;(L94*365),L94*365,AF94)))</f>
        <v>N/A</v>
      </c>
      <c r="AH94" s="71" t="str">
        <f>+IF(AC94="No","N/A",M94-AG94)</f>
        <v>N/A</v>
      </c>
      <c r="AI94" s="71" t="str">
        <f>+IF(AC94="No","N/A",VLOOKUP(AB94,'Items Sold'!A:J,10,FALSE))</f>
        <v>N/A</v>
      </c>
      <c r="AJ94" s="71" t="str">
        <f>+IF(AC94="No","N/A",AG94-M94)</f>
        <v>N/A</v>
      </c>
      <c r="AK94" s="71" t="str">
        <f>+IF(AC94="No","N/A",(M94/(L94)/12*5-AG94))</f>
        <v>N/A</v>
      </c>
      <c r="AL94" s="71">
        <f>AN94-AO94</f>
        <v>-858517.39726027392</v>
      </c>
      <c r="AM94" s="68">
        <f>$A$2</f>
        <v>0</v>
      </c>
      <c r="AN94" s="71">
        <f>+IF(AC94&lt;&gt;"NO",0,IF(L94=0,0,IF(($A$2-H94)/365&gt;L94,O94*L94,(M94-N94)/L94*($A$2-H94)/365)))</f>
        <v>-845465.54794520547</v>
      </c>
      <c r="AO94" s="71">
        <v>13051.849315068494</v>
      </c>
      <c r="AP94" s="75" t="str">
        <f>+IF(AN94&gt;M94,"Issue","No")</f>
        <v>No</v>
      </c>
      <c r="AS94" s="71">
        <f>IF(AC94="no",AD94-AN94,0)</f>
        <v>884215.54794520547</v>
      </c>
    </row>
    <row r="95" spans="1:45" ht="14.45" customHeight="1">
      <c r="A95" s="75" t="s">
        <v>45</v>
      </c>
      <c r="C95" s="68"/>
      <c r="D95" s="69" t="s">
        <v>288</v>
      </c>
      <c r="E95" s="121" t="s">
        <v>289</v>
      </c>
      <c r="F95" s="70" t="s">
        <v>290</v>
      </c>
      <c r="G95" s="110" t="s">
        <v>291</v>
      </c>
      <c r="H95" s="111">
        <v>43800</v>
      </c>
      <c r="I95" s="112" t="s">
        <v>49</v>
      </c>
      <c r="J95" s="112"/>
      <c r="K95" s="112" t="s">
        <v>50</v>
      </c>
      <c r="L95" s="112">
        <v>3</v>
      </c>
      <c r="M95" s="113">
        <v>4767.33</v>
      </c>
      <c r="N95" s="113">
        <f>M95*0.1</f>
        <v>476.733</v>
      </c>
      <c r="O95" s="113">
        <f>+IF(L95=0,0,(M95-N95)/L95)</f>
        <v>1430.1989999999998</v>
      </c>
      <c r="Q95" s="66"/>
      <c r="S95" s="96"/>
      <c r="T95" s="96"/>
      <c r="U95" s="96"/>
      <c r="V95" s="96"/>
      <c r="W95" s="96"/>
      <c r="X95" s="66"/>
      <c r="Y95" s="97"/>
      <c r="AB95" s="75" t="str">
        <f>A95&amp;" - "&amp;E95</f>
        <v>Select - ST-01S</v>
      </c>
      <c r="AC95" s="75" t="str">
        <f>+IF(ISNA(VLOOKUP(AB95,'Items Sold'!A:J,1,FALSE)),"No",(VLOOKUP(AB95,'Items Sold'!A:J,1,FALSE)))</f>
        <v>No</v>
      </c>
      <c r="AD95" s="98">
        <f>+IF((AND(AC95&lt;&gt;"No",AM95&gt;1)),0,M95)</f>
        <v>4767.33</v>
      </c>
      <c r="AE95" s="68" t="str">
        <f>IF(ISNA(VLOOKUP(AB95,'Items Sold'!A:J,6,FALSE)),"N/A",(VLOOKUP(AB95,'Items Sold'!A:J,6,FALSE)))</f>
        <v>N/A</v>
      </c>
      <c r="AF95" s="71" t="str">
        <f>+IF(AE95="N/A","N/A",AE95-H95)</f>
        <v>N/A</v>
      </c>
      <c r="AG95" s="71" t="str">
        <f>IF(AC95="No","N/A",((M95-N95)/(L95*365)*IF(AF95&gt;(L95*365),L95*365,AF95)))</f>
        <v>N/A</v>
      </c>
      <c r="AH95" s="71" t="str">
        <f>+IF(AC95="No","N/A",M95-AG95)</f>
        <v>N/A</v>
      </c>
      <c r="AI95" s="71" t="str">
        <f>+IF(AC95="No","N/A",VLOOKUP(AB95,'Items Sold'!A:J,10,FALSE))</f>
        <v>N/A</v>
      </c>
      <c r="AJ95" s="71" t="str">
        <f>+IF(AC95="No","N/A",AG95-M95)</f>
        <v>N/A</v>
      </c>
      <c r="AK95" s="71" t="str">
        <f>+IF(AC95="No","N/A",(M95/(L95)/12*5-AG95))</f>
        <v>N/A</v>
      </c>
      <c r="AL95" s="71">
        <f>AN95-AO95</f>
        <v>-175914.47699999998</v>
      </c>
      <c r="AM95" s="68">
        <f>$A$2</f>
        <v>0</v>
      </c>
      <c r="AN95" s="71">
        <f>+IF(AC95&lt;&gt;"NO",0,IF(L95=0,0,IF(($A$2-H95)/365&gt;L95,O95*L95,(M95-N95)/L95*($A$2-H95)/365)))</f>
        <v>-171623.87999999998</v>
      </c>
      <c r="AO95" s="71">
        <v>4290.5969999999998</v>
      </c>
      <c r="AP95" s="75" t="str">
        <f>+IF(AN95&gt;M95,"Issue","No")</f>
        <v>No</v>
      </c>
      <c r="AS95" s="71">
        <f>IF(AC95="no",AD95-AN95,0)</f>
        <v>176391.20999999996</v>
      </c>
    </row>
    <row r="96" spans="1:45" ht="14.45" customHeight="1">
      <c r="A96" s="75" t="s">
        <v>45</v>
      </c>
      <c r="C96" s="68">
        <v>45582</v>
      </c>
      <c r="D96" s="69" t="s">
        <v>81</v>
      </c>
      <c r="E96" s="121" t="s">
        <v>292</v>
      </c>
      <c r="G96" s="110" t="s">
        <v>293</v>
      </c>
      <c r="H96" s="111">
        <v>43800</v>
      </c>
      <c r="I96" s="112" t="s">
        <v>49</v>
      </c>
      <c r="J96" s="112"/>
      <c r="K96" s="112" t="s">
        <v>50</v>
      </c>
      <c r="L96" s="112">
        <v>3</v>
      </c>
      <c r="M96" s="113">
        <v>26764.81</v>
      </c>
      <c r="N96" s="113">
        <f>M96*0.1</f>
        <v>2676.4810000000002</v>
      </c>
      <c r="O96" s="113">
        <f>+IF(L96=0,0,(M96-N96)/L96)</f>
        <v>8029.4430000000002</v>
      </c>
      <c r="Q96" s="66"/>
      <c r="S96" s="96"/>
      <c r="T96" s="96"/>
      <c r="U96" s="96"/>
      <c r="V96" s="96"/>
      <c r="W96" s="96"/>
      <c r="X96" s="66"/>
      <c r="Y96" s="97"/>
      <c r="AB96" s="75" t="str">
        <f>A96&amp;" - "&amp;E96</f>
        <v>Select - ST-02S</v>
      </c>
      <c r="AC96" s="75" t="str">
        <f>+IF(ISNA(VLOOKUP(AB96,'Items Sold'!A:J,1,FALSE)),"No",(VLOOKUP(AB96,'Items Sold'!A:J,1,FALSE)))</f>
        <v>No</v>
      </c>
      <c r="AD96" s="98">
        <f>+IF((AND(AC96&lt;&gt;"No",AM96&gt;1)),0,M96)</f>
        <v>26764.81</v>
      </c>
      <c r="AE96" s="68" t="str">
        <f>IF(ISNA(VLOOKUP(AB96,'Items Sold'!A:J,6,FALSE)),"N/A",(VLOOKUP(AB96,'Items Sold'!A:J,6,FALSE)))</f>
        <v>N/A</v>
      </c>
      <c r="AF96" s="71" t="str">
        <f>+IF(AE96="N/A","N/A",AE96-H96)</f>
        <v>N/A</v>
      </c>
      <c r="AG96" s="71" t="str">
        <f>IF(AC96="No","N/A",((M96-N96)/(L96*365)*IF(AF96&gt;(L96*365),L96*365,AF96)))</f>
        <v>N/A</v>
      </c>
      <c r="AH96" s="71" t="str">
        <f>+IF(AC96="No","N/A",M96-AG96)</f>
        <v>N/A</v>
      </c>
      <c r="AI96" s="71" t="str">
        <f>+IF(AC96="No","N/A",VLOOKUP(AB96,'Items Sold'!A:J,10,FALSE))</f>
        <v>N/A</v>
      </c>
      <c r="AJ96" s="71" t="str">
        <f>+IF(AC96="No","N/A",AG96-M96)</f>
        <v>N/A</v>
      </c>
      <c r="AK96" s="71" t="str">
        <f>+IF(AC96="No","N/A",(M96/(L96)/12*5-AG96))</f>
        <v>N/A</v>
      </c>
      <c r="AL96" s="71">
        <f>AN96-AO96</f>
        <v>-987621.48900000018</v>
      </c>
      <c r="AM96" s="68">
        <f>$A$2</f>
        <v>0</v>
      </c>
      <c r="AN96" s="71">
        <f>+IF(AC96&lt;&gt;"NO",0,IF(L96=0,0,IF(($A$2-H96)/365&gt;L96,O96*L96,(M96-N96)/L96*($A$2-H96)/365)))</f>
        <v>-963533.16000000015</v>
      </c>
      <c r="AO96" s="71">
        <v>24088.329000000002</v>
      </c>
      <c r="AP96" s="75" t="str">
        <f>+IF(AN96&gt;M96,"Issue","No")</f>
        <v>No</v>
      </c>
      <c r="AS96" s="71">
        <f>IF(AC96="no",AD96-AN96,0)</f>
        <v>990297.9700000002</v>
      </c>
    </row>
    <row r="97" spans="1:45" ht="14.45" customHeight="1">
      <c r="A97" s="75" t="s">
        <v>45</v>
      </c>
      <c r="C97" s="68"/>
      <c r="E97" s="109" t="s">
        <v>294</v>
      </c>
      <c r="F97" s="75" t="s">
        <v>295</v>
      </c>
      <c r="G97" s="112" t="s">
        <v>296</v>
      </c>
      <c r="H97" s="111">
        <v>44608</v>
      </c>
      <c r="I97" s="112" t="s">
        <v>49</v>
      </c>
      <c r="J97" s="112"/>
      <c r="K97" s="112" t="s">
        <v>50</v>
      </c>
      <c r="L97" s="112">
        <v>5</v>
      </c>
      <c r="M97" s="113">
        <v>25642.18</v>
      </c>
      <c r="N97" s="113">
        <f>M97*0.1</f>
        <v>2564.2180000000003</v>
      </c>
      <c r="O97" s="113">
        <f>+IF(L97=0,0,(M97-N97)/L97)</f>
        <v>4615.5923999999995</v>
      </c>
      <c r="Q97" s="66"/>
      <c r="S97" s="96"/>
      <c r="T97" s="96"/>
      <c r="U97" s="96"/>
      <c r="V97" s="96"/>
      <c r="W97" s="96"/>
      <c r="X97" s="66"/>
      <c r="Y97" s="97"/>
      <c r="AB97" s="75" t="str">
        <f>A97&amp;" - "&amp;E97</f>
        <v>Select - VT-01S</v>
      </c>
      <c r="AC97" s="75" t="str">
        <f>+IF(ISNA(VLOOKUP(AB97,'Items Sold'!A:J,1,FALSE)),"No",(VLOOKUP(AB97,'Items Sold'!A:J,1,FALSE)))</f>
        <v>No</v>
      </c>
      <c r="AD97" s="98">
        <f>+IF((AND(AC97&lt;&gt;"No",AM97&gt;1)),0,M97)</f>
        <v>25642.18</v>
      </c>
      <c r="AE97" s="68" t="str">
        <f>IF(ISNA(VLOOKUP(AB97,'Items Sold'!A:J,6,FALSE)),"N/A",(VLOOKUP(AB97,'Items Sold'!A:J,6,FALSE)))</f>
        <v>N/A</v>
      </c>
      <c r="AF97" s="71" t="str">
        <f>+IF(AE97="N/A","N/A",AE97-H97)</f>
        <v>N/A</v>
      </c>
      <c r="AG97" s="71" t="str">
        <f>IF(AC97="No","N/A",((M97-N97)/(L97*365)*IF(AF97&gt;(L97*365),L97*365,AF97)))</f>
        <v>N/A</v>
      </c>
      <c r="AH97" s="71" t="str">
        <f>+IF(AC97="No","N/A",M97-AG97)</f>
        <v>N/A</v>
      </c>
      <c r="AI97" s="71" t="str">
        <f>+IF(AC97="No","N/A",VLOOKUP(AB97,'Items Sold'!A:J,10,FALSE))</f>
        <v>N/A</v>
      </c>
      <c r="AJ97" s="71" t="str">
        <f>+IF(AC97="No","N/A",AG97-M97)</f>
        <v>N/A</v>
      </c>
      <c r="AK97" s="71" t="str">
        <f>+IF(AC97="No","N/A",(M97/(L97)/12*5-AG97))</f>
        <v>N/A</v>
      </c>
      <c r="AL97" s="71">
        <f>AN97-AO97</f>
        <v>-568109.87441753421</v>
      </c>
      <c r="AM97" s="68">
        <f>$A$2</f>
        <v>0</v>
      </c>
      <c r="AN97" s="71">
        <f>+IF(AC97&lt;&gt;"NO",0,IF(L97=0,0,IF(($A$2-H97)/365&gt;L97,O97*L97,(M97-N97)/L97*($A$2-H97)/365)))</f>
        <v>-564088.6185731506</v>
      </c>
      <c r="AO97" s="71">
        <v>4021.255844383561</v>
      </c>
      <c r="AP97" s="75" t="str">
        <f>+IF(AN97&gt;M97,"Issue","No")</f>
        <v>No</v>
      </c>
      <c r="AS97" s="71">
        <f>IF(AC97="no",AD97-AN97,0)</f>
        <v>589730.79857315065</v>
      </c>
    </row>
    <row r="98" spans="1:45" ht="14.45" customHeight="1">
      <c r="A98" s="75" t="s">
        <v>45</v>
      </c>
      <c r="C98" s="68"/>
      <c r="E98" s="109" t="s">
        <v>297</v>
      </c>
      <c r="F98" s="75"/>
      <c r="G98" s="112"/>
      <c r="H98" s="111"/>
      <c r="I98" s="112"/>
      <c r="J98" s="112"/>
      <c r="K98" s="112"/>
      <c r="L98" s="112"/>
      <c r="M98" s="113"/>
      <c r="N98" s="113"/>
      <c r="O98" s="113"/>
      <c r="Q98" s="66"/>
      <c r="S98" s="96"/>
      <c r="T98" s="96"/>
      <c r="U98" s="96"/>
      <c r="V98" s="96"/>
      <c r="W98" s="96"/>
      <c r="X98" s="66"/>
      <c r="Y98" s="97"/>
      <c r="AD98" s="98"/>
      <c r="AL98" s="71"/>
    </row>
    <row r="99" spans="1:45" ht="14.45" customHeight="1">
      <c r="A99" s="99" t="s">
        <v>28</v>
      </c>
      <c r="B99" s="100"/>
      <c r="C99" s="100"/>
      <c r="D99" s="100"/>
      <c r="E99" s="102"/>
      <c r="F99" s="102"/>
      <c r="G99" s="103" t="s">
        <v>298</v>
      </c>
      <c r="H99" s="101">
        <v>43094</v>
      </c>
      <c r="I99" s="99" t="s">
        <v>49</v>
      </c>
      <c r="J99" s="99"/>
      <c r="K99" s="99" t="s">
        <v>50</v>
      </c>
      <c r="L99" s="99">
        <v>5</v>
      </c>
      <c r="M99" s="104">
        <v>82675.94</v>
      </c>
      <c r="N99" s="104">
        <f>M99*0.2</f>
        <v>16535.188000000002</v>
      </c>
      <c r="O99" s="104">
        <f>+IF(L99=0,0,(M99-N99)/L99)</f>
        <v>13228.150400000002</v>
      </c>
      <c r="P99" s="99"/>
      <c r="Q99" s="103"/>
      <c r="R99" s="105"/>
      <c r="S99" s="106"/>
      <c r="T99" s="106"/>
      <c r="U99" s="106"/>
      <c r="V99" s="106"/>
      <c r="W99" s="106"/>
      <c r="X99" s="103"/>
      <c r="Y99" s="107"/>
      <c r="Z99" s="99"/>
      <c r="AA99" s="99"/>
      <c r="AB99" s="99" t="s">
        <v>299</v>
      </c>
      <c r="AC99" s="99" t="str">
        <f>+IF(ISNA(VLOOKUP(AB99,'Items Sold'!A:J,1,FALSE)),"No",(VLOOKUP(AB99,'Items Sold'!A:J,1,FALSE)))</f>
        <v>Select - 1</v>
      </c>
      <c r="AD99" s="108">
        <f>+IF((AND(AC99&lt;&gt;"No",AM99&gt;1)),0,M99)</f>
        <v>82675.94</v>
      </c>
      <c r="AE99" s="101">
        <f>IF(ISNA(VLOOKUP(AB99,'Items Sold'!A:J,6,FALSE)),"N/A",(VLOOKUP(AB99,'Items Sold'!A:J,6,FALSE)))</f>
        <v>43585</v>
      </c>
      <c r="AF99" s="104">
        <f>+IF(AE99="N/A","N/A",AE99-H99)</f>
        <v>491</v>
      </c>
      <c r="AG99" s="104">
        <f>IF(AC99="No","N/A",((M99-N99)/(L99*365)*IF(AF99&gt;(L99*365),L99*365,AF99)))</f>
        <v>17794.580401095893</v>
      </c>
      <c r="AH99" s="104">
        <f>+IF(AC99="No","N/A",M99-AG99)</f>
        <v>64881.359598904106</v>
      </c>
      <c r="AI99" s="104">
        <f>+IF(AC99="No","N/A",VLOOKUP(AB99,'Items Sold'!A:J,10,FALSE))</f>
        <v>65000</v>
      </c>
      <c r="AJ99" s="104">
        <f>+IF(AC99="No","N/A",AG99-M99)</f>
        <v>-64881.359598904106</v>
      </c>
      <c r="AK99" s="104">
        <f>+IF(AC99="No","N/A",(M99/(L99)/12*5-AG99))</f>
        <v>-10904.918734429226</v>
      </c>
      <c r="AL99" s="104">
        <f>AN99-AO99</f>
        <v>0</v>
      </c>
      <c r="AM99" s="101">
        <f>$A$2</f>
        <v>0</v>
      </c>
      <c r="AN99" s="104">
        <f>+IF(AC99&lt;&gt;"NO",0,IF(L99=0,0,IF(($A$2-H99)/365&gt;L99,O99*L99,(M99-N99)/L99*($A$2-H99)/365)))</f>
        <v>0</v>
      </c>
      <c r="AO99" s="104">
        <v>0</v>
      </c>
      <c r="AP99" s="99" t="str">
        <f>+IF(AN99&gt;M99,"Issue","No")</f>
        <v>No</v>
      </c>
      <c r="AQ99" s="99"/>
      <c r="AR99" s="99"/>
      <c r="AS99" s="104">
        <f>IF(AC99="no",AD99-AN99,0)</f>
        <v>0</v>
      </c>
    </row>
    <row r="102" spans="1:45">
      <c r="M102" s="71">
        <f>SUBTOTAL(9,M42:M99)</f>
        <v>2419790.0200000005</v>
      </c>
      <c r="N102" s="71">
        <f>SUBTOTAL(9,N42:N99)</f>
        <v>277919.38400000002</v>
      </c>
      <c r="O102" s="71">
        <f>SUBTOTAL(9,O42:O99)</f>
        <v>429597.80560000008</v>
      </c>
    </row>
    <row r="3490" spans="1:1"/>
    <row r="5515" spans="13:45">
      <c r="M5515" s="71">
        <f>SUBTOTAL(9,M7:M5514)</f>
        <v>3288238.1499999994</v>
      </c>
      <c r="N5515" s="71">
        <f>SUBTOTAL(9,N7:N5514)</f>
        <v>386623.79150000011</v>
      </c>
      <c r="O5515" s="71">
        <f>SUBTOTAL(9,O7:O5514)</f>
        <v>564325.75098571414</v>
      </c>
      <c r="AD5515" s="71">
        <f>SUBTOTAL(9,AD7:AD5514)</f>
        <v>2403004.5500000003</v>
      </c>
      <c r="AL5515" s="71">
        <f>SUBTOTAL(9,AL7:AL5514)</f>
        <v>-49245134.422394291</v>
      </c>
      <c r="AN5515" s="71">
        <f>SUBTOTAL(9,AN7:AN5514)</f>
        <v>-48833483.384886347</v>
      </c>
      <c r="AO5515" s="71">
        <f>SUBTOTAL(9,AO7:AO5514)</f>
        <v>411651.03750794526</v>
      </c>
      <c r="AS5515" s="71">
        <f>SUBTOTAL(9,AS7:AS5514)</f>
        <v>51153811.994886361</v>
      </c>
    </row>
  </sheetData>
  <autoFilter ref="A6:AS5513" xr:uid="{00000000-0001-0000-0000-000000000000}">
    <sortState xmlns:xlrd2="http://schemas.microsoft.com/office/spreadsheetml/2017/richdata2" ref="A7:AS5513">
      <sortCondition ref="E6:E5513"/>
    </sortState>
  </autoFilter>
  <phoneticPr fontId="20" type="noConversion"/>
  <printOptions horizontalCentered="1"/>
  <pageMargins left="0.25" right="0.25" top="1" bottom="0.25" header="0.3" footer="0.3"/>
  <pageSetup paperSize="3" scale="70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43"/>
  <sheetViews>
    <sheetView topLeftCell="A15" workbookViewId="0">
      <selection activeCell="D24" sqref="D24"/>
    </sheetView>
  </sheetViews>
  <sheetFormatPr defaultRowHeight="15"/>
  <cols>
    <col min="1" max="1" width="14.140625" style="40" customWidth="1"/>
    <col min="2" max="2" width="23.85546875" bestFit="1" customWidth="1"/>
    <col min="3" max="3" width="13.28515625" bestFit="1" customWidth="1"/>
    <col min="4" max="4" width="16.42578125" bestFit="1" customWidth="1"/>
    <col min="5" max="5" width="12.42578125" customWidth="1"/>
    <col min="6" max="6" width="17.5703125" customWidth="1"/>
    <col min="8" max="8" width="13.28515625" bestFit="1" customWidth="1"/>
    <col min="9" max="9" width="14.42578125" bestFit="1" customWidth="1"/>
    <col min="10" max="10" width="15.5703125" customWidth="1"/>
  </cols>
  <sheetData>
    <row r="1" spans="2:6">
      <c r="B1" s="8" t="s">
        <v>300</v>
      </c>
      <c r="C1" s="9"/>
      <c r="D1" s="9"/>
      <c r="E1" s="9"/>
      <c r="F1" s="9"/>
    </row>
    <row r="2" spans="2:6" s="1" customFormat="1">
      <c r="B2" s="10"/>
      <c r="C2" s="11" t="s">
        <v>301</v>
      </c>
      <c r="D2" s="11" t="s">
        <v>45</v>
      </c>
      <c r="E2" s="11"/>
      <c r="F2" s="11" t="s">
        <v>302</v>
      </c>
    </row>
    <row r="3" spans="2:6" s="1" customFormat="1">
      <c r="B3" s="9" t="s">
        <v>303</v>
      </c>
      <c r="C3" s="9">
        <f>SUMIFS('MF COMBINED'!$AD:$AD,'MF COMBINED'!$A:$A,'Company Summary'!C$2,'MF COMBINED'!$I:$I,'Company Summary'!$B3)</f>
        <v>0</v>
      </c>
      <c r="D3" s="9">
        <f>SUMIFS('MF COMBINED'!$AD:$AD,'MF COMBINED'!$A:$A,'Company Summary'!D$2,'MF COMBINED'!$I:$I,'Company Summary'!$B3)</f>
        <v>0</v>
      </c>
      <c r="E3" s="11"/>
      <c r="F3" s="9">
        <f t="shared" ref="F3:F12" si="0">SUM(C3:E3)</f>
        <v>0</v>
      </c>
    </row>
    <row r="4" spans="2:6">
      <c r="B4" s="9" t="s">
        <v>304</v>
      </c>
      <c r="C4" s="9">
        <f>SUMIFS('MF COMBINED'!$AD:$AD,'MF COMBINED'!$A:$A,'Company Summary'!C$2,'MF COMBINED'!$I:$I,'Company Summary'!$B4)</f>
        <v>0</v>
      </c>
      <c r="D4" s="9">
        <f>SUMIFS('MF COMBINED'!$AD:$AD,'MF COMBINED'!$A:$A,'Company Summary'!D$2,'MF COMBINED'!$I:$I,'Company Summary'!$B4)</f>
        <v>0</v>
      </c>
      <c r="E4" s="9">
        <f>SUMIFS('MF COMBINED'!$AD:$AD,'MF COMBINED'!$A:$A,'Company Summary'!E$2,'MF COMBINED'!$I:$I,'Company Summary'!$B4)</f>
        <v>0</v>
      </c>
      <c r="F4" s="9">
        <f t="shared" si="0"/>
        <v>0</v>
      </c>
    </row>
    <row r="5" spans="2:6">
      <c r="B5" s="9" t="s">
        <v>305</v>
      </c>
      <c r="C5" s="9">
        <f>SUMIFS('MF COMBINED'!$AD:$AD,'MF COMBINED'!$A:$A,'Company Summary'!C$2,'MF COMBINED'!$I:$I,'Company Summary'!$B5)</f>
        <v>0</v>
      </c>
      <c r="D5" s="9">
        <f>SUMIFS('MF COMBINED'!$AD:$AD,'MF COMBINED'!$A:$A,'Company Summary'!D$2,'MF COMBINED'!$I:$I,'Company Summary'!$B5)</f>
        <v>0</v>
      </c>
      <c r="E5" s="9">
        <f>SUMIFS('MF COMBINED'!$AD:$AD,'MF COMBINED'!$A:$A,'Company Summary'!E$2,'MF COMBINED'!$I:$I,'Company Summary'!$B5)</f>
        <v>0</v>
      </c>
      <c r="F5" s="9">
        <f t="shared" si="0"/>
        <v>0</v>
      </c>
    </row>
    <row r="6" spans="2:6">
      <c r="B6" s="9" t="s">
        <v>306</v>
      </c>
      <c r="C6" s="9">
        <f>SUMIFS('MF COMBINED'!$AD:$AD,'MF COMBINED'!$A:$A,'Company Summary'!C$2,'MF COMBINED'!$I:$I,'Company Summary'!$B6)</f>
        <v>0</v>
      </c>
      <c r="D6" s="9">
        <f>SUMIFS('MF COMBINED'!$AD:$AD,'MF COMBINED'!$A:$A,'Company Summary'!D$2,'MF COMBINED'!$I:$I,'Company Summary'!$B6)</f>
        <v>0</v>
      </c>
      <c r="E6" s="9">
        <f>SUMIFS('MF COMBINED'!$AD:$AD,'MF COMBINED'!$A:$A,'Company Summary'!E$2,'MF COMBINED'!$I:$I,'Company Summary'!$B6)</f>
        <v>0</v>
      </c>
      <c r="F6" s="9">
        <f t="shared" si="0"/>
        <v>0</v>
      </c>
    </row>
    <row r="7" spans="2:6">
      <c r="B7" s="9" t="s">
        <v>307</v>
      </c>
      <c r="C7" s="9">
        <f>SUMIFS('MF COMBINED'!$AD:$AD,'MF COMBINED'!$A:$A,'Company Summary'!C$2,'MF COMBINED'!$I:$I,'Company Summary'!$B7)</f>
        <v>0</v>
      </c>
      <c r="D7" s="9">
        <f>SUMIFS('MF COMBINED'!$AD:$AD,'MF COMBINED'!$A:$A,'Company Summary'!D$2,'MF COMBINED'!$I:$I,'Company Summary'!$B7)</f>
        <v>0</v>
      </c>
      <c r="E7" s="9">
        <f>SUMIFS('MF COMBINED'!$AD:$AD,'MF COMBINED'!$A:$A,'Company Summary'!E$2,'MF COMBINED'!$I:$I,'Company Summary'!$B7)</f>
        <v>0</v>
      </c>
      <c r="F7" s="9">
        <f t="shared" si="0"/>
        <v>0</v>
      </c>
    </row>
    <row r="8" spans="2:6">
      <c r="B8" s="9" t="s">
        <v>49</v>
      </c>
      <c r="C8" s="9">
        <f>SUMIFS('MF COMBINED'!$AD:$AD,'MF COMBINED'!$A:$A,'Company Summary'!C$2,'MF COMBINED'!$I:$I,'Company Summary'!$B8)</f>
        <v>0</v>
      </c>
      <c r="D8" s="9">
        <f>SUMIFS('MF COMBINED'!$AD:$AD,'MF COMBINED'!$A:$A,'Company Summary'!D$2,'MF COMBINED'!$I:$I,'Company Summary'!$B8)</f>
        <v>367656.04</v>
      </c>
      <c r="E8" s="9">
        <f>SUMIFS('MF COMBINED'!$AD:$AD,'MF COMBINED'!$A:$A,'Company Summary'!E$2,'MF COMBINED'!$I:$I,'Company Summary'!$B8)</f>
        <v>0</v>
      </c>
      <c r="F8" s="9">
        <f t="shared" si="0"/>
        <v>367656.04</v>
      </c>
    </row>
    <row r="9" spans="2:6">
      <c r="B9" s="9" t="s">
        <v>85</v>
      </c>
      <c r="C9" s="9">
        <f>SUMIFS('MF COMBINED'!$AD:$AD,'MF COMBINED'!$A:$A,'Company Summary'!C$2,'MF COMBINED'!$I:$I,'Company Summary'!$B9)</f>
        <v>0</v>
      </c>
      <c r="D9" s="9">
        <f>SUMIFS('MF COMBINED'!$AD:$AD,'MF COMBINED'!$A:$A,'Company Summary'!D$2,'MF COMBINED'!$I:$I,'Company Summary'!$B9)</f>
        <v>1705838.1300000001</v>
      </c>
      <c r="E9" s="9">
        <f>SUMIFS('MF COMBINED'!$AD:$AD,'MF COMBINED'!$A:$A,'Company Summary'!E$2,'MF COMBINED'!$I:$I,'Company Summary'!$B9)</f>
        <v>0</v>
      </c>
      <c r="F9" s="9">
        <f>SUM(C9:E9)</f>
        <v>1705838.1300000001</v>
      </c>
    </row>
    <row r="10" spans="2:6">
      <c r="B10" s="9"/>
      <c r="C10" s="9">
        <f>SUMIFS('MF COMBINED'!$AD:$AD,'MF COMBINED'!$A:$A,'Company Summary'!C$2,'MF COMBINED'!$I:$I,'Company Summary'!$B10)</f>
        <v>0</v>
      </c>
      <c r="D10" s="9">
        <f>SUMIFS('MF COMBINED'!$AD:$AD,'MF COMBINED'!$A:$A,'Company Summary'!D$2,'MF COMBINED'!$I:$I,'Company Summary'!$B10)</f>
        <v>0</v>
      </c>
      <c r="E10" s="9">
        <f>SUMIFS('MF COMBINED'!$AD:$AD,'MF COMBINED'!$A:$A,'Company Summary'!E$2,'MF COMBINED'!$I:$I,'Company Summary'!$B10)</f>
        <v>0</v>
      </c>
      <c r="F10" s="9">
        <f t="shared" si="0"/>
        <v>0</v>
      </c>
    </row>
    <row r="11" spans="2:6">
      <c r="B11" s="9" t="s">
        <v>308</v>
      </c>
      <c r="C11" s="50">
        <v>0</v>
      </c>
      <c r="D11" s="50">
        <v>0</v>
      </c>
      <c r="E11" s="50">
        <v>0</v>
      </c>
      <c r="F11" s="9">
        <f t="shared" si="0"/>
        <v>0</v>
      </c>
    </row>
    <row r="12" spans="2:6">
      <c r="B12" s="9" t="s">
        <v>309</v>
      </c>
      <c r="C12" s="9">
        <f>SUMIFS('MF COMBINED'!$AD:$AD,'MF COMBINED'!$A:$A,'Company Summary'!C$2,'MF COMBINED'!$I:$I,'Company Summary'!$B12)</f>
        <v>0</v>
      </c>
      <c r="D12" s="50">
        <v>0</v>
      </c>
      <c r="E12" s="50">
        <v>0</v>
      </c>
      <c r="F12" s="9">
        <f t="shared" si="0"/>
        <v>0</v>
      </c>
    </row>
    <row r="13" spans="2:6" s="2" customFormat="1" ht="15.75" thickBot="1">
      <c r="B13" s="12" t="s">
        <v>310</v>
      </c>
      <c r="C13" s="12">
        <f t="shared" ref="C13:F13" si="1">SUM(C3:C12)</f>
        <v>0</v>
      </c>
      <c r="D13" s="12">
        <f>SUM(D3:D12)</f>
        <v>2073494.1700000002</v>
      </c>
      <c r="E13" s="12">
        <f t="shared" si="1"/>
        <v>0</v>
      </c>
      <c r="F13" s="12">
        <f t="shared" si="1"/>
        <v>2073494.1700000002</v>
      </c>
    </row>
    <row r="14" spans="2:6" ht="15.75" thickTop="1">
      <c r="B14" s="9"/>
      <c r="C14" s="9"/>
      <c r="D14" s="6" t="s">
        <v>311</v>
      </c>
      <c r="E14" s="6"/>
      <c r="F14" s="6">
        <f>+F13-SUM('MF COMBINED'!AD:AD)</f>
        <v>-2732514.9300000006</v>
      </c>
    </row>
    <row r="15" spans="2:6">
      <c r="D15" s="6"/>
      <c r="E15" s="6"/>
      <c r="F15" s="6"/>
    </row>
    <row r="16" spans="2:6">
      <c r="B16" s="8" t="s">
        <v>312</v>
      </c>
      <c r="C16" s="9"/>
      <c r="D16" s="9"/>
      <c r="E16" s="9"/>
      <c r="F16" s="9"/>
    </row>
    <row r="17" spans="2:6">
      <c r="B17" s="10"/>
      <c r="C17" s="11" t="s">
        <v>301</v>
      </c>
      <c r="D17" s="11" t="s">
        <v>45</v>
      </c>
      <c r="E17" s="11"/>
      <c r="F17" s="11" t="s">
        <v>302</v>
      </c>
    </row>
    <row r="18" spans="2:6">
      <c r="B18" s="9" t="s">
        <v>303</v>
      </c>
      <c r="C18" s="9">
        <f>+SUMIFS('MF COMBINED'!$AN:$AN,'MF COMBINED'!$A:$A,'Company Summary'!C$17,'MF COMBINED'!$I:$I,'Company Summary'!$B18)</f>
        <v>0</v>
      </c>
      <c r="D18" s="9">
        <f>+SUMIFS('MF COMBINED'!$AN:$AN,'MF COMBINED'!$A:$A,'Company Summary'!D$17,'MF COMBINED'!$I:$I,'Company Summary'!$B18)</f>
        <v>0</v>
      </c>
      <c r="E18" s="9">
        <f>+SUMIFS('MF COMBINED'!$AN:$AN,'MF COMBINED'!$A:$A,'Company Summary'!E$17,'MF COMBINED'!$I:$I,'Company Summary'!$B18)</f>
        <v>0</v>
      </c>
      <c r="F18" s="9">
        <f t="shared" ref="F18:F25" si="2">SUM(C18:E18)</f>
        <v>0</v>
      </c>
    </row>
    <row r="19" spans="2:6">
      <c r="B19" s="9" t="s">
        <v>304</v>
      </c>
      <c r="C19" s="9">
        <f>+SUMIFS('MF COMBINED'!$AN:$AN,'MF COMBINED'!$A:$A,'Company Summary'!C$17,'MF COMBINED'!$I:$I,'Company Summary'!$B19)</f>
        <v>0</v>
      </c>
      <c r="D19" s="9">
        <f>+SUMIFS('MF COMBINED'!$AN:$AN,'MF COMBINED'!$A:$A,'Company Summary'!D$17,'MF COMBINED'!$I:$I,'Company Summary'!$B19)</f>
        <v>0</v>
      </c>
      <c r="E19" s="9">
        <f>+SUMIFS('MF COMBINED'!$AN:$AN,'MF COMBINED'!$A:$A,'Company Summary'!E$17,'MF COMBINED'!$I:$I,'Company Summary'!$B19)</f>
        <v>0</v>
      </c>
      <c r="F19" s="9">
        <f t="shared" si="2"/>
        <v>0</v>
      </c>
    </row>
    <row r="20" spans="2:6">
      <c r="B20" s="9" t="s">
        <v>305</v>
      </c>
      <c r="C20" s="9">
        <f>+SUMIFS('MF COMBINED'!$AN:$AN,'MF COMBINED'!$A:$A,'Company Summary'!C$17,'MF COMBINED'!$I:$I,'Company Summary'!$B20)</f>
        <v>0</v>
      </c>
      <c r="D20" s="9">
        <f>+SUMIFS('MF COMBINED'!$AN:$AN,'MF COMBINED'!$A:$A,'Company Summary'!D$17,'MF COMBINED'!$I:$I,'Company Summary'!$B20)</f>
        <v>0</v>
      </c>
      <c r="E20" s="9">
        <f>+SUMIFS('MF COMBINED'!$AN:$AN,'MF COMBINED'!$A:$A,'Company Summary'!E$17,'MF COMBINED'!$I:$I,'Company Summary'!$B20)</f>
        <v>0</v>
      </c>
      <c r="F20" s="9">
        <f t="shared" si="2"/>
        <v>0</v>
      </c>
    </row>
    <row r="21" spans="2:6">
      <c r="B21" s="9" t="s">
        <v>306</v>
      </c>
      <c r="C21" s="9">
        <f>+SUMIFS('MF COMBINED'!$AN:$AN,'MF COMBINED'!$A:$A,'Company Summary'!C$17,'MF COMBINED'!$I:$I,'Company Summary'!$B21)</f>
        <v>0</v>
      </c>
      <c r="D21" s="9">
        <f>+SUMIFS('MF COMBINED'!$AN:$AN,'MF COMBINED'!$A:$A,'Company Summary'!D$17,'MF COMBINED'!$I:$I,'Company Summary'!$B21)</f>
        <v>0</v>
      </c>
      <c r="E21" s="9">
        <f>+SUMIFS('MF COMBINED'!$AN:$AN,'MF COMBINED'!$A:$A,'Company Summary'!E$17,'MF COMBINED'!$I:$I,'Company Summary'!$B21)</f>
        <v>0</v>
      </c>
      <c r="F21" s="9">
        <f t="shared" si="2"/>
        <v>0</v>
      </c>
    </row>
    <row r="22" spans="2:6">
      <c r="B22" s="9" t="s">
        <v>307</v>
      </c>
      <c r="C22" s="9">
        <f>+SUMIFS('MF COMBINED'!$AN:$AN,'MF COMBINED'!$A:$A,'Company Summary'!C$17,'MF COMBINED'!$I:$I,'Company Summary'!$B22)</f>
        <v>0</v>
      </c>
      <c r="D22" s="9">
        <f>+SUMIFS('MF COMBINED'!$AN:$AN,'MF COMBINED'!$A:$A,'Company Summary'!D$17,'MF COMBINED'!$I:$I,'Company Summary'!$B22)</f>
        <v>0</v>
      </c>
      <c r="E22" s="9">
        <f>+SUMIFS('MF COMBINED'!$AN:$AN,'MF COMBINED'!$A:$A,'Company Summary'!E$17,'MF COMBINED'!$I:$I,'Company Summary'!$B22)</f>
        <v>0</v>
      </c>
      <c r="F22" s="9">
        <f t="shared" si="2"/>
        <v>0</v>
      </c>
    </row>
    <row r="23" spans="2:6">
      <c r="B23" s="9" t="s">
        <v>49</v>
      </c>
      <c r="C23" s="9">
        <f>+SUMIFS('MF COMBINED'!$AN:$AN,'MF COMBINED'!$A:$A,'Company Summary'!C$17,'MF COMBINED'!$I:$I,'Company Summary'!$B23)</f>
        <v>0</v>
      </c>
      <c r="D23" s="9">
        <f>+SUMIFS('MF COMBINED'!$AN:$AN,'MF COMBINED'!$A:$A,'Company Summary'!D$17,'MF COMBINED'!$I:$I,'Company Summary'!$B23)</f>
        <v>-8521735.8941753414</v>
      </c>
      <c r="E23" s="9">
        <f>+SUMIFS('MF COMBINED'!$AN:$AN,'MF COMBINED'!$A:$A,'Company Summary'!E$17,'MF COMBINED'!$I:$I,'Company Summary'!$B23)</f>
        <v>0</v>
      </c>
      <c r="F23" s="9">
        <f t="shared" si="2"/>
        <v>-8521735.8941753414</v>
      </c>
    </row>
    <row r="24" spans="2:6">
      <c r="B24" s="9" t="s">
        <v>85</v>
      </c>
      <c r="C24" s="9">
        <f>+SUMIFS('MF COMBINED'!$AN:$AN,'MF COMBINED'!$A:$A,'Company Summary'!C$17,'MF COMBINED'!$I:$I,'Company Summary'!$B24)</f>
        <v>0</v>
      </c>
      <c r="D24" s="9">
        <f>+SUMIFS('MF COMBINED'!$AN:$AN,'MF COMBINED'!$A:$A,'Company Summary'!D$17,'MF COMBINED'!$I:$I,'Company Summary'!$B24)</f>
        <v>-36664880.444156714</v>
      </c>
      <c r="E24" s="9">
        <f>+SUMIFS('MF COMBINED'!$AN:$AN,'MF COMBINED'!$A:$A,'Company Summary'!E$17,'MF COMBINED'!$I:$I,'Company Summary'!$B24)</f>
        <v>0</v>
      </c>
      <c r="F24" s="9">
        <f t="shared" si="2"/>
        <v>-36664880.444156714</v>
      </c>
    </row>
    <row r="25" spans="2:6">
      <c r="B25" s="9"/>
      <c r="C25" s="9">
        <f>+SUMIFS('MF COMBINED'!$AN:$AN,'MF COMBINED'!$A:$A,'Company Summary'!C$17,'MF COMBINED'!$I:$I,'Company Summary'!$B25)</f>
        <v>0</v>
      </c>
      <c r="D25" s="9">
        <f>+SUMIFS('MF COMBINED'!$AN:$AN,'MF COMBINED'!$A:$A,'Company Summary'!D$17,'MF COMBINED'!$I:$I,'Company Summary'!$B25)</f>
        <v>0</v>
      </c>
      <c r="E25" s="9">
        <f>+SUMIFS('MF COMBINED'!$AN:$AN,'MF COMBINED'!$A:$A,'Company Summary'!E$17,'MF COMBINED'!$I:$I,'Company Summary'!$B25)</f>
        <v>0</v>
      </c>
      <c r="F25" s="9">
        <f t="shared" si="2"/>
        <v>0</v>
      </c>
    </row>
    <row r="26" spans="2:6" ht="15.75" thickBot="1">
      <c r="B26" s="12" t="s">
        <v>310</v>
      </c>
      <c r="C26" s="12">
        <f t="shared" ref="C26:E26" si="3">SUM(C18:C25)</f>
        <v>0</v>
      </c>
      <c r="D26" s="12">
        <f t="shared" si="3"/>
        <v>-45186616.338332057</v>
      </c>
      <c r="E26" s="12">
        <f t="shared" si="3"/>
        <v>0</v>
      </c>
      <c r="F26" s="12">
        <f>SUM(F18:F25)</f>
        <v>-45186616.338332057</v>
      </c>
    </row>
    <row r="27" spans="2:6" ht="15.75" thickTop="1">
      <c r="D27" s="6" t="s">
        <v>311</v>
      </c>
      <c r="E27" s="6"/>
      <c r="F27" s="6">
        <f>+F26-SUM('MF COMBINED'!AN:AN)</f>
        <v>52480350.431440637</v>
      </c>
    </row>
    <row r="28" spans="2:6" ht="17.25">
      <c r="B28" s="21" t="s">
        <v>313</v>
      </c>
    </row>
    <row r="29" spans="2:6">
      <c r="C29" s="11" t="s">
        <v>301</v>
      </c>
      <c r="D29" s="11" t="s">
        <v>45</v>
      </c>
      <c r="E29" s="11"/>
      <c r="F29" s="11" t="s">
        <v>302</v>
      </c>
    </row>
    <row r="30" spans="2:6">
      <c r="B30" s="9" t="s">
        <v>303</v>
      </c>
      <c r="C30" s="9">
        <f t="shared" ref="C30:E37" si="4">+C3-C18</f>
        <v>0</v>
      </c>
      <c r="D30" s="9">
        <f t="shared" si="4"/>
        <v>0</v>
      </c>
      <c r="E30" s="9">
        <f t="shared" si="4"/>
        <v>0</v>
      </c>
      <c r="F30" s="9">
        <f t="shared" ref="F30:F37" si="5">+SUM(C30:E30)</f>
        <v>0</v>
      </c>
    </row>
    <row r="31" spans="2:6">
      <c r="B31" s="9" t="s">
        <v>304</v>
      </c>
      <c r="C31" s="9">
        <f t="shared" si="4"/>
        <v>0</v>
      </c>
      <c r="D31" s="9">
        <f t="shared" si="4"/>
        <v>0</v>
      </c>
      <c r="E31" s="9">
        <f t="shared" si="4"/>
        <v>0</v>
      </c>
      <c r="F31" s="9">
        <f t="shared" si="5"/>
        <v>0</v>
      </c>
    </row>
    <row r="32" spans="2:6">
      <c r="B32" s="9" t="s">
        <v>305</v>
      </c>
      <c r="C32" s="9">
        <f t="shared" si="4"/>
        <v>0</v>
      </c>
      <c r="D32" s="9">
        <f t="shared" si="4"/>
        <v>0</v>
      </c>
      <c r="E32" s="9">
        <f t="shared" si="4"/>
        <v>0</v>
      </c>
      <c r="F32" s="9">
        <f t="shared" si="5"/>
        <v>0</v>
      </c>
    </row>
    <row r="33" spans="1:6">
      <c r="B33" s="9" t="s">
        <v>306</v>
      </c>
      <c r="C33" s="9">
        <f t="shared" si="4"/>
        <v>0</v>
      </c>
      <c r="D33" s="9">
        <f t="shared" si="4"/>
        <v>0</v>
      </c>
      <c r="E33" s="9">
        <f t="shared" si="4"/>
        <v>0</v>
      </c>
      <c r="F33" s="9">
        <f t="shared" si="5"/>
        <v>0</v>
      </c>
    </row>
    <row r="34" spans="1:6">
      <c r="B34" s="9" t="s">
        <v>307</v>
      </c>
      <c r="C34" s="9">
        <f t="shared" si="4"/>
        <v>0</v>
      </c>
      <c r="D34" s="9">
        <f t="shared" si="4"/>
        <v>0</v>
      </c>
      <c r="E34" s="9">
        <f t="shared" si="4"/>
        <v>0</v>
      </c>
      <c r="F34" s="9">
        <f t="shared" si="5"/>
        <v>0</v>
      </c>
    </row>
    <row r="35" spans="1:6">
      <c r="B35" s="9" t="s">
        <v>49</v>
      </c>
      <c r="C35" s="9">
        <f t="shared" si="4"/>
        <v>0</v>
      </c>
      <c r="D35" s="9">
        <f t="shared" si="4"/>
        <v>8889391.9341753405</v>
      </c>
      <c r="E35" s="9">
        <f t="shared" si="4"/>
        <v>0</v>
      </c>
      <c r="F35" s="9">
        <f t="shared" si="5"/>
        <v>8889391.9341753405</v>
      </c>
    </row>
    <row r="36" spans="1:6">
      <c r="B36" s="9" t="s">
        <v>85</v>
      </c>
      <c r="C36" s="9">
        <f t="shared" si="4"/>
        <v>0</v>
      </c>
      <c r="D36" s="9">
        <f t="shared" si="4"/>
        <v>38370718.574156716</v>
      </c>
      <c r="E36" s="9">
        <f t="shared" si="4"/>
        <v>0</v>
      </c>
      <c r="F36" s="9">
        <f t="shared" si="5"/>
        <v>38370718.574156716</v>
      </c>
    </row>
    <row r="37" spans="1:6">
      <c r="B37" s="9"/>
      <c r="C37" s="9">
        <f t="shared" si="4"/>
        <v>0</v>
      </c>
      <c r="D37" s="9">
        <f t="shared" si="4"/>
        <v>0</v>
      </c>
      <c r="E37" s="9">
        <f t="shared" si="4"/>
        <v>0</v>
      </c>
      <c r="F37" s="9">
        <f t="shared" si="5"/>
        <v>0</v>
      </c>
    </row>
    <row r="38" spans="1:6" ht="15.75" thickBot="1">
      <c r="B38" s="12" t="s">
        <v>310</v>
      </c>
      <c r="C38" s="12">
        <f t="shared" ref="C38:E38" si="6">SUM(C30:C37)</f>
        <v>0</v>
      </c>
      <c r="D38" s="12">
        <f t="shared" si="6"/>
        <v>47260110.508332059</v>
      </c>
      <c r="E38" s="12">
        <f t="shared" si="6"/>
        <v>0</v>
      </c>
      <c r="F38" s="12">
        <f>SUM(F30:F37)</f>
        <v>47260110.508332059</v>
      </c>
    </row>
    <row r="39" spans="1:6" ht="15.75" thickTop="1"/>
    <row r="42" spans="1:6">
      <c r="A42" s="42" t="s">
        <v>314</v>
      </c>
    </row>
    <row r="43" spans="1:6">
      <c r="A43" s="42" t="s">
        <v>315</v>
      </c>
    </row>
  </sheetData>
  <printOptions horizontalCentered="1"/>
  <pageMargins left="0.25" right="0.25" top="0.5" bottom="0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02"/>
  <sheetViews>
    <sheetView workbookViewId="0">
      <pane xSplit="2" ySplit="1" topLeftCell="C2" activePane="bottomRight" state="frozen"/>
      <selection pane="bottomRight" activeCell="C2" sqref="C2"/>
      <selection pane="bottomLeft" activeCell="D224" sqref="D224"/>
      <selection pane="topRight" activeCell="D224" sqref="D224"/>
    </sheetView>
  </sheetViews>
  <sheetFormatPr defaultColWidth="8.85546875" defaultRowHeight="15"/>
  <cols>
    <col min="1" max="1" width="14.5703125" style="19" bestFit="1" customWidth="1"/>
    <col min="2" max="2" width="12.42578125" bestFit="1" customWidth="1"/>
    <col min="3" max="4" width="16.140625" bestFit="1" customWidth="1"/>
    <col min="5" max="5" width="22.85546875" bestFit="1" customWidth="1"/>
    <col min="6" max="6" width="16.140625" style="15" bestFit="1" customWidth="1"/>
    <col min="7" max="9" width="16.140625" bestFit="1" customWidth="1"/>
    <col min="10" max="10" width="16.140625" style="5" bestFit="1" customWidth="1"/>
    <col min="11" max="11" width="16.140625" style="5" customWidth="1"/>
    <col min="12" max="12" width="43.140625" bestFit="1" customWidth="1"/>
  </cols>
  <sheetData>
    <row r="1" spans="1:12" s="1" customFormat="1">
      <c r="A1" s="18"/>
      <c r="B1" s="1" t="s">
        <v>1</v>
      </c>
      <c r="C1" s="28" t="s">
        <v>316</v>
      </c>
      <c r="D1" s="28" t="s">
        <v>317</v>
      </c>
      <c r="E1" s="28" t="s">
        <v>318</v>
      </c>
      <c r="F1" s="29" t="s">
        <v>319</v>
      </c>
      <c r="G1" s="28" t="s">
        <v>320</v>
      </c>
      <c r="H1" s="28" t="s">
        <v>321</v>
      </c>
      <c r="I1" s="28" t="s">
        <v>322</v>
      </c>
      <c r="J1" s="30" t="s">
        <v>323</v>
      </c>
      <c r="K1" s="30" t="s">
        <v>324</v>
      </c>
    </row>
    <row r="2" spans="1:12">
      <c r="A2" s="19" t="str">
        <f t="shared" ref="A2:A67" si="0">+B2&amp;" - "&amp;C2</f>
        <v>Select - 1</v>
      </c>
      <c r="B2" t="s">
        <v>45</v>
      </c>
      <c r="C2" s="31">
        <v>1</v>
      </c>
      <c r="D2" s="20"/>
      <c r="E2" s="52" t="str">
        <f>IFERROR(VLOOKUP($D2,'MF COMBINED'!$E$6:$O$99,2,FALSE),"")</f>
        <v/>
      </c>
      <c r="F2" s="27">
        <v>43585</v>
      </c>
      <c r="G2" s="65" t="str">
        <f>IFERROR(VLOOKUP($D2,GAUGE!$B:$U,5,FALSE),"")</f>
        <v/>
      </c>
      <c r="H2" s="65" t="str">
        <f>IFERROR(VLOOKUP($D2,GAUGE!$B:$U,4,FALSE),"")</f>
        <v/>
      </c>
      <c r="I2" s="20"/>
      <c r="J2" s="32">
        <v>65000</v>
      </c>
      <c r="K2" s="27"/>
    </row>
    <row r="3" spans="1:12">
      <c r="A3" s="19" t="str">
        <f t="shared" si="0"/>
        <v>Select - 4</v>
      </c>
      <c r="B3" t="s">
        <v>45</v>
      </c>
      <c r="C3" s="20">
        <v>4</v>
      </c>
      <c r="D3" s="20"/>
      <c r="E3" s="52" t="str">
        <f>IFERROR(VLOOKUP($D3,'MF COMBINED'!$E$6:$O$99,2,FALSE),"")</f>
        <v/>
      </c>
      <c r="F3" s="27">
        <v>43661</v>
      </c>
      <c r="G3" s="65" t="str">
        <f>IFERROR(VLOOKUP($D3,GAUGE!$B:$U,5,FALSE),"")</f>
        <v/>
      </c>
      <c r="H3" s="65" t="str">
        <f>IFERROR(VLOOKUP($D3,GAUGE!$B:$U,4,FALSE),"")</f>
        <v/>
      </c>
      <c r="I3" s="20"/>
      <c r="J3" s="32">
        <v>0</v>
      </c>
      <c r="K3" s="32"/>
    </row>
    <row r="4" spans="1:12">
      <c r="A4" s="19" t="str">
        <f t="shared" si="0"/>
        <v>Select - 5</v>
      </c>
      <c r="B4" t="s">
        <v>45</v>
      </c>
      <c r="C4" s="20">
        <v>5</v>
      </c>
      <c r="D4" s="20"/>
      <c r="E4" s="52" t="str">
        <f>IFERROR(VLOOKUP($D4,'MF COMBINED'!$E$6:$O$99,2,FALSE),"")</f>
        <v/>
      </c>
      <c r="F4" s="27">
        <v>44963</v>
      </c>
      <c r="G4" s="65" t="str">
        <f>IFERROR(VLOOKUP($D4,GAUGE!$B:$U,5,FALSE),"")</f>
        <v/>
      </c>
      <c r="H4" s="65" t="str">
        <f>IFERROR(VLOOKUP($D4,GAUGE!$B:$U,4,FALSE),"")</f>
        <v/>
      </c>
      <c r="I4" s="20"/>
      <c r="J4" s="32">
        <v>200000</v>
      </c>
      <c r="K4" s="32"/>
    </row>
    <row r="5" spans="1:12">
      <c r="A5" s="19" t="str">
        <f t="shared" si="0"/>
        <v>Select - 6</v>
      </c>
      <c r="B5" t="s">
        <v>45</v>
      </c>
      <c r="C5" s="20">
        <v>6</v>
      </c>
      <c r="D5" s="20"/>
      <c r="E5" s="52" t="str">
        <f>IFERROR(VLOOKUP($D5,'MF COMBINED'!$E$6:$O$99,2,FALSE),"")</f>
        <v/>
      </c>
      <c r="F5" s="27">
        <v>44963</v>
      </c>
      <c r="G5" s="65" t="str">
        <f>IFERROR(VLOOKUP($D5,GAUGE!$B:$U,5,FALSE),"")</f>
        <v/>
      </c>
      <c r="H5" s="65" t="str">
        <f>IFERROR(VLOOKUP($D5,GAUGE!$B:$U,4,FALSE),"")</f>
        <v/>
      </c>
      <c r="I5" s="20"/>
      <c r="J5" s="32">
        <v>0</v>
      </c>
      <c r="K5" s="32"/>
    </row>
    <row r="6" spans="1:12">
      <c r="C6" s="51"/>
      <c r="D6" s="20" t="s">
        <v>170</v>
      </c>
      <c r="E6" s="52" t="str">
        <f>IFERROR(VLOOKUP($D6,GAUGE!$B:$U,11,FALSE),"")</f>
        <v>1FT7W2A63KEG54590</v>
      </c>
      <c r="F6" s="27"/>
      <c r="G6" s="65">
        <f>IFERROR(VLOOKUP($D6,GAUGE!$B:$U,5,FALSE),"")</f>
        <v>2019</v>
      </c>
      <c r="H6" s="65" t="str">
        <f>IFERROR(VLOOKUP($D6,GAUGE!$B:$U,4,FALSE),"")</f>
        <v>F250</v>
      </c>
      <c r="I6" s="65">
        <f>IFERROR(VLOOKUP($D6,GAUGE!$B:$U,8,FALSE),"")</f>
        <v>137371.5</v>
      </c>
      <c r="J6" s="32">
        <v>15000</v>
      </c>
      <c r="K6" s="32"/>
      <c r="L6" t="s">
        <v>325</v>
      </c>
    </row>
    <row r="7" spans="1:12">
      <c r="C7" s="51"/>
      <c r="D7" s="20" t="s">
        <v>173</v>
      </c>
      <c r="E7" s="52" t="str">
        <f>IFERROR(VLOOKUP($D7,GAUGE!$B:$U,11,FALSE),"")</f>
        <v>1FT7W2A65KEG54588</v>
      </c>
      <c r="F7" s="27"/>
      <c r="G7" s="65">
        <f>IFERROR(VLOOKUP($D7,GAUGE!$B:$U,5,FALSE),"")</f>
        <v>2019</v>
      </c>
      <c r="H7" s="65" t="str">
        <f>IFERROR(VLOOKUP($D7,GAUGE!$B:$U,4,FALSE),"")</f>
        <v>F250</v>
      </c>
      <c r="I7" s="65">
        <f>IFERROR(VLOOKUP($D7,GAUGE!$B:$U,8,FALSE),"")</f>
        <v>158268.4</v>
      </c>
      <c r="J7" s="32">
        <v>15000</v>
      </c>
      <c r="K7" s="32"/>
      <c r="L7" t="s">
        <v>325</v>
      </c>
    </row>
    <row r="17" spans="1:1">
      <c r="A17" s="19" t="str">
        <f t="shared" si="0"/>
        <v xml:space="preserve"> - </v>
      </c>
    </row>
    <row r="18" spans="1:1">
      <c r="A18" s="19" t="str">
        <f t="shared" si="0"/>
        <v xml:space="preserve"> - </v>
      </c>
    </row>
    <row r="19" spans="1:1">
      <c r="A19" s="19" t="str">
        <f t="shared" si="0"/>
        <v xml:space="preserve"> - </v>
      </c>
    </row>
    <row r="20" spans="1:1">
      <c r="A20" s="19" t="str">
        <f t="shared" si="0"/>
        <v xml:space="preserve"> - </v>
      </c>
    </row>
    <row r="21" spans="1:1">
      <c r="A21" s="19" t="str">
        <f t="shared" si="0"/>
        <v xml:space="preserve"> - </v>
      </c>
    </row>
    <row r="22" spans="1:1">
      <c r="A22" s="19" t="str">
        <f t="shared" si="0"/>
        <v xml:space="preserve"> - </v>
      </c>
    </row>
    <row r="23" spans="1:1">
      <c r="A23" s="19" t="str">
        <f t="shared" si="0"/>
        <v xml:space="preserve"> - </v>
      </c>
    </row>
    <row r="24" spans="1:1">
      <c r="A24" s="19" t="str">
        <f t="shared" si="0"/>
        <v xml:space="preserve"> - </v>
      </c>
    </row>
    <row r="25" spans="1:1">
      <c r="A25" s="19" t="str">
        <f t="shared" si="0"/>
        <v xml:space="preserve"> - </v>
      </c>
    </row>
    <row r="26" spans="1:1">
      <c r="A26" s="19" t="str">
        <f t="shared" si="0"/>
        <v xml:space="preserve"> - </v>
      </c>
    </row>
    <row r="27" spans="1:1">
      <c r="A27" s="19" t="str">
        <f t="shared" si="0"/>
        <v xml:space="preserve"> - </v>
      </c>
    </row>
    <row r="28" spans="1:1">
      <c r="A28" s="19" t="str">
        <f t="shared" si="0"/>
        <v xml:space="preserve"> - </v>
      </c>
    </row>
    <row r="29" spans="1:1">
      <c r="A29" s="19" t="str">
        <f t="shared" si="0"/>
        <v xml:space="preserve"> - </v>
      </c>
    </row>
    <row r="30" spans="1:1">
      <c r="A30" s="19" t="str">
        <f t="shared" si="0"/>
        <v xml:space="preserve"> - </v>
      </c>
    </row>
    <row r="31" spans="1:1">
      <c r="A31" s="19" t="str">
        <f t="shared" si="0"/>
        <v xml:space="preserve"> - </v>
      </c>
    </row>
    <row r="32" spans="1:1">
      <c r="A32" s="19" t="str">
        <f t="shared" si="0"/>
        <v xml:space="preserve"> - </v>
      </c>
    </row>
    <row r="33" spans="1:1">
      <c r="A33" s="19" t="str">
        <f t="shared" si="0"/>
        <v xml:space="preserve"> - </v>
      </c>
    </row>
    <row r="34" spans="1:1">
      <c r="A34" s="19" t="str">
        <f t="shared" si="0"/>
        <v xml:space="preserve"> - </v>
      </c>
    </row>
    <row r="35" spans="1:1">
      <c r="A35" s="19" t="str">
        <f t="shared" si="0"/>
        <v xml:space="preserve"> - </v>
      </c>
    </row>
    <row r="36" spans="1:1">
      <c r="A36" s="19" t="str">
        <f t="shared" si="0"/>
        <v xml:space="preserve"> - </v>
      </c>
    </row>
    <row r="37" spans="1:1">
      <c r="A37" s="19" t="str">
        <f t="shared" si="0"/>
        <v xml:space="preserve"> - </v>
      </c>
    </row>
    <row r="38" spans="1:1">
      <c r="A38" s="19" t="str">
        <f t="shared" si="0"/>
        <v xml:space="preserve"> - </v>
      </c>
    </row>
    <row r="39" spans="1:1">
      <c r="A39" s="19" t="str">
        <f t="shared" si="0"/>
        <v xml:space="preserve"> - </v>
      </c>
    </row>
    <row r="40" spans="1:1">
      <c r="A40" s="19" t="str">
        <f t="shared" si="0"/>
        <v xml:space="preserve"> - </v>
      </c>
    </row>
    <row r="41" spans="1:1">
      <c r="A41" s="19" t="str">
        <f t="shared" si="0"/>
        <v xml:space="preserve"> - </v>
      </c>
    </row>
    <row r="42" spans="1:1">
      <c r="A42" s="19" t="str">
        <f t="shared" si="0"/>
        <v xml:space="preserve"> - </v>
      </c>
    </row>
    <row r="43" spans="1:1">
      <c r="A43" s="19" t="str">
        <f t="shared" si="0"/>
        <v xml:space="preserve"> - </v>
      </c>
    </row>
    <row r="44" spans="1:1">
      <c r="A44" s="19" t="str">
        <f t="shared" si="0"/>
        <v xml:space="preserve"> - </v>
      </c>
    </row>
    <row r="45" spans="1:1">
      <c r="A45" s="19" t="str">
        <f t="shared" si="0"/>
        <v xml:space="preserve"> - </v>
      </c>
    </row>
    <row r="46" spans="1:1">
      <c r="A46" s="19" t="str">
        <f t="shared" si="0"/>
        <v xml:space="preserve"> - </v>
      </c>
    </row>
    <row r="47" spans="1:1">
      <c r="A47" s="19" t="str">
        <f t="shared" si="0"/>
        <v xml:space="preserve"> - </v>
      </c>
    </row>
    <row r="48" spans="1:1">
      <c r="A48" s="19" t="str">
        <f t="shared" si="0"/>
        <v xml:space="preserve"> - </v>
      </c>
    </row>
    <row r="49" spans="1:1">
      <c r="A49" s="19" t="str">
        <f t="shared" si="0"/>
        <v xml:space="preserve"> - </v>
      </c>
    </row>
    <row r="50" spans="1:1">
      <c r="A50" s="19" t="str">
        <f t="shared" si="0"/>
        <v xml:space="preserve"> - </v>
      </c>
    </row>
    <row r="51" spans="1:1">
      <c r="A51" s="19" t="str">
        <f t="shared" si="0"/>
        <v xml:space="preserve"> - </v>
      </c>
    </row>
    <row r="52" spans="1:1">
      <c r="A52" s="19" t="str">
        <f t="shared" si="0"/>
        <v xml:space="preserve"> - </v>
      </c>
    </row>
    <row r="53" spans="1:1">
      <c r="A53" s="19" t="str">
        <f t="shared" si="0"/>
        <v xml:space="preserve"> - </v>
      </c>
    </row>
    <row r="54" spans="1:1">
      <c r="A54" s="19" t="str">
        <f t="shared" si="0"/>
        <v xml:space="preserve"> - </v>
      </c>
    </row>
    <row r="55" spans="1:1">
      <c r="A55" s="19" t="str">
        <f t="shared" si="0"/>
        <v xml:space="preserve"> - </v>
      </c>
    </row>
    <row r="56" spans="1:1">
      <c r="A56" s="19" t="str">
        <f t="shared" si="0"/>
        <v xml:space="preserve"> - </v>
      </c>
    </row>
    <row r="57" spans="1:1">
      <c r="A57" s="19" t="str">
        <f t="shared" si="0"/>
        <v xml:space="preserve"> - </v>
      </c>
    </row>
    <row r="58" spans="1:1">
      <c r="A58" s="19" t="str">
        <f t="shared" si="0"/>
        <v xml:space="preserve"> - </v>
      </c>
    </row>
    <row r="59" spans="1:1">
      <c r="A59" s="19" t="str">
        <f t="shared" si="0"/>
        <v xml:space="preserve"> - </v>
      </c>
    </row>
    <row r="60" spans="1:1">
      <c r="A60" s="19" t="str">
        <f t="shared" si="0"/>
        <v xml:space="preserve"> - </v>
      </c>
    </row>
    <row r="61" spans="1:1">
      <c r="A61" s="19" t="str">
        <f t="shared" si="0"/>
        <v xml:space="preserve"> - </v>
      </c>
    </row>
    <row r="62" spans="1:1">
      <c r="A62" s="19" t="str">
        <f t="shared" si="0"/>
        <v xml:space="preserve"> - </v>
      </c>
    </row>
    <row r="63" spans="1:1">
      <c r="A63" s="19" t="str">
        <f t="shared" si="0"/>
        <v xml:space="preserve"> - </v>
      </c>
    </row>
    <row r="64" spans="1:1">
      <c r="A64" s="19" t="str">
        <f t="shared" si="0"/>
        <v xml:space="preserve"> - </v>
      </c>
    </row>
    <row r="65" spans="1:12">
      <c r="A65" s="19" t="str">
        <f t="shared" si="0"/>
        <v xml:space="preserve"> - </v>
      </c>
    </row>
    <row r="66" spans="1:12">
      <c r="A66" s="19" t="str">
        <f t="shared" si="0"/>
        <v xml:space="preserve"> - </v>
      </c>
    </row>
    <row r="67" spans="1:12">
      <c r="A67" s="19" t="str">
        <f t="shared" si="0"/>
        <v xml:space="preserve"> - </v>
      </c>
    </row>
    <row r="68" spans="1:12">
      <c r="A68" s="19" t="str">
        <f t="shared" ref="A68:A97" si="1">+B68&amp;" - "&amp;C68</f>
        <v xml:space="preserve"> - </v>
      </c>
    </row>
    <row r="69" spans="1:12">
      <c r="A69" s="19" t="str">
        <f t="shared" si="1"/>
        <v xml:space="preserve"> - </v>
      </c>
    </row>
    <row r="70" spans="1:12">
      <c r="A70" s="19" t="str">
        <f t="shared" si="1"/>
        <v xml:space="preserve"> - </v>
      </c>
    </row>
    <row r="71" spans="1:12">
      <c r="A71" s="19" t="str">
        <f t="shared" si="1"/>
        <v xml:space="preserve"> - </v>
      </c>
    </row>
    <row r="72" spans="1:12">
      <c r="A72" s="19" t="str">
        <f t="shared" si="1"/>
        <v xml:space="preserve"> - </v>
      </c>
    </row>
    <row r="73" spans="1:12">
      <c r="A73" s="19" t="str">
        <f t="shared" si="1"/>
        <v xml:space="preserve"> - </v>
      </c>
    </row>
    <row r="74" spans="1:12">
      <c r="A74" s="19" t="str">
        <f t="shared" si="1"/>
        <v xml:space="preserve"> - </v>
      </c>
    </row>
    <row r="75" spans="1:12">
      <c r="A75" s="19" t="str">
        <f t="shared" si="1"/>
        <v xml:space="preserve"> - </v>
      </c>
    </row>
    <row r="76" spans="1:12">
      <c r="A76" s="19" t="str">
        <f t="shared" si="1"/>
        <v xml:space="preserve"> - </v>
      </c>
    </row>
    <row r="77" spans="1:12" s="3" customFormat="1">
      <c r="A77" s="19" t="str">
        <f t="shared" si="1"/>
        <v xml:space="preserve"> - </v>
      </c>
      <c r="B77"/>
      <c r="C77"/>
      <c r="D77"/>
      <c r="E77"/>
      <c r="F77" s="15"/>
      <c r="G77"/>
      <c r="H77"/>
      <c r="I77"/>
      <c r="J77" s="5"/>
      <c r="K77" s="17"/>
      <c r="L77" s="3" t="s">
        <v>326</v>
      </c>
    </row>
    <row r="78" spans="1:12">
      <c r="A78" s="19" t="str">
        <f t="shared" si="1"/>
        <v xml:space="preserve"> - </v>
      </c>
      <c r="B78" s="3"/>
      <c r="C78" s="3"/>
      <c r="D78" s="3"/>
      <c r="E78" s="3"/>
      <c r="F78" s="16"/>
      <c r="G78" s="3"/>
      <c r="H78" s="3"/>
      <c r="I78" s="3"/>
      <c r="J78" s="17"/>
    </row>
    <row r="79" spans="1:12">
      <c r="A79" s="19" t="str">
        <f t="shared" si="1"/>
        <v xml:space="preserve"> - </v>
      </c>
    </row>
    <row r="80" spans="1:12">
      <c r="A80" s="19" t="str">
        <f t="shared" si="1"/>
        <v xml:space="preserve"> - </v>
      </c>
    </row>
    <row r="81" spans="1:1">
      <c r="A81" s="19" t="str">
        <f t="shared" si="1"/>
        <v xml:space="preserve"> - </v>
      </c>
    </row>
    <row r="82" spans="1:1">
      <c r="A82" s="19" t="str">
        <f t="shared" si="1"/>
        <v xml:space="preserve"> - </v>
      </c>
    </row>
    <row r="83" spans="1:1">
      <c r="A83" s="19" t="str">
        <f t="shared" si="1"/>
        <v xml:space="preserve"> - </v>
      </c>
    </row>
    <row r="84" spans="1:1">
      <c r="A84" s="19" t="str">
        <f t="shared" si="1"/>
        <v xml:space="preserve"> - </v>
      </c>
    </row>
    <row r="85" spans="1:1">
      <c r="A85" s="19" t="str">
        <f t="shared" si="1"/>
        <v xml:space="preserve"> - </v>
      </c>
    </row>
    <row r="86" spans="1:1">
      <c r="A86" s="19" t="str">
        <f t="shared" si="1"/>
        <v xml:space="preserve"> - </v>
      </c>
    </row>
    <row r="87" spans="1:1">
      <c r="A87" s="19" t="str">
        <f t="shared" si="1"/>
        <v xml:space="preserve"> - </v>
      </c>
    </row>
    <row r="88" spans="1:1">
      <c r="A88" s="19" t="str">
        <f t="shared" si="1"/>
        <v xml:space="preserve"> - </v>
      </c>
    </row>
    <row r="89" spans="1:1">
      <c r="A89" s="19" t="str">
        <f t="shared" si="1"/>
        <v xml:space="preserve"> - </v>
      </c>
    </row>
    <row r="90" spans="1:1">
      <c r="A90" s="19" t="str">
        <f t="shared" si="1"/>
        <v xml:space="preserve"> - </v>
      </c>
    </row>
    <row r="91" spans="1:1">
      <c r="A91" s="19" t="str">
        <f t="shared" si="1"/>
        <v xml:space="preserve"> - </v>
      </c>
    </row>
    <row r="92" spans="1:1">
      <c r="A92" s="19" t="str">
        <f t="shared" si="1"/>
        <v xml:space="preserve"> - </v>
      </c>
    </row>
    <row r="93" spans="1:1">
      <c r="A93" s="19" t="str">
        <f t="shared" si="1"/>
        <v xml:space="preserve"> - </v>
      </c>
    </row>
    <row r="94" spans="1:1">
      <c r="A94" s="19" t="str">
        <f t="shared" si="1"/>
        <v xml:space="preserve"> - </v>
      </c>
    </row>
    <row r="95" spans="1:1">
      <c r="A95" s="19" t="str">
        <f t="shared" si="1"/>
        <v xml:space="preserve"> - </v>
      </c>
    </row>
    <row r="96" spans="1:1">
      <c r="A96" s="19" t="str">
        <f t="shared" si="1"/>
        <v xml:space="preserve"> - </v>
      </c>
    </row>
    <row r="97" spans="1:1">
      <c r="A97" s="19" t="str">
        <f t="shared" si="1"/>
        <v xml:space="preserve"> - </v>
      </c>
    </row>
    <row r="98" spans="1:1">
      <c r="A98" s="19" t="str">
        <f>+B98&amp;" - "&amp;C98</f>
        <v xml:space="preserve"> - </v>
      </c>
    </row>
    <row r="99" spans="1:1">
      <c r="A99" s="19" t="str">
        <f>+B99&amp;" - "&amp;C99</f>
        <v xml:space="preserve"> - </v>
      </c>
    </row>
    <row r="100" spans="1:1">
      <c r="A100" s="19" t="str">
        <f t="shared" ref="A100:A172" si="2">+B100&amp;" - "&amp;C100</f>
        <v xml:space="preserve"> - </v>
      </c>
    </row>
    <row r="101" spans="1:1">
      <c r="A101" s="19" t="str">
        <f t="shared" si="2"/>
        <v xml:space="preserve"> - </v>
      </c>
    </row>
    <row r="102" spans="1:1">
      <c r="A102" s="19" t="str">
        <f t="shared" si="2"/>
        <v xml:space="preserve"> - </v>
      </c>
    </row>
    <row r="103" spans="1:1">
      <c r="A103" s="19" t="str">
        <f t="shared" si="2"/>
        <v xml:space="preserve"> - </v>
      </c>
    </row>
    <row r="104" spans="1:1" ht="15.75" thickBot="1">
      <c r="A104" s="39" t="str">
        <f t="shared" si="2"/>
        <v xml:space="preserve"> - </v>
      </c>
    </row>
    <row r="105" spans="1:1">
      <c r="A105" s="19" t="str">
        <f t="shared" si="2"/>
        <v xml:space="preserve"> - </v>
      </c>
    </row>
    <row r="106" spans="1:1">
      <c r="A106" s="19" t="str">
        <f t="shared" si="2"/>
        <v xml:space="preserve"> - </v>
      </c>
    </row>
    <row r="107" spans="1:1">
      <c r="A107" s="19" t="str">
        <f t="shared" si="2"/>
        <v xml:space="preserve"> - </v>
      </c>
    </row>
    <row r="108" spans="1:1">
      <c r="A108" s="19" t="str">
        <f t="shared" si="2"/>
        <v xml:space="preserve"> - </v>
      </c>
    </row>
    <row r="109" spans="1:1">
      <c r="A109" s="19" t="str">
        <f t="shared" si="2"/>
        <v xml:space="preserve"> - </v>
      </c>
    </row>
    <row r="110" spans="1:1">
      <c r="A110" s="19" t="str">
        <f t="shared" si="2"/>
        <v xml:space="preserve"> - </v>
      </c>
    </row>
    <row r="111" spans="1:1">
      <c r="A111" s="19" t="str">
        <f t="shared" si="2"/>
        <v xml:space="preserve"> - </v>
      </c>
    </row>
    <row r="112" spans="1:1">
      <c r="A112" s="19" t="str">
        <f t="shared" si="2"/>
        <v xml:space="preserve"> - </v>
      </c>
    </row>
    <row r="113" spans="1:1">
      <c r="A113" s="19" t="str">
        <f t="shared" si="2"/>
        <v xml:space="preserve"> - </v>
      </c>
    </row>
    <row r="114" spans="1:1">
      <c r="A114" s="19" t="str">
        <f t="shared" si="2"/>
        <v xml:space="preserve"> - </v>
      </c>
    </row>
    <row r="115" spans="1:1">
      <c r="A115" s="19" t="str">
        <f t="shared" si="2"/>
        <v xml:space="preserve"> - </v>
      </c>
    </row>
    <row r="116" spans="1:1">
      <c r="A116" s="19" t="str">
        <f t="shared" si="2"/>
        <v xml:space="preserve"> - </v>
      </c>
    </row>
    <row r="117" spans="1:1">
      <c r="A117" s="19" t="str">
        <f t="shared" si="2"/>
        <v xml:space="preserve"> - </v>
      </c>
    </row>
    <row r="118" spans="1:1">
      <c r="A118" s="19" t="str">
        <f t="shared" si="2"/>
        <v xml:space="preserve"> - </v>
      </c>
    </row>
    <row r="119" spans="1:1">
      <c r="A119" s="19" t="str">
        <f t="shared" si="2"/>
        <v xml:space="preserve"> - </v>
      </c>
    </row>
    <row r="120" spans="1:1">
      <c r="A120" s="19" t="str">
        <f t="shared" si="2"/>
        <v xml:space="preserve"> - </v>
      </c>
    </row>
    <row r="121" spans="1:1">
      <c r="A121" s="19" t="str">
        <f t="shared" si="2"/>
        <v xml:space="preserve"> - </v>
      </c>
    </row>
    <row r="122" spans="1:1">
      <c r="A122" s="19" t="str">
        <f t="shared" si="2"/>
        <v xml:space="preserve"> - </v>
      </c>
    </row>
    <row r="123" spans="1:1">
      <c r="A123" s="19" t="str">
        <f t="shared" si="2"/>
        <v xml:space="preserve"> - </v>
      </c>
    </row>
    <row r="124" spans="1:1">
      <c r="A124" s="19" t="str">
        <f t="shared" si="2"/>
        <v xml:space="preserve"> - </v>
      </c>
    </row>
    <row r="125" spans="1:1">
      <c r="A125" s="19" t="str">
        <f t="shared" si="2"/>
        <v xml:space="preserve"> - </v>
      </c>
    </row>
    <row r="126" spans="1:1">
      <c r="A126" s="19" t="str">
        <f t="shared" si="2"/>
        <v xml:space="preserve"> - </v>
      </c>
    </row>
    <row r="127" spans="1:1">
      <c r="A127" s="19" t="str">
        <f t="shared" si="2"/>
        <v xml:space="preserve"> - </v>
      </c>
    </row>
    <row r="128" spans="1:1">
      <c r="A128" s="19" t="str">
        <f t="shared" si="2"/>
        <v xml:space="preserve"> - </v>
      </c>
    </row>
    <row r="129" spans="1:1">
      <c r="A129" s="19" t="str">
        <f t="shared" si="2"/>
        <v xml:space="preserve"> - </v>
      </c>
    </row>
    <row r="130" spans="1:1">
      <c r="A130" s="19" t="str">
        <f t="shared" si="2"/>
        <v xml:space="preserve"> - </v>
      </c>
    </row>
    <row r="131" spans="1:1">
      <c r="A131" s="19" t="str">
        <f t="shared" si="2"/>
        <v xml:space="preserve"> - </v>
      </c>
    </row>
    <row r="132" spans="1:1">
      <c r="A132" s="19" t="str">
        <f t="shared" si="2"/>
        <v xml:space="preserve"> - </v>
      </c>
    </row>
    <row r="133" spans="1:1">
      <c r="A133" s="19" t="str">
        <f t="shared" si="2"/>
        <v xml:space="preserve"> - </v>
      </c>
    </row>
    <row r="134" spans="1:1">
      <c r="A134" s="19" t="str">
        <f t="shared" si="2"/>
        <v xml:space="preserve"> - </v>
      </c>
    </row>
    <row r="135" spans="1:1">
      <c r="A135" s="19" t="str">
        <f t="shared" si="2"/>
        <v xml:space="preserve"> - </v>
      </c>
    </row>
    <row r="136" spans="1:1">
      <c r="A136" s="19" t="str">
        <f t="shared" si="2"/>
        <v xml:space="preserve"> - </v>
      </c>
    </row>
    <row r="137" spans="1:1">
      <c r="A137" s="19" t="str">
        <f t="shared" si="2"/>
        <v xml:space="preserve"> - </v>
      </c>
    </row>
    <row r="138" spans="1:1">
      <c r="A138" s="19" t="str">
        <f t="shared" si="2"/>
        <v xml:space="preserve"> - </v>
      </c>
    </row>
    <row r="139" spans="1:1">
      <c r="A139" s="19" t="str">
        <f t="shared" si="2"/>
        <v xml:space="preserve"> - </v>
      </c>
    </row>
    <row r="140" spans="1:1">
      <c r="A140" s="19" t="str">
        <f t="shared" si="2"/>
        <v xml:space="preserve"> - </v>
      </c>
    </row>
    <row r="141" spans="1:1">
      <c r="A141" s="19" t="str">
        <f t="shared" si="2"/>
        <v xml:space="preserve"> - </v>
      </c>
    </row>
    <row r="142" spans="1:1">
      <c r="A142" s="19" t="str">
        <f t="shared" si="2"/>
        <v xml:space="preserve"> - </v>
      </c>
    </row>
    <row r="143" spans="1:1">
      <c r="A143" s="19" t="str">
        <f t="shared" si="2"/>
        <v xml:space="preserve"> - </v>
      </c>
    </row>
    <row r="144" spans="1:1">
      <c r="A144" s="19" t="str">
        <f t="shared" si="2"/>
        <v xml:space="preserve"> - </v>
      </c>
    </row>
    <row r="145" spans="1:1">
      <c r="A145" s="19" t="str">
        <f t="shared" si="2"/>
        <v xml:space="preserve"> - </v>
      </c>
    </row>
    <row r="146" spans="1:1">
      <c r="A146" s="19" t="str">
        <f t="shared" si="2"/>
        <v xml:space="preserve"> - </v>
      </c>
    </row>
    <row r="147" spans="1:1">
      <c r="A147" s="19" t="str">
        <f t="shared" si="2"/>
        <v xml:space="preserve"> - </v>
      </c>
    </row>
    <row r="148" spans="1:1">
      <c r="A148" s="19" t="str">
        <f t="shared" si="2"/>
        <v xml:space="preserve"> - </v>
      </c>
    </row>
    <row r="149" spans="1:1">
      <c r="A149" s="19" t="str">
        <f t="shared" si="2"/>
        <v xml:space="preserve"> - </v>
      </c>
    </row>
    <row r="150" spans="1:1">
      <c r="A150" s="19" t="str">
        <f t="shared" si="2"/>
        <v xml:space="preserve"> - </v>
      </c>
    </row>
    <row r="151" spans="1:1">
      <c r="A151" s="19" t="str">
        <f t="shared" si="2"/>
        <v xml:space="preserve"> - </v>
      </c>
    </row>
    <row r="152" spans="1:1">
      <c r="A152" s="19" t="str">
        <f t="shared" si="2"/>
        <v xml:space="preserve"> - </v>
      </c>
    </row>
    <row r="153" spans="1:1">
      <c r="A153" s="19" t="str">
        <f t="shared" si="2"/>
        <v xml:space="preserve"> - </v>
      </c>
    </row>
    <row r="154" spans="1:1">
      <c r="A154" s="19" t="str">
        <f t="shared" si="2"/>
        <v xml:space="preserve"> - </v>
      </c>
    </row>
    <row r="155" spans="1:1">
      <c r="A155" s="19" t="str">
        <f t="shared" si="2"/>
        <v xml:space="preserve"> - </v>
      </c>
    </row>
    <row r="156" spans="1:1">
      <c r="A156" s="19" t="str">
        <f t="shared" si="2"/>
        <v xml:space="preserve"> - </v>
      </c>
    </row>
    <row r="157" spans="1:1">
      <c r="A157" s="19" t="str">
        <f t="shared" si="2"/>
        <v xml:space="preserve"> - </v>
      </c>
    </row>
    <row r="158" spans="1:1">
      <c r="A158" s="19" t="str">
        <f t="shared" si="2"/>
        <v xml:space="preserve"> - </v>
      </c>
    </row>
    <row r="159" spans="1:1">
      <c r="A159" s="19" t="str">
        <f t="shared" si="2"/>
        <v xml:space="preserve"> - </v>
      </c>
    </row>
    <row r="160" spans="1:1">
      <c r="A160" s="19" t="str">
        <f t="shared" si="2"/>
        <v xml:space="preserve"> - </v>
      </c>
    </row>
    <row r="161" spans="1:1">
      <c r="A161" s="19" t="str">
        <f t="shared" si="2"/>
        <v xml:space="preserve"> - </v>
      </c>
    </row>
    <row r="162" spans="1:1">
      <c r="A162" s="19" t="str">
        <f t="shared" si="2"/>
        <v xml:space="preserve"> - </v>
      </c>
    </row>
    <row r="163" spans="1:1">
      <c r="A163" s="19" t="str">
        <f t="shared" si="2"/>
        <v xml:space="preserve"> - </v>
      </c>
    </row>
    <row r="164" spans="1:1">
      <c r="A164" s="19" t="str">
        <f t="shared" si="2"/>
        <v xml:space="preserve"> - </v>
      </c>
    </row>
    <row r="165" spans="1:1">
      <c r="A165" s="19" t="str">
        <f t="shared" si="2"/>
        <v xml:space="preserve"> - </v>
      </c>
    </row>
    <row r="166" spans="1:1">
      <c r="A166" s="19" t="str">
        <f t="shared" si="2"/>
        <v xml:space="preserve"> - </v>
      </c>
    </row>
    <row r="167" spans="1:1">
      <c r="A167" s="19" t="str">
        <f t="shared" si="2"/>
        <v xml:space="preserve"> - </v>
      </c>
    </row>
    <row r="168" spans="1:1">
      <c r="A168" s="19" t="str">
        <f t="shared" si="2"/>
        <v xml:space="preserve"> - </v>
      </c>
    </row>
    <row r="169" spans="1:1">
      <c r="A169" s="19" t="str">
        <f t="shared" si="2"/>
        <v xml:space="preserve"> - </v>
      </c>
    </row>
    <row r="170" spans="1:1">
      <c r="A170" s="19" t="str">
        <f t="shared" si="2"/>
        <v xml:space="preserve"> - </v>
      </c>
    </row>
    <row r="171" spans="1:1">
      <c r="A171" s="19" t="str">
        <f t="shared" si="2"/>
        <v xml:space="preserve"> - </v>
      </c>
    </row>
    <row r="172" spans="1:1">
      <c r="A172" s="19" t="str">
        <f t="shared" si="2"/>
        <v xml:space="preserve"> - </v>
      </c>
    </row>
    <row r="173" spans="1:1">
      <c r="A173" s="19" t="str">
        <f t="shared" ref="A173:A236" si="3">+B173&amp;" - "&amp;C173</f>
        <v xml:space="preserve"> - </v>
      </c>
    </row>
    <row r="174" spans="1:1">
      <c r="A174" s="19" t="str">
        <f t="shared" si="3"/>
        <v xml:space="preserve"> - </v>
      </c>
    </row>
    <row r="175" spans="1:1">
      <c r="A175" s="19" t="str">
        <f t="shared" si="3"/>
        <v xml:space="preserve"> - </v>
      </c>
    </row>
    <row r="176" spans="1:1">
      <c r="A176" s="19" t="str">
        <f t="shared" si="3"/>
        <v xml:space="preserve"> - </v>
      </c>
    </row>
    <row r="177" spans="1:1">
      <c r="A177" s="19" t="str">
        <f t="shared" si="3"/>
        <v xml:space="preserve"> - </v>
      </c>
    </row>
    <row r="178" spans="1:1">
      <c r="A178" s="19" t="str">
        <f t="shared" si="3"/>
        <v xml:space="preserve"> - </v>
      </c>
    </row>
    <row r="179" spans="1:1">
      <c r="A179" s="19" t="str">
        <f t="shared" si="3"/>
        <v xml:space="preserve"> - </v>
      </c>
    </row>
    <row r="180" spans="1:1">
      <c r="A180" s="19" t="str">
        <f t="shared" si="3"/>
        <v xml:space="preserve"> - </v>
      </c>
    </row>
    <row r="181" spans="1:1">
      <c r="A181" s="19" t="str">
        <f t="shared" si="3"/>
        <v xml:space="preserve"> - </v>
      </c>
    </row>
    <row r="182" spans="1:1">
      <c r="A182" s="19" t="str">
        <f t="shared" si="3"/>
        <v xml:space="preserve"> - </v>
      </c>
    </row>
    <row r="183" spans="1:1">
      <c r="A183" s="19" t="str">
        <f t="shared" si="3"/>
        <v xml:space="preserve"> - </v>
      </c>
    </row>
    <row r="184" spans="1:1">
      <c r="A184" s="19" t="str">
        <f t="shared" si="3"/>
        <v xml:space="preserve"> - </v>
      </c>
    </row>
    <row r="185" spans="1:1">
      <c r="A185" s="19" t="str">
        <f t="shared" si="3"/>
        <v xml:space="preserve"> - </v>
      </c>
    </row>
    <row r="186" spans="1:1">
      <c r="A186" s="19" t="str">
        <f t="shared" si="3"/>
        <v xml:space="preserve"> - </v>
      </c>
    </row>
    <row r="187" spans="1:1">
      <c r="A187" s="19" t="str">
        <f t="shared" si="3"/>
        <v xml:space="preserve"> - </v>
      </c>
    </row>
    <row r="188" spans="1:1">
      <c r="A188" s="19" t="str">
        <f t="shared" si="3"/>
        <v xml:space="preserve"> - </v>
      </c>
    </row>
    <row r="189" spans="1:1">
      <c r="A189" s="19" t="str">
        <f t="shared" si="3"/>
        <v xml:space="preserve"> - </v>
      </c>
    </row>
    <row r="190" spans="1:1">
      <c r="A190" s="19" t="str">
        <f t="shared" si="3"/>
        <v xml:space="preserve"> - </v>
      </c>
    </row>
    <row r="191" spans="1:1">
      <c r="A191" s="19" t="str">
        <f t="shared" si="3"/>
        <v xml:space="preserve"> - </v>
      </c>
    </row>
    <row r="192" spans="1:1">
      <c r="A192" s="19" t="str">
        <f t="shared" si="3"/>
        <v xml:space="preserve"> - </v>
      </c>
    </row>
    <row r="193" spans="1:1">
      <c r="A193" s="19" t="str">
        <f t="shared" si="3"/>
        <v xml:space="preserve"> - </v>
      </c>
    </row>
    <row r="194" spans="1:1">
      <c r="A194" s="19" t="str">
        <f t="shared" si="3"/>
        <v xml:space="preserve"> - </v>
      </c>
    </row>
    <row r="195" spans="1:1">
      <c r="A195" s="19" t="str">
        <f t="shared" si="3"/>
        <v xml:space="preserve"> - </v>
      </c>
    </row>
    <row r="196" spans="1:1">
      <c r="A196" s="19" t="str">
        <f t="shared" si="3"/>
        <v xml:space="preserve"> - </v>
      </c>
    </row>
    <row r="197" spans="1:1">
      <c r="A197" s="19" t="str">
        <f t="shared" si="3"/>
        <v xml:space="preserve"> - </v>
      </c>
    </row>
    <row r="198" spans="1:1">
      <c r="A198" s="19" t="str">
        <f t="shared" si="3"/>
        <v xml:space="preserve"> - </v>
      </c>
    </row>
    <row r="199" spans="1:1">
      <c r="A199" s="19" t="str">
        <f t="shared" si="3"/>
        <v xml:space="preserve"> - </v>
      </c>
    </row>
    <row r="200" spans="1:1">
      <c r="A200" s="19" t="str">
        <f t="shared" si="3"/>
        <v xml:space="preserve"> - </v>
      </c>
    </row>
    <row r="201" spans="1:1">
      <c r="A201" s="19" t="str">
        <f t="shared" si="3"/>
        <v xml:space="preserve"> - </v>
      </c>
    </row>
    <row r="202" spans="1:1">
      <c r="A202" s="19" t="str">
        <f t="shared" si="3"/>
        <v xml:space="preserve"> - </v>
      </c>
    </row>
    <row r="203" spans="1:1">
      <c r="A203" s="19" t="str">
        <f t="shared" si="3"/>
        <v xml:space="preserve"> - </v>
      </c>
    </row>
    <row r="204" spans="1:1">
      <c r="A204" s="19" t="str">
        <f t="shared" si="3"/>
        <v xml:space="preserve"> - </v>
      </c>
    </row>
    <row r="205" spans="1:1">
      <c r="A205" s="19" t="str">
        <f t="shared" si="3"/>
        <v xml:space="preserve"> - </v>
      </c>
    </row>
    <row r="206" spans="1:1">
      <c r="A206" s="19" t="str">
        <f t="shared" si="3"/>
        <v xml:space="preserve"> - </v>
      </c>
    </row>
    <row r="207" spans="1:1">
      <c r="A207" s="19" t="str">
        <f t="shared" si="3"/>
        <v xml:space="preserve"> - </v>
      </c>
    </row>
    <row r="208" spans="1:1">
      <c r="A208" s="19" t="str">
        <f t="shared" si="3"/>
        <v xml:space="preserve"> - </v>
      </c>
    </row>
    <row r="209" spans="1:1">
      <c r="A209" s="19" t="str">
        <f t="shared" si="3"/>
        <v xml:space="preserve"> - </v>
      </c>
    </row>
    <row r="210" spans="1:1">
      <c r="A210" s="19" t="str">
        <f t="shared" si="3"/>
        <v xml:space="preserve"> - </v>
      </c>
    </row>
    <row r="211" spans="1:1">
      <c r="A211" s="19" t="str">
        <f t="shared" si="3"/>
        <v xml:space="preserve"> - </v>
      </c>
    </row>
    <row r="212" spans="1:1">
      <c r="A212" s="19" t="str">
        <f t="shared" si="3"/>
        <v xml:space="preserve"> - </v>
      </c>
    </row>
    <row r="213" spans="1:1">
      <c r="A213" s="19" t="str">
        <f t="shared" si="3"/>
        <v xml:space="preserve"> - </v>
      </c>
    </row>
    <row r="214" spans="1:1">
      <c r="A214" s="19" t="str">
        <f t="shared" si="3"/>
        <v xml:space="preserve"> - </v>
      </c>
    </row>
    <row r="215" spans="1:1">
      <c r="A215" s="19" t="str">
        <f t="shared" si="3"/>
        <v xml:space="preserve"> - </v>
      </c>
    </row>
    <row r="216" spans="1:1">
      <c r="A216" s="19" t="str">
        <f t="shared" si="3"/>
        <v xml:space="preserve"> - </v>
      </c>
    </row>
    <row r="217" spans="1:1">
      <c r="A217" s="19" t="str">
        <f t="shared" si="3"/>
        <v xml:space="preserve"> - </v>
      </c>
    </row>
    <row r="218" spans="1:1">
      <c r="A218" s="19" t="str">
        <f t="shared" si="3"/>
        <v xml:space="preserve"> - </v>
      </c>
    </row>
    <row r="219" spans="1:1">
      <c r="A219" s="19" t="str">
        <f t="shared" si="3"/>
        <v xml:space="preserve"> - </v>
      </c>
    </row>
    <row r="220" spans="1:1">
      <c r="A220" s="19" t="str">
        <f t="shared" si="3"/>
        <v xml:space="preserve"> - </v>
      </c>
    </row>
    <row r="221" spans="1:1">
      <c r="A221" s="19" t="str">
        <f t="shared" si="3"/>
        <v xml:space="preserve"> - </v>
      </c>
    </row>
    <row r="222" spans="1:1">
      <c r="A222" s="19" t="str">
        <f t="shared" si="3"/>
        <v xml:space="preserve"> - </v>
      </c>
    </row>
    <row r="223" spans="1:1">
      <c r="A223" s="19" t="str">
        <f t="shared" si="3"/>
        <v xml:space="preserve"> - </v>
      </c>
    </row>
    <row r="224" spans="1:1">
      <c r="A224" s="19" t="str">
        <f t="shared" si="3"/>
        <v xml:space="preserve"> - </v>
      </c>
    </row>
    <row r="225" spans="1:1">
      <c r="A225" s="19" t="str">
        <f t="shared" si="3"/>
        <v xml:space="preserve"> - </v>
      </c>
    </row>
    <row r="226" spans="1:1">
      <c r="A226" s="19" t="str">
        <f t="shared" si="3"/>
        <v xml:space="preserve"> - </v>
      </c>
    </row>
    <row r="227" spans="1:1">
      <c r="A227" s="19" t="str">
        <f t="shared" si="3"/>
        <v xml:space="preserve"> - </v>
      </c>
    </row>
    <row r="228" spans="1:1">
      <c r="A228" s="19" t="str">
        <f t="shared" si="3"/>
        <v xml:space="preserve"> - </v>
      </c>
    </row>
    <row r="229" spans="1:1">
      <c r="A229" s="19" t="str">
        <f t="shared" si="3"/>
        <v xml:space="preserve"> - </v>
      </c>
    </row>
    <row r="230" spans="1:1">
      <c r="A230" s="19" t="str">
        <f t="shared" si="3"/>
        <v xml:space="preserve"> - </v>
      </c>
    </row>
    <row r="231" spans="1:1">
      <c r="A231" s="19" t="str">
        <f t="shared" si="3"/>
        <v xml:space="preserve"> - </v>
      </c>
    </row>
    <row r="232" spans="1:1">
      <c r="A232" s="19" t="str">
        <f t="shared" si="3"/>
        <v xml:space="preserve"> - </v>
      </c>
    </row>
    <row r="233" spans="1:1">
      <c r="A233" s="19" t="str">
        <f t="shared" si="3"/>
        <v xml:space="preserve"> - </v>
      </c>
    </row>
    <row r="234" spans="1:1">
      <c r="A234" s="19" t="str">
        <f t="shared" si="3"/>
        <v xml:space="preserve"> - </v>
      </c>
    </row>
    <row r="235" spans="1:1">
      <c r="A235" s="19" t="str">
        <f t="shared" si="3"/>
        <v xml:space="preserve"> - </v>
      </c>
    </row>
    <row r="236" spans="1:1">
      <c r="A236" s="19" t="str">
        <f t="shared" si="3"/>
        <v xml:space="preserve"> - </v>
      </c>
    </row>
    <row r="237" spans="1:1">
      <c r="A237" s="19" t="str">
        <f>+B237&amp;" - "&amp;C237</f>
        <v xml:space="preserve"> - </v>
      </c>
    </row>
    <row r="238" spans="1:1">
      <c r="A238" s="19" t="str">
        <f>+B238&amp;" - "&amp;C238</f>
        <v xml:space="preserve"> - </v>
      </c>
    </row>
    <row r="239" spans="1:1">
      <c r="A239" s="19" t="str">
        <f>+B239&amp;" - "&amp;C239</f>
        <v xml:space="preserve"> - </v>
      </c>
    </row>
    <row r="240" spans="1:1">
      <c r="A240" s="19" t="str">
        <f>+B240&amp;" - "&amp;C240</f>
        <v xml:space="preserve"> - </v>
      </c>
    </row>
    <row r="241" spans="1:1">
      <c r="A241" s="19" t="str">
        <f t="shared" ref="A241:A300" si="4">+B241&amp;" - "&amp;C241</f>
        <v xml:space="preserve"> - </v>
      </c>
    </row>
    <row r="242" spans="1:1">
      <c r="A242" s="19" t="str">
        <f t="shared" si="4"/>
        <v xml:space="preserve"> - </v>
      </c>
    </row>
    <row r="243" spans="1:1">
      <c r="A243" s="19" t="str">
        <f t="shared" si="4"/>
        <v xml:space="preserve"> - </v>
      </c>
    </row>
    <row r="244" spans="1:1">
      <c r="A244" s="19" t="str">
        <f t="shared" si="4"/>
        <v xml:space="preserve"> - </v>
      </c>
    </row>
    <row r="245" spans="1:1">
      <c r="A245" s="19" t="str">
        <f t="shared" si="4"/>
        <v xml:space="preserve"> - </v>
      </c>
    </row>
    <row r="246" spans="1:1">
      <c r="A246" s="19" t="str">
        <f t="shared" si="4"/>
        <v xml:space="preserve"> - </v>
      </c>
    </row>
    <row r="247" spans="1:1">
      <c r="A247" s="19" t="str">
        <f t="shared" si="4"/>
        <v xml:space="preserve"> - </v>
      </c>
    </row>
    <row r="248" spans="1:1">
      <c r="A248" s="19" t="str">
        <f t="shared" si="4"/>
        <v xml:space="preserve"> - </v>
      </c>
    </row>
    <row r="249" spans="1:1">
      <c r="A249" s="19" t="str">
        <f t="shared" si="4"/>
        <v xml:space="preserve"> - </v>
      </c>
    </row>
    <row r="250" spans="1:1">
      <c r="A250" s="19" t="str">
        <f t="shared" si="4"/>
        <v xml:space="preserve"> - </v>
      </c>
    </row>
    <row r="251" spans="1:1">
      <c r="A251" s="19" t="str">
        <f t="shared" si="4"/>
        <v xml:space="preserve"> - </v>
      </c>
    </row>
    <row r="252" spans="1:1">
      <c r="A252" s="19" t="str">
        <f t="shared" si="4"/>
        <v xml:space="preserve"> - </v>
      </c>
    </row>
    <row r="253" spans="1:1">
      <c r="A253" s="19" t="str">
        <f t="shared" si="4"/>
        <v xml:space="preserve"> - </v>
      </c>
    </row>
    <row r="254" spans="1:1">
      <c r="A254" s="19" t="str">
        <f t="shared" si="4"/>
        <v xml:space="preserve"> - </v>
      </c>
    </row>
    <row r="255" spans="1:1">
      <c r="A255" s="19" t="str">
        <f t="shared" si="4"/>
        <v xml:space="preserve"> - </v>
      </c>
    </row>
    <row r="256" spans="1:1">
      <c r="A256" s="19" t="str">
        <f t="shared" si="4"/>
        <v xml:space="preserve"> - </v>
      </c>
    </row>
    <row r="257" spans="1:1">
      <c r="A257" s="19" t="str">
        <f t="shared" si="4"/>
        <v xml:space="preserve"> - </v>
      </c>
    </row>
    <row r="258" spans="1:1">
      <c r="A258" s="19" t="str">
        <f t="shared" si="4"/>
        <v xml:space="preserve"> - </v>
      </c>
    </row>
    <row r="259" spans="1:1">
      <c r="A259" s="19" t="str">
        <f t="shared" si="4"/>
        <v xml:space="preserve"> - </v>
      </c>
    </row>
    <row r="260" spans="1:1">
      <c r="A260" s="19" t="str">
        <f t="shared" si="4"/>
        <v xml:space="preserve"> - </v>
      </c>
    </row>
    <row r="261" spans="1:1">
      <c r="A261" s="19" t="str">
        <f t="shared" si="4"/>
        <v xml:space="preserve"> - </v>
      </c>
    </row>
    <row r="262" spans="1:1">
      <c r="A262" s="19" t="str">
        <f t="shared" si="4"/>
        <v xml:space="preserve"> - </v>
      </c>
    </row>
    <row r="263" spans="1:1">
      <c r="A263" s="19" t="str">
        <f t="shared" si="4"/>
        <v xml:space="preserve"> - </v>
      </c>
    </row>
    <row r="264" spans="1:1">
      <c r="A264" s="19" t="str">
        <f t="shared" si="4"/>
        <v xml:space="preserve"> - </v>
      </c>
    </row>
    <row r="265" spans="1:1">
      <c r="A265" s="19" t="str">
        <f t="shared" si="4"/>
        <v xml:space="preserve"> - </v>
      </c>
    </row>
    <row r="266" spans="1:1">
      <c r="A266" s="19" t="str">
        <f t="shared" si="4"/>
        <v xml:space="preserve"> - </v>
      </c>
    </row>
    <row r="267" spans="1:1">
      <c r="A267" s="19" t="str">
        <f t="shared" si="4"/>
        <v xml:space="preserve"> - </v>
      </c>
    </row>
    <row r="268" spans="1:1">
      <c r="A268" s="19" t="str">
        <f t="shared" si="4"/>
        <v xml:space="preserve"> - </v>
      </c>
    </row>
    <row r="269" spans="1:1">
      <c r="A269" s="19" t="str">
        <f t="shared" si="4"/>
        <v xml:space="preserve"> - </v>
      </c>
    </row>
    <row r="270" spans="1:1">
      <c r="A270" s="19" t="str">
        <f t="shared" si="4"/>
        <v xml:space="preserve"> - </v>
      </c>
    </row>
    <row r="271" spans="1:1">
      <c r="A271" s="19" t="str">
        <f t="shared" si="4"/>
        <v xml:space="preserve"> - </v>
      </c>
    </row>
    <row r="272" spans="1:1">
      <c r="A272" s="19" t="str">
        <f t="shared" si="4"/>
        <v xml:space="preserve"> - </v>
      </c>
    </row>
    <row r="273" spans="1:1">
      <c r="A273" s="19" t="str">
        <f t="shared" si="4"/>
        <v xml:space="preserve"> - </v>
      </c>
    </row>
    <row r="274" spans="1:1">
      <c r="A274" s="43" t="str">
        <f t="shared" si="4"/>
        <v xml:space="preserve"> - </v>
      </c>
    </row>
    <row r="275" spans="1:1">
      <c r="A275" s="19" t="str">
        <f t="shared" si="4"/>
        <v xml:space="preserve"> - </v>
      </c>
    </row>
    <row r="276" spans="1:1">
      <c r="A276" s="19" t="str">
        <f t="shared" si="4"/>
        <v xml:space="preserve"> - </v>
      </c>
    </row>
    <row r="277" spans="1:1">
      <c r="A277" s="19" t="str">
        <f t="shared" si="4"/>
        <v xml:space="preserve"> - </v>
      </c>
    </row>
    <row r="278" spans="1:1">
      <c r="A278" s="19" t="str">
        <f t="shared" si="4"/>
        <v xml:space="preserve"> - </v>
      </c>
    </row>
    <row r="279" spans="1:1">
      <c r="A279" s="19" t="str">
        <f t="shared" si="4"/>
        <v xml:space="preserve"> - </v>
      </c>
    </row>
    <row r="280" spans="1:1">
      <c r="A280" s="19" t="str">
        <f t="shared" si="4"/>
        <v xml:space="preserve"> - </v>
      </c>
    </row>
    <row r="281" spans="1:1">
      <c r="A281" s="19" t="str">
        <f t="shared" si="4"/>
        <v xml:space="preserve"> - </v>
      </c>
    </row>
    <row r="282" spans="1:1">
      <c r="A282" s="19" t="str">
        <f t="shared" si="4"/>
        <v xml:space="preserve"> - </v>
      </c>
    </row>
    <row r="283" spans="1:1">
      <c r="A283" s="19" t="str">
        <f t="shared" si="4"/>
        <v xml:space="preserve"> - </v>
      </c>
    </row>
    <row r="284" spans="1:1">
      <c r="A284" s="19" t="str">
        <f t="shared" si="4"/>
        <v xml:space="preserve"> - </v>
      </c>
    </row>
    <row r="285" spans="1:1">
      <c r="A285" s="19" t="str">
        <f t="shared" si="4"/>
        <v xml:space="preserve"> - </v>
      </c>
    </row>
    <row r="286" spans="1:1">
      <c r="A286" s="19" t="str">
        <f t="shared" si="4"/>
        <v xml:space="preserve"> - </v>
      </c>
    </row>
    <row r="287" spans="1:1">
      <c r="A287" s="19" t="str">
        <f t="shared" si="4"/>
        <v xml:space="preserve"> - </v>
      </c>
    </row>
    <row r="288" spans="1:1">
      <c r="A288" s="19" t="str">
        <f t="shared" si="4"/>
        <v xml:space="preserve"> - </v>
      </c>
    </row>
    <row r="289" spans="1:1">
      <c r="A289" s="19" t="str">
        <f t="shared" si="4"/>
        <v xml:space="preserve"> - </v>
      </c>
    </row>
    <row r="290" spans="1:1">
      <c r="A290" s="19" t="str">
        <f t="shared" si="4"/>
        <v xml:space="preserve"> - </v>
      </c>
    </row>
    <row r="291" spans="1:1">
      <c r="A291" s="19" t="str">
        <f t="shared" si="4"/>
        <v xml:space="preserve"> - </v>
      </c>
    </row>
    <row r="292" spans="1:1">
      <c r="A292" s="19" t="str">
        <f t="shared" si="4"/>
        <v xml:space="preserve"> - </v>
      </c>
    </row>
    <row r="293" spans="1:1">
      <c r="A293" s="19" t="str">
        <f t="shared" si="4"/>
        <v xml:space="preserve"> - </v>
      </c>
    </row>
    <row r="294" spans="1:1">
      <c r="A294" s="19" t="str">
        <f t="shared" si="4"/>
        <v xml:space="preserve"> - </v>
      </c>
    </row>
    <row r="295" spans="1:1">
      <c r="A295" s="19" t="str">
        <f t="shared" si="4"/>
        <v xml:space="preserve"> - </v>
      </c>
    </row>
    <row r="296" spans="1:1">
      <c r="A296" s="19" t="str">
        <f t="shared" si="4"/>
        <v xml:space="preserve"> - </v>
      </c>
    </row>
    <row r="297" spans="1:1">
      <c r="A297" s="19" t="str">
        <f t="shared" si="4"/>
        <v xml:space="preserve"> - </v>
      </c>
    </row>
    <row r="298" spans="1:1">
      <c r="A298" s="19" t="str">
        <f t="shared" si="4"/>
        <v xml:space="preserve"> - </v>
      </c>
    </row>
    <row r="299" spans="1:1">
      <c r="A299" s="19" t="str">
        <f t="shared" si="4"/>
        <v xml:space="preserve"> - </v>
      </c>
    </row>
    <row r="300" spans="1:1">
      <c r="A300" s="19" t="str">
        <f t="shared" si="4"/>
        <v xml:space="preserve"> - </v>
      </c>
    </row>
    <row r="301" spans="1:1">
      <c r="A301" s="19" t="str">
        <f t="shared" ref="A301:A332" si="5">+B301&amp;" - "&amp;C301</f>
        <v xml:space="preserve"> - </v>
      </c>
    </row>
    <row r="302" spans="1:1">
      <c r="A302" s="19" t="str">
        <f t="shared" si="5"/>
        <v xml:space="preserve"> - </v>
      </c>
    </row>
    <row r="303" spans="1:1">
      <c r="A303" s="19" t="str">
        <f t="shared" si="5"/>
        <v xml:space="preserve"> - </v>
      </c>
    </row>
    <row r="304" spans="1:1">
      <c r="A304" s="19" t="str">
        <f t="shared" si="5"/>
        <v xml:space="preserve"> - </v>
      </c>
    </row>
    <row r="305" spans="1:1">
      <c r="A305" s="19" t="str">
        <f t="shared" si="5"/>
        <v xml:space="preserve"> - </v>
      </c>
    </row>
    <row r="306" spans="1:1">
      <c r="A306" s="19" t="str">
        <f t="shared" si="5"/>
        <v xml:space="preserve"> - </v>
      </c>
    </row>
    <row r="307" spans="1:1">
      <c r="A307" s="19" t="str">
        <f t="shared" si="5"/>
        <v xml:space="preserve"> - </v>
      </c>
    </row>
    <row r="308" spans="1:1">
      <c r="A308" s="19" t="str">
        <f t="shared" si="5"/>
        <v xml:space="preserve"> - </v>
      </c>
    </row>
    <row r="309" spans="1:1">
      <c r="A309" s="19" t="str">
        <f t="shared" si="5"/>
        <v xml:space="preserve"> - </v>
      </c>
    </row>
    <row r="310" spans="1:1">
      <c r="A310" s="19" t="str">
        <f t="shared" si="5"/>
        <v xml:space="preserve"> - </v>
      </c>
    </row>
    <row r="311" spans="1:1">
      <c r="A311" s="19" t="str">
        <f t="shared" si="5"/>
        <v xml:space="preserve"> - </v>
      </c>
    </row>
    <row r="312" spans="1:1">
      <c r="A312" s="19" t="str">
        <f t="shared" si="5"/>
        <v xml:space="preserve"> - </v>
      </c>
    </row>
    <row r="313" spans="1:1">
      <c r="A313" s="19" t="str">
        <f t="shared" si="5"/>
        <v xml:space="preserve"> - </v>
      </c>
    </row>
    <row r="314" spans="1:1">
      <c r="A314" s="19" t="str">
        <f t="shared" si="5"/>
        <v xml:space="preserve"> - </v>
      </c>
    </row>
    <row r="315" spans="1:1">
      <c r="A315" s="19" t="str">
        <f t="shared" si="5"/>
        <v xml:space="preserve"> - </v>
      </c>
    </row>
    <row r="316" spans="1:1">
      <c r="A316" s="19" t="str">
        <f t="shared" si="5"/>
        <v xml:space="preserve"> - </v>
      </c>
    </row>
    <row r="317" spans="1:1">
      <c r="A317" s="19" t="str">
        <f t="shared" si="5"/>
        <v xml:space="preserve"> - </v>
      </c>
    </row>
    <row r="318" spans="1:1">
      <c r="A318" s="19" t="str">
        <f t="shared" si="5"/>
        <v xml:space="preserve"> - </v>
      </c>
    </row>
    <row r="319" spans="1:1">
      <c r="A319" s="19" t="str">
        <f t="shared" si="5"/>
        <v xml:space="preserve"> - </v>
      </c>
    </row>
    <row r="320" spans="1:1">
      <c r="A320" s="19" t="str">
        <f t="shared" si="5"/>
        <v xml:space="preserve"> - </v>
      </c>
    </row>
    <row r="321" spans="1:1">
      <c r="A321" s="19" t="str">
        <f t="shared" si="5"/>
        <v xml:space="preserve"> - </v>
      </c>
    </row>
    <row r="322" spans="1:1">
      <c r="A322" s="19" t="str">
        <f t="shared" si="5"/>
        <v xml:space="preserve"> - </v>
      </c>
    </row>
    <row r="323" spans="1:1">
      <c r="A323" s="19" t="str">
        <f t="shared" si="5"/>
        <v xml:space="preserve"> - </v>
      </c>
    </row>
    <row r="324" spans="1:1">
      <c r="A324" s="19" t="str">
        <f t="shared" si="5"/>
        <v xml:space="preserve"> - </v>
      </c>
    </row>
    <row r="325" spans="1:1">
      <c r="A325" s="19" t="str">
        <f t="shared" si="5"/>
        <v xml:space="preserve"> - </v>
      </c>
    </row>
    <row r="326" spans="1:1">
      <c r="A326" s="19" t="str">
        <f t="shared" si="5"/>
        <v xml:space="preserve"> - </v>
      </c>
    </row>
    <row r="327" spans="1:1">
      <c r="A327" s="19" t="str">
        <f>+B327&amp;" - "&amp;C327</f>
        <v xml:space="preserve"> - </v>
      </c>
    </row>
    <row r="328" spans="1:1">
      <c r="A328" s="19" t="str">
        <f t="shared" si="5"/>
        <v xml:space="preserve"> - </v>
      </c>
    </row>
    <row r="329" spans="1:1">
      <c r="A329" s="19" t="str">
        <f t="shared" si="5"/>
        <v xml:space="preserve"> - </v>
      </c>
    </row>
    <row r="330" spans="1:1">
      <c r="A330" s="19" t="str">
        <f t="shared" si="5"/>
        <v xml:space="preserve"> - </v>
      </c>
    </row>
    <row r="331" spans="1:1">
      <c r="A331" s="19" t="str">
        <f t="shared" si="5"/>
        <v xml:space="preserve"> - </v>
      </c>
    </row>
    <row r="332" spans="1:1">
      <c r="A332" s="19" t="str">
        <f t="shared" si="5"/>
        <v xml:space="preserve"> - </v>
      </c>
    </row>
    <row r="333" spans="1:1">
      <c r="A333" s="19" t="str">
        <f>+B333&amp;" - "&amp;C333</f>
        <v xml:space="preserve"> - </v>
      </c>
    </row>
    <row r="334" spans="1:1">
      <c r="A334" s="19" t="str">
        <f t="shared" ref="A334:A397" si="6">+B334&amp;" - "&amp;C334</f>
        <v xml:space="preserve"> - </v>
      </c>
    </row>
    <row r="335" spans="1:1">
      <c r="A335" s="19" t="str">
        <f t="shared" si="6"/>
        <v xml:space="preserve"> - </v>
      </c>
    </row>
    <row r="336" spans="1:1">
      <c r="A336" s="19" t="str">
        <f t="shared" si="6"/>
        <v xml:space="preserve"> - </v>
      </c>
    </row>
    <row r="337" spans="1:1">
      <c r="A337" s="19" t="str">
        <f t="shared" si="6"/>
        <v xml:space="preserve"> - </v>
      </c>
    </row>
    <row r="338" spans="1:1">
      <c r="A338" s="19" t="str">
        <f t="shared" si="6"/>
        <v xml:space="preserve"> - </v>
      </c>
    </row>
    <row r="339" spans="1:1">
      <c r="A339" s="19" t="str">
        <f t="shared" si="6"/>
        <v xml:space="preserve"> - </v>
      </c>
    </row>
    <row r="340" spans="1:1">
      <c r="A340" s="19" t="str">
        <f t="shared" si="6"/>
        <v xml:space="preserve"> - </v>
      </c>
    </row>
    <row r="341" spans="1:1">
      <c r="A341" s="19" t="str">
        <f t="shared" si="6"/>
        <v xml:space="preserve"> - </v>
      </c>
    </row>
    <row r="342" spans="1:1">
      <c r="A342" s="19" t="str">
        <f t="shared" si="6"/>
        <v xml:space="preserve"> - </v>
      </c>
    </row>
    <row r="343" spans="1:1">
      <c r="A343" s="19" t="str">
        <f t="shared" si="6"/>
        <v xml:space="preserve"> - </v>
      </c>
    </row>
    <row r="344" spans="1:1">
      <c r="A344" s="19" t="str">
        <f t="shared" si="6"/>
        <v xml:space="preserve"> - </v>
      </c>
    </row>
    <row r="345" spans="1:1">
      <c r="A345" s="19" t="str">
        <f t="shared" si="6"/>
        <v xml:space="preserve"> - </v>
      </c>
    </row>
    <row r="346" spans="1:1">
      <c r="A346" s="19" t="str">
        <f t="shared" si="6"/>
        <v xml:space="preserve"> - </v>
      </c>
    </row>
    <row r="347" spans="1:1">
      <c r="A347" s="19" t="str">
        <f t="shared" si="6"/>
        <v xml:space="preserve"> - </v>
      </c>
    </row>
    <row r="348" spans="1:1">
      <c r="A348" s="19" t="str">
        <f t="shared" si="6"/>
        <v xml:space="preserve"> - </v>
      </c>
    </row>
    <row r="349" spans="1:1">
      <c r="A349" s="19" t="str">
        <f t="shared" si="6"/>
        <v xml:space="preserve"> - </v>
      </c>
    </row>
    <row r="350" spans="1:1">
      <c r="A350" s="19" t="str">
        <f t="shared" si="6"/>
        <v xml:space="preserve"> - </v>
      </c>
    </row>
    <row r="351" spans="1:1">
      <c r="A351" s="19" t="str">
        <f t="shared" si="6"/>
        <v xml:space="preserve"> - </v>
      </c>
    </row>
    <row r="352" spans="1:1">
      <c r="A352" s="19" t="str">
        <f t="shared" si="6"/>
        <v xml:space="preserve"> - </v>
      </c>
    </row>
    <row r="353" spans="1:1">
      <c r="A353" s="19" t="str">
        <f t="shared" si="6"/>
        <v xml:space="preserve"> - </v>
      </c>
    </row>
    <row r="354" spans="1:1">
      <c r="A354" s="19" t="str">
        <f t="shared" si="6"/>
        <v xml:space="preserve"> - </v>
      </c>
    </row>
    <row r="355" spans="1:1">
      <c r="A355" s="19" t="str">
        <f t="shared" si="6"/>
        <v xml:space="preserve"> - </v>
      </c>
    </row>
    <row r="356" spans="1:1">
      <c r="A356" s="19" t="str">
        <f t="shared" si="6"/>
        <v xml:space="preserve"> - </v>
      </c>
    </row>
    <row r="357" spans="1:1">
      <c r="A357" s="19" t="str">
        <f t="shared" si="6"/>
        <v xml:space="preserve"> - </v>
      </c>
    </row>
    <row r="358" spans="1:1">
      <c r="A358" s="19" t="str">
        <f t="shared" si="6"/>
        <v xml:space="preserve"> - </v>
      </c>
    </row>
    <row r="359" spans="1:1">
      <c r="A359" s="19" t="str">
        <f t="shared" si="6"/>
        <v xml:space="preserve"> - </v>
      </c>
    </row>
    <row r="360" spans="1:1">
      <c r="A360" s="19" t="str">
        <f t="shared" si="6"/>
        <v xml:space="preserve"> - </v>
      </c>
    </row>
    <row r="361" spans="1:1">
      <c r="A361" s="19" t="str">
        <f t="shared" si="6"/>
        <v xml:space="preserve"> - </v>
      </c>
    </row>
    <row r="362" spans="1:1">
      <c r="A362" s="19" t="str">
        <f t="shared" si="6"/>
        <v xml:space="preserve"> - </v>
      </c>
    </row>
    <row r="363" spans="1:1">
      <c r="A363" s="19" t="str">
        <f t="shared" si="6"/>
        <v xml:space="preserve"> - </v>
      </c>
    </row>
    <row r="364" spans="1:1">
      <c r="A364" s="19" t="str">
        <f t="shared" si="6"/>
        <v xml:space="preserve"> - </v>
      </c>
    </row>
    <row r="365" spans="1:1">
      <c r="A365" s="19" t="str">
        <f t="shared" si="6"/>
        <v xml:space="preserve"> - </v>
      </c>
    </row>
    <row r="366" spans="1:1">
      <c r="A366" s="19" t="str">
        <f t="shared" si="6"/>
        <v xml:space="preserve"> - </v>
      </c>
    </row>
    <row r="367" spans="1:1">
      <c r="A367" s="19" t="str">
        <f t="shared" si="6"/>
        <v xml:space="preserve"> - </v>
      </c>
    </row>
    <row r="368" spans="1:1">
      <c r="A368" s="19" t="str">
        <f t="shared" si="6"/>
        <v xml:space="preserve"> - </v>
      </c>
    </row>
    <row r="369" spans="1:11">
      <c r="A369" s="19" t="str">
        <f t="shared" si="6"/>
        <v xml:space="preserve"> - </v>
      </c>
    </row>
    <row r="370" spans="1:11">
      <c r="A370" s="19" t="str">
        <f t="shared" si="6"/>
        <v xml:space="preserve"> - </v>
      </c>
    </row>
    <row r="371" spans="1:11">
      <c r="A371" s="19" t="str">
        <f t="shared" si="6"/>
        <v xml:space="preserve"> - </v>
      </c>
    </row>
    <row r="372" spans="1:11">
      <c r="A372" s="19" t="str">
        <f t="shared" si="6"/>
        <v xml:space="preserve"> - </v>
      </c>
    </row>
    <row r="373" spans="1:11">
      <c r="A373" s="19" t="str">
        <f t="shared" si="6"/>
        <v xml:space="preserve"> - </v>
      </c>
    </row>
    <row r="374" spans="1:11">
      <c r="A374" s="19" t="str">
        <f t="shared" si="6"/>
        <v xml:space="preserve"> - </v>
      </c>
    </row>
    <row r="375" spans="1:11">
      <c r="A375" s="19" t="str">
        <f t="shared" si="6"/>
        <v xml:space="preserve"> - </v>
      </c>
    </row>
    <row r="376" spans="1:11">
      <c r="A376" s="19" t="str">
        <f t="shared" si="6"/>
        <v xml:space="preserve"> - </v>
      </c>
      <c r="K376" s="5" t="s">
        <v>324</v>
      </c>
    </row>
    <row r="377" spans="1:11">
      <c r="A377" s="19" t="str">
        <f t="shared" si="6"/>
        <v xml:space="preserve"> - </v>
      </c>
    </row>
    <row r="378" spans="1:11">
      <c r="A378" s="19" t="str">
        <f t="shared" si="6"/>
        <v xml:space="preserve"> - </v>
      </c>
    </row>
    <row r="379" spans="1:11">
      <c r="A379" s="19" t="str">
        <f t="shared" si="6"/>
        <v xml:space="preserve"> - </v>
      </c>
    </row>
    <row r="380" spans="1:11">
      <c r="A380" s="19" t="str">
        <f t="shared" si="6"/>
        <v xml:space="preserve"> - </v>
      </c>
      <c r="K380" s="5" t="s">
        <v>324</v>
      </c>
    </row>
    <row r="381" spans="1:11">
      <c r="A381" s="19" t="str">
        <f t="shared" si="6"/>
        <v xml:space="preserve"> - </v>
      </c>
      <c r="K381" s="5" t="s">
        <v>324</v>
      </c>
    </row>
    <row r="382" spans="1:11">
      <c r="A382" s="19" t="str">
        <f t="shared" si="6"/>
        <v xml:space="preserve"> - </v>
      </c>
      <c r="K382" s="5" t="s">
        <v>324</v>
      </c>
    </row>
    <row r="383" spans="1:11">
      <c r="A383" s="19" t="str">
        <f t="shared" si="6"/>
        <v xml:space="preserve"> - </v>
      </c>
      <c r="K383" s="5" t="s">
        <v>324</v>
      </c>
    </row>
    <row r="384" spans="1:11">
      <c r="A384" s="19" t="str">
        <f t="shared" si="6"/>
        <v xml:space="preserve"> - </v>
      </c>
    </row>
    <row r="385" spans="1:1">
      <c r="A385" s="19" t="str">
        <f t="shared" si="6"/>
        <v xml:space="preserve"> - </v>
      </c>
    </row>
    <row r="386" spans="1:1">
      <c r="A386" s="19" t="str">
        <f t="shared" si="6"/>
        <v xml:space="preserve"> - </v>
      </c>
    </row>
    <row r="387" spans="1:1">
      <c r="A387" s="19" t="str">
        <f t="shared" si="6"/>
        <v xml:space="preserve"> - </v>
      </c>
    </row>
    <row r="388" spans="1:1">
      <c r="A388" s="19" t="str">
        <f t="shared" si="6"/>
        <v xml:space="preserve"> - </v>
      </c>
    </row>
    <row r="389" spans="1:1">
      <c r="A389" s="19" t="str">
        <f t="shared" si="6"/>
        <v xml:space="preserve"> - </v>
      </c>
    </row>
    <row r="390" spans="1:1">
      <c r="A390" s="19" t="str">
        <f t="shared" si="6"/>
        <v xml:space="preserve"> - </v>
      </c>
    </row>
    <row r="391" spans="1:1">
      <c r="A391" s="19" t="str">
        <f t="shared" si="6"/>
        <v xml:space="preserve"> - </v>
      </c>
    </row>
    <row r="392" spans="1:1">
      <c r="A392" s="19" t="str">
        <f t="shared" si="6"/>
        <v xml:space="preserve"> - </v>
      </c>
    </row>
    <row r="393" spans="1:1">
      <c r="A393" s="19" t="str">
        <f t="shared" si="6"/>
        <v xml:space="preserve"> - </v>
      </c>
    </row>
    <row r="394" spans="1:1">
      <c r="A394" s="19" t="str">
        <f t="shared" si="6"/>
        <v xml:space="preserve"> - </v>
      </c>
    </row>
    <row r="395" spans="1:1">
      <c r="A395" s="19" t="str">
        <f t="shared" si="6"/>
        <v xml:space="preserve"> - </v>
      </c>
    </row>
    <row r="396" spans="1:1">
      <c r="A396" s="19" t="str">
        <f t="shared" si="6"/>
        <v xml:space="preserve"> - </v>
      </c>
    </row>
    <row r="397" spans="1:1">
      <c r="A397" s="19" t="str">
        <f t="shared" si="6"/>
        <v xml:space="preserve"> - </v>
      </c>
    </row>
    <row r="398" spans="1:1">
      <c r="A398" s="19" t="str">
        <f t="shared" ref="A398:A460" si="7">+B398&amp;" - "&amp;C398</f>
        <v xml:space="preserve"> - </v>
      </c>
    </row>
    <row r="399" spans="1:1">
      <c r="A399" s="19" t="str">
        <f t="shared" si="7"/>
        <v xml:space="preserve"> - </v>
      </c>
    </row>
    <row r="400" spans="1:1">
      <c r="A400" s="19" t="str">
        <f t="shared" si="7"/>
        <v xml:space="preserve"> - </v>
      </c>
    </row>
    <row r="401" spans="1:1">
      <c r="A401" s="19" t="str">
        <f t="shared" si="7"/>
        <v xml:space="preserve"> - </v>
      </c>
    </row>
    <row r="402" spans="1:1">
      <c r="A402" s="19" t="str">
        <f t="shared" si="7"/>
        <v xml:space="preserve"> - </v>
      </c>
    </row>
    <row r="403" spans="1:1">
      <c r="A403" s="19" t="str">
        <f t="shared" si="7"/>
        <v xml:space="preserve"> - </v>
      </c>
    </row>
    <row r="404" spans="1:1">
      <c r="A404" s="19" t="str">
        <f t="shared" si="7"/>
        <v xml:space="preserve"> - </v>
      </c>
    </row>
    <row r="405" spans="1:1">
      <c r="A405" s="19" t="str">
        <f t="shared" si="7"/>
        <v xml:space="preserve"> - </v>
      </c>
    </row>
    <row r="406" spans="1:1">
      <c r="A406" s="19" t="str">
        <f t="shared" si="7"/>
        <v xml:space="preserve"> - </v>
      </c>
    </row>
    <row r="407" spans="1:1">
      <c r="A407" s="19" t="str">
        <f t="shared" si="7"/>
        <v xml:space="preserve"> - </v>
      </c>
    </row>
    <row r="408" spans="1:1">
      <c r="A408" s="19" t="str">
        <f t="shared" si="7"/>
        <v xml:space="preserve"> - </v>
      </c>
    </row>
    <row r="409" spans="1:1">
      <c r="A409" s="19" t="str">
        <f t="shared" si="7"/>
        <v xml:space="preserve"> - </v>
      </c>
    </row>
    <row r="410" spans="1:1">
      <c r="A410" s="19" t="str">
        <f t="shared" si="7"/>
        <v xml:space="preserve"> - </v>
      </c>
    </row>
    <row r="411" spans="1:1">
      <c r="A411" s="19" t="str">
        <f t="shared" si="7"/>
        <v xml:space="preserve"> - </v>
      </c>
    </row>
    <row r="412" spans="1:1">
      <c r="A412" s="19" t="str">
        <f t="shared" si="7"/>
        <v xml:space="preserve"> - </v>
      </c>
    </row>
    <row r="413" spans="1:1">
      <c r="A413" s="19" t="str">
        <f t="shared" si="7"/>
        <v xml:space="preserve"> - </v>
      </c>
    </row>
    <row r="414" spans="1:1">
      <c r="A414" s="19" t="str">
        <f t="shared" si="7"/>
        <v xml:space="preserve"> - </v>
      </c>
    </row>
    <row r="415" spans="1:1">
      <c r="A415" s="19" t="str">
        <f t="shared" si="7"/>
        <v xml:space="preserve"> - </v>
      </c>
    </row>
    <row r="416" spans="1:1">
      <c r="A416" s="19" t="str">
        <f t="shared" si="7"/>
        <v xml:space="preserve"> - </v>
      </c>
    </row>
    <row r="417" spans="1:1">
      <c r="A417" s="19" t="str">
        <f t="shared" si="7"/>
        <v xml:space="preserve"> - </v>
      </c>
    </row>
    <row r="418" spans="1:1">
      <c r="A418" s="19" t="str">
        <f t="shared" si="7"/>
        <v xml:space="preserve"> - </v>
      </c>
    </row>
    <row r="419" spans="1:1">
      <c r="A419" s="19" t="str">
        <f t="shared" si="7"/>
        <v xml:space="preserve"> - </v>
      </c>
    </row>
    <row r="420" spans="1:1">
      <c r="A420" s="19" t="str">
        <f t="shared" si="7"/>
        <v xml:space="preserve"> - </v>
      </c>
    </row>
    <row r="421" spans="1:1">
      <c r="A421" s="19" t="str">
        <f t="shared" si="7"/>
        <v xml:space="preserve"> - </v>
      </c>
    </row>
    <row r="422" spans="1:1">
      <c r="A422" s="19" t="str">
        <f t="shared" si="7"/>
        <v xml:space="preserve"> - </v>
      </c>
    </row>
    <row r="423" spans="1:1">
      <c r="A423" s="19" t="str">
        <f t="shared" si="7"/>
        <v xml:space="preserve"> - </v>
      </c>
    </row>
    <row r="424" spans="1:1">
      <c r="A424" s="19" t="str">
        <f t="shared" si="7"/>
        <v xml:space="preserve"> - </v>
      </c>
    </row>
    <row r="425" spans="1:1">
      <c r="A425" s="19" t="str">
        <f t="shared" si="7"/>
        <v xml:space="preserve"> - </v>
      </c>
    </row>
    <row r="426" spans="1:1">
      <c r="A426" s="19" t="str">
        <f t="shared" si="7"/>
        <v xml:space="preserve"> - </v>
      </c>
    </row>
    <row r="427" spans="1:1">
      <c r="A427" s="19" t="str">
        <f t="shared" si="7"/>
        <v xml:space="preserve"> - </v>
      </c>
    </row>
    <row r="428" spans="1:1">
      <c r="A428" s="43" t="str">
        <f t="shared" si="7"/>
        <v xml:space="preserve"> - </v>
      </c>
    </row>
    <row r="429" spans="1:1">
      <c r="A429" s="19" t="str">
        <f t="shared" si="7"/>
        <v xml:space="preserve"> - </v>
      </c>
    </row>
    <row r="430" spans="1:1">
      <c r="A430" s="19" t="str">
        <f t="shared" si="7"/>
        <v xml:space="preserve"> - </v>
      </c>
    </row>
    <row r="431" spans="1:1">
      <c r="A431" s="19" t="str">
        <f t="shared" si="7"/>
        <v xml:space="preserve"> - </v>
      </c>
    </row>
    <row r="432" spans="1:1">
      <c r="A432" s="19" t="str">
        <f t="shared" si="7"/>
        <v xml:space="preserve"> - </v>
      </c>
    </row>
    <row r="433" spans="1:1">
      <c r="A433" s="19" t="str">
        <f t="shared" si="7"/>
        <v xml:space="preserve"> - </v>
      </c>
    </row>
    <row r="434" spans="1:1">
      <c r="A434" s="19" t="str">
        <f t="shared" si="7"/>
        <v xml:space="preserve"> - </v>
      </c>
    </row>
    <row r="435" spans="1:1">
      <c r="A435" s="19" t="str">
        <f t="shared" si="7"/>
        <v xml:space="preserve"> - </v>
      </c>
    </row>
    <row r="436" spans="1:1">
      <c r="A436" s="19" t="str">
        <f t="shared" si="7"/>
        <v xml:space="preserve"> - </v>
      </c>
    </row>
    <row r="437" spans="1:1">
      <c r="A437" s="19" t="str">
        <f t="shared" si="7"/>
        <v xml:space="preserve"> - </v>
      </c>
    </row>
    <row r="438" spans="1:1">
      <c r="A438" s="19" t="str">
        <f t="shared" si="7"/>
        <v xml:space="preserve"> - </v>
      </c>
    </row>
    <row r="439" spans="1:1">
      <c r="A439" s="19" t="str">
        <f t="shared" si="7"/>
        <v xml:space="preserve"> - </v>
      </c>
    </row>
    <row r="440" spans="1:1">
      <c r="A440" s="19" t="str">
        <f t="shared" si="7"/>
        <v xml:space="preserve"> - </v>
      </c>
    </row>
    <row r="441" spans="1:1">
      <c r="A441" s="19" t="str">
        <f t="shared" si="7"/>
        <v xml:space="preserve"> - </v>
      </c>
    </row>
    <row r="442" spans="1:1">
      <c r="A442" s="19" t="str">
        <f t="shared" si="7"/>
        <v xml:space="preserve"> - </v>
      </c>
    </row>
    <row r="443" spans="1:1">
      <c r="A443" s="19" t="str">
        <f t="shared" si="7"/>
        <v xml:space="preserve"> - </v>
      </c>
    </row>
    <row r="444" spans="1:1">
      <c r="A444" s="19" t="str">
        <f t="shared" si="7"/>
        <v xml:space="preserve"> - </v>
      </c>
    </row>
    <row r="445" spans="1:1">
      <c r="A445" s="19" t="str">
        <f t="shared" si="7"/>
        <v xml:space="preserve"> - </v>
      </c>
    </row>
    <row r="446" spans="1:1">
      <c r="A446" s="19" t="str">
        <f t="shared" si="7"/>
        <v xml:space="preserve"> - </v>
      </c>
    </row>
    <row r="447" spans="1:1">
      <c r="A447" s="19" t="str">
        <f t="shared" si="7"/>
        <v xml:space="preserve"> - </v>
      </c>
    </row>
    <row r="448" spans="1:1">
      <c r="A448" s="19" t="str">
        <f t="shared" si="7"/>
        <v xml:space="preserve"> - </v>
      </c>
    </row>
    <row r="449" spans="1:1">
      <c r="A449" s="19" t="str">
        <f t="shared" si="7"/>
        <v xml:space="preserve"> - </v>
      </c>
    </row>
    <row r="450" spans="1:1">
      <c r="A450" s="19" t="str">
        <f t="shared" si="7"/>
        <v xml:space="preserve"> - </v>
      </c>
    </row>
    <row r="451" spans="1:1">
      <c r="A451" s="19" t="str">
        <f t="shared" si="7"/>
        <v xml:space="preserve"> - </v>
      </c>
    </row>
    <row r="452" spans="1:1">
      <c r="A452" s="19" t="str">
        <f t="shared" si="7"/>
        <v xml:space="preserve"> - </v>
      </c>
    </row>
    <row r="453" spans="1:1">
      <c r="A453" s="19" t="str">
        <f t="shared" si="7"/>
        <v xml:space="preserve"> - </v>
      </c>
    </row>
    <row r="454" spans="1:1">
      <c r="A454" s="19" t="str">
        <f t="shared" si="7"/>
        <v xml:space="preserve"> - </v>
      </c>
    </row>
    <row r="455" spans="1:1">
      <c r="A455" s="19" t="str">
        <f t="shared" si="7"/>
        <v xml:space="preserve"> - </v>
      </c>
    </row>
    <row r="456" spans="1:1">
      <c r="A456" s="19" t="str">
        <f t="shared" si="7"/>
        <v xml:space="preserve"> - </v>
      </c>
    </row>
    <row r="457" spans="1:1">
      <c r="A457" s="19" t="str">
        <f t="shared" si="7"/>
        <v xml:space="preserve"> - </v>
      </c>
    </row>
    <row r="458" spans="1:1">
      <c r="A458" s="19" t="str">
        <f t="shared" si="7"/>
        <v xml:space="preserve"> - </v>
      </c>
    </row>
    <row r="459" spans="1:1">
      <c r="A459" s="19" t="str">
        <f t="shared" si="7"/>
        <v xml:space="preserve"> - </v>
      </c>
    </row>
    <row r="460" spans="1:1">
      <c r="A460" s="19" t="str">
        <f t="shared" si="7"/>
        <v xml:space="preserve"> - </v>
      </c>
    </row>
    <row r="461" spans="1:1">
      <c r="A461" s="19" t="str">
        <f t="shared" ref="A461:A524" si="8">+B461&amp;" - "&amp;C461</f>
        <v xml:space="preserve"> - </v>
      </c>
    </row>
    <row r="462" spans="1:1">
      <c r="A462" s="19" t="str">
        <f t="shared" si="8"/>
        <v xml:space="preserve"> - </v>
      </c>
    </row>
    <row r="463" spans="1:1">
      <c r="A463" s="19" t="str">
        <f t="shared" si="8"/>
        <v xml:space="preserve"> - </v>
      </c>
    </row>
    <row r="464" spans="1:1">
      <c r="A464" s="19" t="str">
        <f t="shared" si="8"/>
        <v xml:space="preserve"> - </v>
      </c>
    </row>
    <row r="465" spans="1:1">
      <c r="A465" s="19" t="str">
        <f t="shared" si="8"/>
        <v xml:space="preserve"> - </v>
      </c>
    </row>
    <row r="466" spans="1:1">
      <c r="A466" s="19" t="str">
        <f t="shared" si="8"/>
        <v xml:space="preserve"> - </v>
      </c>
    </row>
    <row r="467" spans="1:1">
      <c r="A467" s="19" t="str">
        <f t="shared" si="8"/>
        <v xml:space="preserve"> - </v>
      </c>
    </row>
    <row r="468" spans="1:1">
      <c r="A468" s="19" t="str">
        <f t="shared" si="8"/>
        <v xml:space="preserve"> - </v>
      </c>
    </row>
    <row r="469" spans="1:1">
      <c r="A469" s="19" t="str">
        <f t="shared" si="8"/>
        <v xml:space="preserve"> - </v>
      </c>
    </row>
    <row r="470" spans="1:1">
      <c r="A470" s="19" t="str">
        <f t="shared" si="8"/>
        <v xml:space="preserve"> - </v>
      </c>
    </row>
    <row r="471" spans="1:1">
      <c r="A471" s="19" t="str">
        <f t="shared" si="8"/>
        <v xml:space="preserve"> - </v>
      </c>
    </row>
    <row r="472" spans="1:1">
      <c r="A472" s="19" t="str">
        <f t="shared" si="8"/>
        <v xml:space="preserve"> - </v>
      </c>
    </row>
    <row r="473" spans="1:1">
      <c r="A473" s="19" t="str">
        <f t="shared" si="8"/>
        <v xml:space="preserve"> - </v>
      </c>
    </row>
    <row r="474" spans="1:1">
      <c r="A474" s="19" t="str">
        <f t="shared" si="8"/>
        <v xml:space="preserve"> - </v>
      </c>
    </row>
    <row r="475" spans="1:1">
      <c r="A475" s="19" t="str">
        <f t="shared" si="8"/>
        <v xml:space="preserve"> - </v>
      </c>
    </row>
    <row r="476" spans="1:1">
      <c r="A476" s="19" t="str">
        <f t="shared" si="8"/>
        <v xml:space="preserve"> - </v>
      </c>
    </row>
    <row r="477" spans="1:1">
      <c r="A477" s="19" t="str">
        <f t="shared" si="8"/>
        <v xml:space="preserve"> - </v>
      </c>
    </row>
    <row r="478" spans="1:1">
      <c r="A478" s="19" t="str">
        <f t="shared" si="8"/>
        <v xml:space="preserve"> - </v>
      </c>
    </row>
    <row r="479" spans="1:1">
      <c r="A479" s="19" t="str">
        <f t="shared" si="8"/>
        <v xml:space="preserve"> - </v>
      </c>
    </row>
    <row r="480" spans="1:1">
      <c r="A480" s="19" t="str">
        <f t="shared" si="8"/>
        <v xml:space="preserve"> - </v>
      </c>
    </row>
    <row r="481" spans="1:12">
      <c r="A481" s="19" t="str">
        <f t="shared" si="8"/>
        <v xml:space="preserve"> - </v>
      </c>
    </row>
    <row r="482" spans="1:12">
      <c r="A482" s="19" t="str">
        <f t="shared" si="8"/>
        <v xml:space="preserve"> - </v>
      </c>
    </row>
    <row r="483" spans="1:12">
      <c r="A483" s="19" t="str">
        <f t="shared" si="8"/>
        <v xml:space="preserve"> - </v>
      </c>
    </row>
    <row r="484" spans="1:12">
      <c r="A484" s="19" t="str">
        <f t="shared" si="8"/>
        <v xml:space="preserve"> - </v>
      </c>
    </row>
    <row r="485" spans="1:12">
      <c r="A485" s="19" t="str">
        <f t="shared" si="8"/>
        <v xml:space="preserve"> - </v>
      </c>
    </row>
    <row r="486" spans="1:12">
      <c r="A486" s="19" t="str">
        <f t="shared" si="8"/>
        <v xml:space="preserve"> - </v>
      </c>
    </row>
    <row r="487" spans="1:12">
      <c r="A487" s="19" t="str">
        <f t="shared" si="8"/>
        <v xml:space="preserve"> - </v>
      </c>
    </row>
    <row r="488" spans="1:12">
      <c r="A488" s="19" t="str">
        <f t="shared" si="8"/>
        <v xml:space="preserve"> - </v>
      </c>
    </row>
    <row r="489" spans="1:12">
      <c r="A489" s="19" t="str">
        <f t="shared" si="8"/>
        <v xml:space="preserve"> - </v>
      </c>
    </row>
    <row r="490" spans="1:12">
      <c r="A490" s="19" t="str">
        <f t="shared" si="8"/>
        <v xml:space="preserve"> - </v>
      </c>
    </row>
    <row r="491" spans="1:12">
      <c r="A491" s="19" t="str">
        <f t="shared" si="8"/>
        <v xml:space="preserve"> - </v>
      </c>
    </row>
    <row r="492" spans="1:12">
      <c r="A492" s="19" t="str">
        <f t="shared" si="8"/>
        <v xml:space="preserve"> - </v>
      </c>
    </row>
    <row r="493" spans="1:12">
      <c r="A493" s="19" t="str">
        <f t="shared" si="8"/>
        <v xml:space="preserve"> - </v>
      </c>
    </row>
    <row r="494" spans="1:12">
      <c r="A494" s="19" t="str">
        <f t="shared" si="8"/>
        <v xml:space="preserve"> - </v>
      </c>
      <c r="L494" s="3" t="s">
        <v>327</v>
      </c>
    </row>
    <row r="495" spans="1:12">
      <c r="A495" s="19" t="str">
        <f t="shared" si="8"/>
        <v xml:space="preserve"> - </v>
      </c>
    </row>
    <row r="496" spans="1:12">
      <c r="A496" s="19" t="str">
        <f t="shared" si="8"/>
        <v xml:space="preserve"> - </v>
      </c>
    </row>
    <row r="497" spans="1:1">
      <c r="A497" s="19" t="str">
        <f t="shared" si="8"/>
        <v xml:space="preserve"> - </v>
      </c>
    </row>
    <row r="498" spans="1:1">
      <c r="A498" s="19" t="str">
        <f t="shared" si="8"/>
        <v xml:space="preserve"> - </v>
      </c>
    </row>
    <row r="499" spans="1:1">
      <c r="A499" s="19" t="str">
        <f t="shared" si="8"/>
        <v xml:space="preserve"> - </v>
      </c>
    </row>
    <row r="500" spans="1:1">
      <c r="A500" s="19" t="str">
        <f t="shared" si="8"/>
        <v xml:space="preserve"> - </v>
      </c>
    </row>
    <row r="501" spans="1:1">
      <c r="A501" s="19" t="str">
        <f t="shared" si="8"/>
        <v xml:space="preserve"> - </v>
      </c>
    </row>
    <row r="502" spans="1:1">
      <c r="A502" s="19" t="str">
        <f t="shared" si="8"/>
        <v xml:space="preserve"> - </v>
      </c>
    </row>
    <row r="503" spans="1:1">
      <c r="A503" s="19" t="str">
        <f t="shared" si="8"/>
        <v xml:space="preserve"> - </v>
      </c>
    </row>
    <row r="504" spans="1:1">
      <c r="A504" s="19" t="str">
        <f t="shared" si="8"/>
        <v xml:space="preserve"> - </v>
      </c>
    </row>
    <row r="505" spans="1:1">
      <c r="A505" s="19" t="str">
        <f t="shared" si="8"/>
        <v xml:space="preserve"> - </v>
      </c>
    </row>
    <row r="506" spans="1:1">
      <c r="A506" s="19" t="str">
        <f t="shared" si="8"/>
        <v xml:space="preserve"> - </v>
      </c>
    </row>
    <row r="507" spans="1:1">
      <c r="A507" s="19" t="str">
        <f t="shared" si="8"/>
        <v xml:space="preserve"> - </v>
      </c>
    </row>
    <row r="508" spans="1:1">
      <c r="A508" s="19" t="str">
        <f t="shared" si="8"/>
        <v xml:space="preserve"> - </v>
      </c>
    </row>
    <row r="509" spans="1:1">
      <c r="A509" s="19" t="str">
        <f t="shared" si="8"/>
        <v xml:space="preserve"> - </v>
      </c>
    </row>
    <row r="510" spans="1:1">
      <c r="A510" s="19" t="str">
        <f t="shared" si="8"/>
        <v xml:space="preserve"> - </v>
      </c>
    </row>
    <row r="511" spans="1:1">
      <c r="A511" s="19" t="str">
        <f t="shared" si="8"/>
        <v xml:space="preserve"> - </v>
      </c>
    </row>
    <row r="512" spans="1:1">
      <c r="A512" s="19" t="str">
        <f t="shared" si="8"/>
        <v xml:space="preserve"> - </v>
      </c>
    </row>
    <row r="513" spans="1:1">
      <c r="A513" s="19" t="str">
        <f t="shared" si="8"/>
        <v xml:space="preserve"> - </v>
      </c>
    </row>
    <row r="514" spans="1:1">
      <c r="A514" s="19" t="str">
        <f t="shared" si="8"/>
        <v xml:space="preserve"> - </v>
      </c>
    </row>
    <row r="515" spans="1:1">
      <c r="A515" s="19" t="str">
        <f t="shared" si="8"/>
        <v xml:space="preserve"> - </v>
      </c>
    </row>
    <row r="516" spans="1:1">
      <c r="A516" s="19" t="str">
        <f t="shared" si="8"/>
        <v xml:space="preserve"> - </v>
      </c>
    </row>
    <row r="517" spans="1:1">
      <c r="A517" s="19" t="str">
        <f t="shared" si="8"/>
        <v xml:space="preserve"> - </v>
      </c>
    </row>
    <row r="518" spans="1:1">
      <c r="A518" s="19" t="str">
        <f t="shared" si="8"/>
        <v xml:space="preserve"> - </v>
      </c>
    </row>
    <row r="519" spans="1:1">
      <c r="A519" s="19" t="str">
        <f t="shared" si="8"/>
        <v xml:space="preserve"> - </v>
      </c>
    </row>
    <row r="520" spans="1:1">
      <c r="A520" s="19" t="str">
        <f t="shared" si="8"/>
        <v xml:space="preserve"> - </v>
      </c>
    </row>
    <row r="521" spans="1:1">
      <c r="A521" s="19" t="str">
        <f t="shared" si="8"/>
        <v xml:space="preserve"> - </v>
      </c>
    </row>
    <row r="522" spans="1:1">
      <c r="A522" s="19" t="str">
        <f t="shared" si="8"/>
        <v xml:space="preserve"> - </v>
      </c>
    </row>
    <row r="523" spans="1:1">
      <c r="A523" s="19" t="str">
        <f t="shared" si="8"/>
        <v xml:space="preserve"> - </v>
      </c>
    </row>
    <row r="524" spans="1:1">
      <c r="A524" s="19" t="str">
        <f t="shared" si="8"/>
        <v xml:space="preserve"> - </v>
      </c>
    </row>
    <row r="525" spans="1:1">
      <c r="A525" s="19" t="str">
        <f t="shared" ref="A525:A584" si="9">+B525&amp;" - "&amp;C525</f>
        <v xml:space="preserve"> - </v>
      </c>
    </row>
    <row r="526" spans="1:1">
      <c r="A526" s="19" t="str">
        <f t="shared" si="9"/>
        <v xml:space="preserve"> - </v>
      </c>
    </row>
    <row r="527" spans="1:1">
      <c r="A527" s="19" t="str">
        <f t="shared" si="9"/>
        <v xml:space="preserve"> - </v>
      </c>
    </row>
    <row r="528" spans="1:1">
      <c r="A528" s="19" t="str">
        <f t="shared" si="9"/>
        <v xml:space="preserve"> - </v>
      </c>
    </row>
    <row r="529" spans="1:1">
      <c r="A529" s="19" t="str">
        <f t="shared" si="9"/>
        <v xml:space="preserve"> - </v>
      </c>
    </row>
    <row r="530" spans="1:1">
      <c r="A530" s="19" t="str">
        <f t="shared" si="9"/>
        <v xml:space="preserve"> - </v>
      </c>
    </row>
    <row r="531" spans="1:1">
      <c r="A531" s="19" t="str">
        <f t="shared" si="9"/>
        <v xml:space="preserve"> - </v>
      </c>
    </row>
    <row r="532" spans="1:1">
      <c r="A532" s="19" t="str">
        <f t="shared" si="9"/>
        <v xml:space="preserve"> - </v>
      </c>
    </row>
    <row r="533" spans="1:1">
      <c r="A533" s="19" t="str">
        <f t="shared" si="9"/>
        <v xml:space="preserve"> - </v>
      </c>
    </row>
    <row r="534" spans="1:1">
      <c r="A534" s="19" t="str">
        <f t="shared" si="9"/>
        <v xml:space="preserve"> - </v>
      </c>
    </row>
    <row r="535" spans="1:1">
      <c r="A535" s="19" t="str">
        <f t="shared" si="9"/>
        <v xml:space="preserve"> - </v>
      </c>
    </row>
    <row r="536" spans="1:1">
      <c r="A536" s="19" t="str">
        <f t="shared" si="9"/>
        <v xml:space="preserve"> - </v>
      </c>
    </row>
    <row r="537" spans="1:1">
      <c r="A537" s="19" t="str">
        <f t="shared" si="9"/>
        <v xml:space="preserve"> - </v>
      </c>
    </row>
    <row r="538" spans="1:1">
      <c r="A538" s="19" t="str">
        <f t="shared" si="9"/>
        <v xml:space="preserve"> - </v>
      </c>
    </row>
    <row r="539" spans="1:1">
      <c r="A539" s="19" t="str">
        <f t="shared" si="9"/>
        <v xml:space="preserve"> - </v>
      </c>
    </row>
    <row r="540" spans="1:1">
      <c r="A540" s="19" t="str">
        <f t="shared" si="9"/>
        <v xml:space="preserve"> - </v>
      </c>
    </row>
    <row r="541" spans="1:1">
      <c r="A541" s="19" t="str">
        <f t="shared" si="9"/>
        <v xml:space="preserve"> - </v>
      </c>
    </row>
    <row r="542" spans="1:1">
      <c r="A542" s="19" t="str">
        <f t="shared" si="9"/>
        <v xml:space="preserve"> - </v>
      </c>
    </row>
    <row r="543" spans="1:1">
      <c r="A543" s="19" t="str">
        <f t="shared" si="9"/>
        <v xml:space="preserve"> - </v>
      </c>
    </row>
    <row r="544" spans="1:1">
      <c r="A544" s="19" t="str">
        <f t="shared" si="9"/>
        <v xml:space="preserve"> - </v>
      </c>
    </row>
    <row r="545" spans="1:1">
      <c r="A545" s="19" t="str">
        <f t="shared" si="9"/>
        <v xml:space="preserve"> - </v>
      </c>
    </row>
    <row r="546" spans="1:1">
      <c r="A546" s="19" t="str">
        <f t="shared" si="9"/>
        <v xml:space="preserve"> - </v>
      </c>
    </row>
    <row r="547" spans="1:1">
      <c r="A547" s="19" t="str">
        <f t="shared" si="9"/>
        <v xml:space="preserve"> - </v>
      </c>
    </row>
    <row r="548" spans="1:1">
      <c r="A548" s="19" t="str">
        <f t="shared" si="9"/>
        <v xml:space="preserve"> - </v>
      </c>
    </row>
    <row r="549" spans="1:1">
      <c r="A549" s="19" t="str">
        <f t="shared" si="9"/>
        <v xml:space="preserve"> - </v>
      </c>
    </row>
    <row r="550" spans="1:1">
      <c r="A550" s="19" t="str">
        <f t="shared" si="9"/>
        <v xml:space="preserve"> - </v>
      </c>
    </row>
    <row r="551" spans="1:1">
      <c r="A551" s="19" t="str">
        <f t="shared" si="9"/>
        <v xml:space="preserve"> - </v>
      </c>
    </row>
    <row r="552" spans="1:1">
      <c r="A552" s="19" t="str">
        <f t="shared" si="9"/>
        <v xml:space="preserve"> - </v>
      </c>
    </row>
    <row r="553" spans="1:1">
      <c r="A553" s="19" t="str">
        <f t="shared" si="9"/>
        <v xml:space="preserve"> - </v>
      </c>
    </row>
    <row r="554" spans="1:1">
      <c r="A554" s="19" t="str">
        <f t="shared" si="9"/>
        <v xml:space="preserve"> - </v>
      </c>
    </row>
    <row r="555" spans="1:1">
      <c r="A555" s="19" t="str">
        <f t="shared" si="9"/>
        <v xml:space="preserve"> - </v>
      </c>
    </row>
    <row r="556" spans="1:1">
      <c r="A556" s="19" t="str">
        <f t="shared" si="9"/>
        <v xml:space="preserve"> - </v>
      </c>
    </row>
    <row r="557" spans="1:1">
      <c r="A557" s="19" t="str">
        <f t="shared" si="9"/>
        <v xml:space="preserve"> - </v>
      </c>
    </row>
    <row r="558" spans="1:1">
      <c r="A558" s="19" t="str">
        <f t="shared" si="9"/>
        <v xml:space="preserve"> - </v>
      </c>
    </row>
    <row r="559" spans="1:1">
      <c r="A559" s="19" t="str">
        <f t="shared" si="9"/>
        <v xml:space="preserve"> - </v>
      </c>
    </row>
    <row r="560" spans="1:1">
      <c r="A560" s="19" t="str">
        <f t="shared" si="9"/>
        <v xml:space="preserve"> - </v>
      </c>
    </row>
    <row r="561" spans="1:1">
      <c r="A561" s="19" t="str">
        <f t="shared" si="9"/>
        <v xml:space="preserve"> - </v>
      </c>
    </row>
    <row r="562" spans="1:1">
      <c r="A562" s="19" t="str">
        <f t="shared" si="9"/>
        <v xml:space="preserve"> - </v>
      </c>
    </row>
    <row r="563" spans="1:1">
      <c r="A563" s="19" t="str">
        <f t="shared" si="9"/>
        <v xml:space="preserve"> - </v>
      </c>
    </row>
    <row r="564" spans="1:1">
      <c r="A564" s="19" t="str">
        <f t="shared" si="9"/>
        <v xml:space="preserve"> - </v>
      </c>
    </row>
    <row r="565" spans="1:1">
      <c r="A565" s="19" t="str">
        <f t="shared" si="9"/>
        <v xml:space="preserve"> - </v>
      </c>
    </row>
    <row r="566" spans="1:1">
      <c r="A566" s="19" t="str">
        <f t="shared" si="9"/>
        <v xml:space="preserve"> - </v>
      </c>
    </row>
    <row r="567" spans="1:1">
      <c r="A567" s="19" t="str">
        <f t="shared" si="9"/>
        <v xml:space="preserve"> - </v>
      </c>
    </row>
    <row r="568" spans="1:1">
      <c r="A568" s="19" t="str">
        <f t="shared" si="9"/>
        <v xml:space="preserve"> - </v>
      </c>
    </row>
    <row r="569" spans="1:1">
      <c r="A569" s="19" t="str">
        <f t="shared" si="9"/>
        <v xml:space="preserve"> - </v>
      </c>
    </row>
    <row r="570" spans="1:1">
      <c r="A570" s="19" t="str">
        <f t="shared" si="9"/>
        <v xml:space="preserve"> - </v>
      </c>
    </row>
    <row r="571" spans="1:1">
      <c r="A571" s="19" t="str">
        <f t="shared" si="9"/>
        <v xml:space="preserve"> - </v>
      </c>
    </row>
    <row r="572" spans="1:1">
      <c r="A572" s="19" t="str">
        <f t="shared" si="9"/>
        <v xml:space="preserve"> - </v>
      </c>
    </row>
    <row r="573" spans="1:1">
      <c r="A573" s="19" t="str">
        <f t="shared" si="9"/>
        <v xml:space="preserve"> - </v>
      </c>
    </row>
    <row r="574" spans="1:1">
      <c r="A574" s="19" t="str">
        <f t="shared" si="9"/>
        <v xml:space="preserve"> - </v>
      </c>
    </row>
    <row r="575" spans="1:1">
      <c r="A575" s="19" t="str">
        <f t="shared" si="9"/>
        <v xml:space="preserve"> - </v>
      </c>
    </row>
    <row r="576" spans="1:1">
      <c r="A576" s="19" t="str">
        <f t="shared" si="9"/>
        <v xml:space="preserve"> - </v>
      </c>
    </row>
    <row r="577" spans="1:1">
      <c r="A577" s="19" t="str">
        <f t="shared" si="9"/>
        <v xml:space="preserve"> - </v>
      </c>
    </row>
    <row r="578" spans="1:1">
      <c r="A578" s="19" t="str">
        <f t="shared" si="9"/>
        <v xml:space="preserve"> - </v>
      </c>
    </row>
    <row r="579" spans="1:1">
      <c r="A579" s="19" t="str">
        <f t="shared" si="9"/>
        <v xml:space="preserve"> - </v>
      </c>
    </row>
    <row r="580" spans="1:1">
      <c r="A580" s="19" t="str">
        <f t="shared" si="9"/>
        <v xml:space="preserve"> - </v>
      </c>
    </row>
    <row r="581" spans="1:1">
      <c r="A581" s="19" t="str">
        <f t="shared" si="9"/>
        <v xml:space="preserve"> - </v>
      </c>
    </row>
    <row r="582" spans="1:1">
      <c r="A582" s="19" t="str">
        <f t="shared" si="9"/>
        <v xml:space="preserve"> - </v>
      </c>
    </row>
    <row r="583" spans="1:1">
      <c r="A583" s="19" t="str">
        <f t="shared" si="9"/>
        <v xml:space="preserve"> - </v>
      </c>
    </row>
    <row r="584" spans="1:1">
      <c r="A584" s="19" t="str">
        <f t="shared" si="9"/>
        <v xml:space="preserve"> - </v>
      </c>
    </row>
    <row r="585" spans="1:1">
      <c r="A585" s="19" t="str">
        <f t="shared" ref="A585:A648" si="10">+B585&amp;" - "&amp;C585</f>
        <v xml:space="preserve"> - </v>
      </c>
    </row>
    <row r="586" spans="1:1">
      <c r="A586" s="19" t="str">
        <f t="shared" si="10"/>
        <v xml:space="preserve"> - </v>
      </c>
    </row>
    <row r="587" spans="1:1">
      <c r="A587" s="19" t="str">
        <f t="shared" si="10"/>
        <v xml:space="preserve"> - </v>
      </c>
    </row>
    <row r="588" spans="1:1">
      <c r="A588" s="19" t="str">
        <f t="shared" si="10"/>
        <v xml:space="preserve"> - </v>
      </c>
    </row>
    <row r="589" spans="1:1">
      <c r="A589" s="19" t="str">
        <f t="shared" si="10"/>
        <v xml:space="preserve"> - </v>
      </c>
    </row>
    <row r="590" spans="1:1">
      <c r="A590" s="19" t="str">
        <f t="shared" si="10"/>
        <v xml:space="preserve"> - </v>
      </c>
    </row>
    <row r="591" spans="1:1">
      <c r="A591" s="19" t="str">
        <f t="shared" si="10"/>
        <v xml:space="preserve"> - </v>
      </c>
    </row>
    <row r="592" spans="1:1">
      <c r="A592" s="19" t="str">
        <f t="shared" si="10"/>
        <v xml:space="preserve"> - </v>
      </c>
    </row>
    <row r="593" spans="1:1">
      <c r="A593" s="19" t="str">
        <f t="shared" si="10"/>
        <v xml:space="preserve"> - </v>
      </c>
    </row>
    <row r="594" spans="1:1">
      <c r="A594" s="19" t="str">
        <f t="shared" si="10"/>
        <v xml:space="preserve"> - </v>
      </c>
    </row>
    <row r="595" spans="1:1">
      <c r="A595" s="19" t="str">
        <f t="shared" si="10"/>
        <v xml:space="preserve"> - </v>
      </c>
    </row>
    <row r="596" spans="1:1">
      <c r="A596" s="19" t="str">
        <f t="shared" si="10"/>
        <v xml:space="preserve"> - </v>
      </c>
    </row>
    <row r="597" spans="1:1">
      <c r="A597" s="19" t="str">
        <f t="shared" si="10"/>
        <v xml:space="preserve"> - </v>
      </c>
    </row>
    <row r="598" spans="1:1">
      <c r="A598" s="19" t="str">
        <f t="shared" si="10"/>
        <v xml:space="preserve"> - </v>
      </c>
    </row>
    <row r="599" spans="1:1">
      <c r="A599" s="19" t="str">
        <f t="shared" si="10"/>
        <v xml:space="preserve"> - </v>
      </c>
    </row>
    <row r="600" spans="1:1">
      <c r="A600" s="19" t="str">
        <f t="shared" si="10"/>
        <v xml:space="preserve"> - </v>
      </c>
    </row>
    <row r="601" spans="1:1">
      <c r="A601" s="19" t="str">
        <f t="shared" si="10"/>
        <v xml:space="preserve"> - </v>
      </c>
    </row>
    <row r="602" spans="1:1">
      <c r="A602" s="19" t="str">
        <f t="shared" si="10"/>
        <v xml:space="preserve"> - </v>
      </c>
    </row>
    <row r="603" spans="1:1">
      <c r="A603" s="19" t="str">
        <f t="shared" si="10"/>
        <v xml:space="preserve"> - </v>
      </c>
    </row>
    <row r="604" spans="1:1">
      <c r="A604" s="19" t="str">
        <f t="shared" si="10"/>
        <v xml:space="preserve"> - </v>
      </c>
    </row>
    <row r="605" spans="1:1">
      <c r="A605" s="19" t="str">
        <f t="shared" si="10"/>
        <v xml:space="preserve"> - </v>
      </c>
    </row>
    <row r="606" spans="1:1">
      <c r="A606" s="19" t="str">
        <f t="shared" si="10"/>
        <v xml:space="preserve"> - </v>
      </c>
    </row>
    <row r="607" spans="1:1">
      <c r="A607" s="19" t="str">
        <f t="shared" si="10"/>
        <v xml:space="preserve"> - </v>
      </c>
    </row>
    <row r="608" spans="1:1">
      <c r="A608" s="19" t="str">
        <f t="shared" si="10"/>
        <v xml:space="preserve"> - </v>
      </c>
    </row>
    <row r="609" spans="1:1">
      <c r="A609" s="19" t="str">
        <f t="shared" si="10"/>
        <v xml:space="preserve"> - </v>
      </c>
    </row>
    <row r="610" spans="1:1">
      <c r="A610" s="19" t="str">
        <f t="shared" si="10"/>
        <v xml:space="preserve"> - </v>
      </c>
    </row>
    <row r="611" spans="1:1">
      <c r="A611" s="19" t="str">
        <f t="shared" si="10"/>
        <v xml:space="preserve"> - </v>
      </c>
    </row>
    <row r="612" spans="1:1">
      <c r="A612" s="19" t="str">
        <f t="shared" si="10"/>
        <v xml:space="preserve"> - </v>
      </c>
    </row>
    <row r="613" spans="1:1">
      <c r="A613" s="19" t="str">
        <f t="shared" si="10"/>
        <v xml:space="preserve"> - </v>
      </c>
    </row>
    <row r="614" spans="1:1">
      <c r="A614" s="19" t="str">
        <f t="shared" si="10"/>
        <v xml:space="preserve"> - </v>
      </c>
    </row>
    <row r="615" spans="1:1">
      <c r="A615" s="19" t="str">
        <f t="shared" si="10"/>
        <v xml:space="preserve"> - </v>
      </c>
    </row>
    <row r="616" spans="1:1">
      <c r="A616" s="19" t="str">
        <f t="shared" si="10"/>
        <v xml:space="preserve"> - </v>
      </c>
    </row>
    <row r="617" spans="1:1">
      <c r="A617" s="19" t="str">
        <f t="shared" si="10"/>
        <v xml:space="preserve"> - </v>
      </c>
    </row>
    <row r="618" spans="1:1">
      <c r="A618" s="19" t="str">
        <f t="shared" si="10"/>
        <v xml:space="preserve"> - </v>
      </c>
    </row>
    <row r="619" spans="1:1">
      <c r="A619" s="19" t="str">
        <f t="shared" si="10"/>
        <v xml:space="preserve"> - </v>
      </c>
    </row>
    <row r="620" spans="1:1">
      <c r="A620" s="19" t="str">
        <f t="shared" si="10"/>
        <v xml:space="preserve"> - </v>
      </c>
    </row>
    <row r="621" spans="1:1">
      <c r="A621" s="19" t="str">
        <f t="shared" si="10"/>
        <v xml:space="preserve"> - </v>
      </c>
    </row>
    <row r="622" spans="1:1">
      <c r="A622" s="19" t="str">
        <f t="shared" si="10"/>
        <v xml:space="preserve"> - </v>
      </c>
    </row>
    <row r="623" spans="1:1">
      <c r="A623" s="19" t="str">
        <f t="shared" si="10"/>
        <v xml:space="preserve"> - </v>
      </c>
    </row>
    <row r="624" spans="1:1">
      <c r="A624" s="19" t="str">
        <f t="shared" si="10"/>
        <v xml:space="preserve"> - </v>
      </c>
    </row>
    <row r="625" spans="1:1">
      <c r="A625" s="19" t="str">
        <f t="shared" si="10"/>
        <v xml:space="preserve"> - </v>
      </c>
    </row>
    <row r="626" spans="1:1">
      <c r="A626" s="19" t="str">
        <f t="shared" si="10"/>
        <v xml:space="preserve"> - </v>
      </c>
    </row>
    <row r="627" spans="1:1">
      <c r="A627" s="19" t="str">
        <f t="shared" si="10"/>
        <v xml:space="preserve"> - </v>
      </c>
    </row>
    <row r="628" spans="1:1">
      <c r="A628" s="19" t="str">
        <f t="shared" si="10"/>
        <v xml:space="preserve"> - </v>
      </c>
    </row>
    <row r="629" spans="1:1">
      <c r="A629" s="19" t="str">
        <f t="shared" si="10"/>
        <v xml:space="preserve"> - </v>
      </c>
    </row>
    <row r="630" spans="1:1">
      <c r="A630" s="19" t="str">
        <f t="shared" si="10"/>
        <v xml:space="preserve"> - </v>
      </c>
    </row>
    <row r="631" spans="1:1">
      <c r="A631" s="19" t="str">
        <f t="shared" si="10"/>
        <v xml:space="preserve"> - </v>
      </c>
    </row>
    <row r="632" spans="1:1">
      <c r="A632" s="19" t="str">
        <f t="shared" si="10"/>
        <v xml:space="preserve"> - </v>
      </c>
    </row>
    <row r="633" spans="1:1">
      <c r="A633" s="19" t="str">
        <f t="shared" si="10"/>
        <v xml:space="preserve"> - </v>
      </c>
    </row>
    <row r="634" spans="1:1">
      <c r="A634" s="19" t="str">
        <f t="shared" si="10"/>
        <v xml:space="preserve"> - </v>
      </c>
    </row>
    <row r="635" spans="1:1">
      <c r="A635" s="19" t="str">
        <f t="shared" si="10"/>
        <v xml:space="preserve"> - </v>
      </c>
    </row>
    <row r="636" spans="1:1">
      <c r="A636" s="19" t="str">
        <f t="shared" si="10"/>
        <v xml:space="preserve"> - </v>
      </c>
    </row>
    <row r="637" spans="1:1">
      <c r="A637" s="19" t="str">
        <f t="shared" si="10"/>
        <v xml:space="preserve"> - </v>
      </c>
    </row>
    <row r="638" spans="1:1">
      <c r="A638" s="19" t="str">
        <f t="shared" si="10"/>
        <v xml:space="preserve"> - </v>
      </c>
    </row>
    <row r="639" spans="1:1">
      <c r="A639" s="19" t="str">
        <f t="shared" si="10"/>
        <v xml:space="preserve"> - </v>
      </c>
    </row>
    <row r="640" spans="1:1">
      <c r="A640" s="19" t="str">
        <f t="shared" si="10"/>
        <v xml:space="preserve"> - </v>
      </c>
    </row>
    <row r="641" spans="1:1">
      <c r="A641" s="19" t="str">
        <f t="shared" si="10"/>
        <v xml:space="preserve"> - </v>
      </c>
    </row>
    <row r="642" spans="1:1">
      <c r="A642" s="19" t="str">
        <f t="shared" si="10"/>
        <v xml:space="preserve"> - </v>
      </c>
    </row>
    <row r="643" spans="1:1">
      <c r="A643" s="19" t="str">
        <f t="shared" si="10"/>
        <v xml:space="preserve"> - </v>
      </c>
    </row>
    <row r="644" spans="1:1">
      <c r="A644" s="19" t="str">
        <f t="shared" si="10"/>
        <v xml:space="preserve"> - </v>
      </c>
    </row>
    <row r="645" spans="1:1">
      <c r="A645" s="19" t="str">
        <f t="shared" si="10"/>
        <v xml:space="preserve"> - </v>
      </c>
    </row>
    <row r="646" spans="1:1">
      <c r="A646" s="19" t="str">
        <f t="shared" si="10"/>
        <v xml:space="preserve"> - </v>
      </c>
    </row>
    <row r="647" spans="1:1">
      <c r="A647" s="19" t="str">
        <f t="shared" si="10"/>
        <v xml:space="preserve"> - </v>
      </c>
    </row>
    <row r="648" spans="1:1">
      <c r="A648" s="19" t="str">
        <f t="shared" si="10"/>
        <v xml:space="preserve"> - </v>
      </c>
    </row>
    <row r="649" spans="1:1">
      <c r="A649" s="19" t="str">
        <f t="shared" ref="A649:A712" si="11">+B649&amp;" - "&amp;C649</f>
        <v xml:space="preserve"> - </v>
      </c>
    </row>
    <row r="650" spans="1:1">
      <c r="A650" s="19" t="str">
        <f t="shared" si="11"/>
        <v xml:space="preserve"> - </v>
      </c>
    </row>
    <row r="651" spans="1:1">
      <c r="A651" s="19" t="str">
        <f t="shared" si="11"/>
        <v xml:space="preserve"> - </v>
      </c>
    </row>
    <row r="652" spans="1:1">
      <c r="A652" s="19" t="str">
        <f t="shared" si="11"/>
        <v xml:space="preserve"> - </v>
      </c>
    </row>
    <row r="653" spans="1:1">
      <c r="A653" s="19" t="str">
        <f t="shared" si="11"/>
        <v xml:space="preserve"> - </v>
      </c>
    </row>
    <row r="654" spans="1:1">
      <c r="A654" s="19" t="str">
        <f t="shared" si="11"/>
        <v xml:space="preserve"> - </v>
      </c>
    </row>
    <row r="655" spans="1:1">
      <c r="A655" s="19" t="str">
        <f t="shared" si="11"/>
        <v xml:space="preserve"> - </v>
      </c>
    </row>
    <row r="656" spans="1:1">
      <c r="A656" s="19" t="str">
        <f t="shared" si="11"/>
        <v xml:space="preserve"> - </v>
      </c>
    </row>
    <row r="657" spans="1:1">
      <c r="A657" s="19" t="str">
        <f t="shared" si="11"/>
        <v xml:space="preserve"> - </v>
      </c>
    </row>
    <row r="658" spans="1:1">
      <c r="A658" s="19" t="str">
        <f t="shared" si="11"/>
        <v xml:space="preserve"> - </v>
      </c>
    </row>
    <row r="659" spans="1:1">
      <c r="A659" s="19" t="str">
        <f t="shared" si="11"/>
        <v xml:space="preserve"> - </v>
      </c>
    </row>
    <row r="660" spans="1:1">
      <c r="A660" s="19" t="str">
        <f t="shared" si="11"/>
        <v xml:space="preserve"> - </v>
      </c>
    </row>
    <row r="661" spans="1:1">
      <c r="A661" s="19" t="str">
        <f t="shared" si="11"/>
        <v xml:space="preserve"> - </v>
      </c>
    </row>
    <row r="662" spans="1:1">
      <c r="A662" s="19" t="str">
        <f t="shared" si="11"/>
        <v xml:space="preserve"> - </v>
      </c>
    </row>
    <row r="663" spans="1:1">
      <c r="A663" s="19" t="str">
        <f t="shared" si="11"/>
        <v xml:space="preserve"> - </v>
      </c>
    </row>
    <row r="664" spans="1:1">
      <c r="A664" s="19" t="str">
        <f t="shared" si="11"/>
        <v xml:space="preserve"> - </v>
      </c>
    </row>
    <row r="665" spans="1:1">
      <c r="A665" s="19" t="str">
        <f t="shared" si="11"/>
        <v xml:space="preserve"> - </v>
      </c>
    </row>
    <row r="666" spans="1:1">
      <c r="A666" s="19" t="str">
        <f t="shared" si="11"/>
        <v xml:space="preserve"> - </v>
      </c>
    </row>
    <row r="667" spans="1:1">
      <c r="A667" s="19" t="str">
        <f t="shared" si="11"/>
        <v xml:space="preserve"> - </v>
      </c>
    </row>
    <row r="668" spans="1:1">
      <c r="A668" s="19" t="str">
        <f t="shared" si="11"/>
        <v xml:space="preserve"> - </v>
      </c>
    </row>
    <row r="669" spans="1:1">
      <c r="A669" s="19" t="str">
        <f t="shared" si="11"/>
        <v xml:space="preserve"> - </v>
      </c>
    </row>
    <row r="670" spans="1:1">
      <c r="A670" s="19" t="str">
        <f t="shared" si="11"/>
        <v xml:space="preserve"> - </v>
      </c>
    </row>
    <row r="671" spans="1:1">
      <c r="A671" s="19" t="str">
        <f t="shared" si="11"/>
        <v xml:space="preserve"> - </v>
      </c>
    </row>
    <row r="672" spans="1:1">
      <c r="A672" s="19" t="str">
        <f t="shared" si="11"/>
        <v xml:space="preserve"> - </v>
      </c>
    </row>
    <row r="673" spans="1:1">
      <c r="A673" s="19" t="str">
        <f t="shared" si="11"/>
        <v xml:space="preserve"> - </v>
      </c>
    </row>
    <row r="674" spans="1:1">
      <c r="A674" s="19" t="str">
        <f t="shared" si="11"/>
        <v xml:space="preserve"> - </v>
      </c>
    </row>
    <row r="675" spans="1:1">
      <c r="A675" s="19" t="str">
        <f t="shared" si="11"/>
        <v xml:space="preserve"> - </v>
      </c>
    </row>
    <row r="676" spans="1:1">
      <c r="A676" s="19" t="str">
        <f t="shared" si="11"/>
        <v xml:space="preserve"> - </v>
      </c>
    </row>
    <row r="677" spans="1:1">
      <c r="A677" s="19" t="str">
        <f t="shared" si="11"/>
        <v xml:space="preserve"> - </v>
      </c>
    </row>
    <row r="678" spans="1:1">
      <c r="A678" s="19" t="str">
        <f t="shared" si="11"/>
        <v xml:space="preserve"> - </v>
      </c>
    </row>
    <row r="679" spans="1:1">
      <c r="A679" s="19" t="str">
        <f t="shared" si="11"/>
        <v xml:space="preserve"> - </v>
      </c>
    </row>
    <row r="680" spans="1:1">
      <c r="A680" s="19" t="str">
        <f t="shared" si="11"/>
        <v xml:space="preserve"> - </v>
      </c>
    </row>
    <row r="681" spans="1:1">
      <c r="A681" s="19" t="str">
        <f t="shared" si="11"/>
        <v xml:space="preserve"> - </v>
      </c>
    </row>
    <row r="682" spans="1:1">
      <c r="A682" s="19" t="str">
        <f t="shared" si="11"/>
        <v xml:space="preserve"> - </v>
      </c>
    </row>
    <row r="683" spans="1:1">
      <c r="A683" s="19" t="str">
        <f t="shared" si="11"/>
        <v xml:space="preserve"> - </v>
      </c>
    </row>
    <row r="684" spans="1:1">
      <c r="A684" s="19" t="str">
        <f t="shared" si="11"/>
        <v xml:space="preserve"> - </v>
      </c>
    </row>
    <row r="685" spans="1:1">
      <c r="A685" s="19" t="str">
        <f t="shared" si="11"/>
        <v xml:space="preserve"> - </v>
      </c>
    </row>
    <row r="686" spans="1:1">
      <c r="A686" s="19" t="str">
        <f t="shared" si="11"/>
        <v xml:space="preserve"> - </v>
      </c>
    </row>
    <row r="687" spans="1:1">
      <c r="A687" s="19" t="str">
        <f t="shared" si="11"/>
        <v xml:space="preserve"> - </v>
      </c>
    </row>
    <row r="688" spans="1:1">
      <c r="A688" s="19" t="str">
        <f t="shared" si="11"/>
        <v xml:space="preserve"> - </v>
      </c>
    </row>
    <row r="689" spans="1:1">
      <c r="A689" s="19" t="str">
        <f t="shared" si="11"/>
        <v xml:space="preserve"> - </v>
      </c>
    </row>
    <row r="690" spans="1:1">
      <c r="A690" s="19" t="str">
        <f t="shared" si="11"/>
        <v xml:space="preserve"> - </v>
      </c>
    </row>
    <row r="691" spans="1:1">
      <c r="A691" s="19" t="str">
        <f t="shared" si="11"/>
        <v xml:space="preserve"> - </v>
      </c>
    </row>
    <row r="692" spans="1:1">
      <c r="A692" s="19" t="str">
        <f t="shared" si="11"/>
        <v xml:space="preserve"> - </v>
      </c>
    </row>
    <row r="693" spans="1:1">
      <c r="A693" s="19" t="str">
        <f t="shared" si="11"/>
        <v xml:space="preserve"> - </v>
      </c>
    </row>
    <row r="694" spans="1:1">
      <c r="A694" s="19" t="str">
        <f t="shared" si="11"/>
        <v xml:space="preserve"> - </v>
      </c>
    </row>
    <row r="695" spans="1:1">
      <c r="A695" s="19" t="str">
        <f t="shared" si="11"/>
        <v xml:space="preserve"> - </v>
      </c>
    </row>
    <row r="696" spans="1:1">
      <c r="A696" s="19" t="str">
        <f t="shared" si="11"/>
        <v xml:space="preserve"> - </v>
      </c>
    </row>
    <row r="697" spans="1:1">
      <c r="A697" s="19" t="str">
        <f t="shared" si="11"/>
        <v xml:space="preserve"> - </v>
      </c>
    </row>
    <row r="698" spans="1:1">
      <c r="A698" s="19" t="str">
        <f t="shared" si="11"/>
        <v xml:space="preserve"> - </v>
      </c>
    </row>
    <row r="699" spans="1:1">
      <c r="A699" s="19" t="str">
        <f t="shared" si="11"/>
        <v xml:space="preserve"> - </v>
      </c>
    </row>
    <row r="700" spans="1:1">
      <c r="A700" s="19" t="str">
        <f t="shared" si="11"/>
        <v xml:space="preserve"> - </v>
      </c>
    </row>
    <row r="701" spans="1:1">
      <c r="A701" s="19" t="str">
        <f t="shared" si="11"/>
        <v xml:space="preserve"> - </v>
      </c>
    </row>
    <row r="702" spans="1:1">
      <c r="A702" s="19" t="str">
        <f t="shared" si="11"/>
        <v xml:space="preserve"> - </v>
      </c>
    </row>
    <row r="703" spans="1:1">
      <c r="A703" s="19" t="str">
        <f t="shared" si="11"/>
        <v xml:space="preserve"> - </v>
      </c>
    </row>
    <row r="704" spans="1:1">
      <c r="A704" s="19" t="str">
        <f t="shared" si="11"/>
        <v xml:space="preserve"> - </v>
      </c>
    </row>
    <row r="705" spans="1:1">
      <c r="A705" s="19" t="str">
        <f t="shared" si="11"/>
        <v xml:space="preserve"> - </v>
      </c>
    </row>
    <row r="706" spans="1:1">
      <c r="A706" s="19" t="str">
        <f t="shared" si="11"/>
        <v xml:space="preserve"> - </v>
      </c>
    </row>
    <row r="707" spans="1:1">
      <c r="A707" s="19" t="str">
        <f t="shared" si="11"/>
        <v xml:space="preserve"> - </v>
      </c>
    </row>
    <row r="708" spans="1:1">
      <c r="A708" s="19" t="str">
        <f t="shared" si="11"/>
        <v xml:space="preserve"> - </v>
      </c>
    </row>
    <row r="709" spans="1:1">
      <c r="A709" s="19" t="str">
        <f t="shared" si="11"/>
        <v xml:space="preserve"> - </v>
      </c>
    </row>
    <row r="710" spans="1:1">
      <c r="A710" s="19" t="str">
        <f t="shared" si="11"/>
        <v xml:space="preserve"> - </v>
      </c>
    </row>
    <row r="711" spans="1:1">
      <c r="A711" s="19" t="str">
        <f t="shared" si="11"/>
        <v xml:space="preserve"> - </v>
      </c>
    </row>
    <row r="712" spans="1:1">
      <c r="A712" s="19" t="str">
        <f t="shared" si="11"/>
        <v xml:space="preserve"> - </v>
      </c>
    </row>
    <row r="713" spans="1:1">
      <c r="A713" s="19" t="str">
        <f t="shared" ref="A713:A776" si="12">+B713&amp;" - "&amp;C713</f>
        <v xml:space="preserve"> - </v>
      </c>
    </row>
    <row r="714" spans="1:1">
      <c r="A714" s="19" t="str">
        <f t="shared" si="12"/>
        <v xml:space="preserve"> - </v>
      </c>
    </row>
    <row r="715" spans="1:1">
      <c r="A715" s="19" t="str">
        <f t="shared" si="12"/>
        <v xml:space="preserve"> - </v>
      </c>
    </row>
    <row r="716" spans="1:1">
      <c r="A716" s="19" t="str">
        <f t="shared" si="12"/>
        <v xml:space="preserve"> - </v>
      </c>
    </row>
    <row r="717" spans="1:1">
      <c r="A717" s="19" t="str">
        <f t="shared" si="12"/>
        <v xml:space="preserve"> - </v>
      </c>
    </row>
    <row r="718" spans="1:1">
      <c r="A718" s="19" t="str">
        <f t="shared" si="12"/>
        <v xml:space="preserve"> - </v>
      </c>
    </row>
    <row r="719" spans="1:1">
      <c r="A719" s="19" t="str">
        <f t="shared" si="12"/>
        <v xml:space="preserve"> - </v>
      </c>
    </row>
    <row r="720" spans="1:1">
      <c r="A720" s="19" t="str">
        <f t="shared" si="12"/>
        <v xml:space="preserve"> - </v>
      </c>
    </row>
    <row r="721" spans="1:1">
      <c r="A721" s="19" t="str">
        <f t="shared" si="12"/>
        <v xml:space="preserve"> - </v>
      </c>
    </row>
    <row r="722" spans="1:1">
      <c r="A722" s="19" t="str">
        <f t="shared" si="12"/>
        <v xml:space="preserve"> - </v>
      </c>
    </row>
    <row r="723" spans="1:1">
      <c r="A723" s="19" t="str">
        <f t="shared" si="12"/>
        <v xml:space="preserve"> - </v>
      </c>
    </row>
    <row r="724" spans="1:1">
      <c r="A724" s="19" t="str">
        <f t="shared" si="12"/>
        <v xml:space="preserve"> - </v>
      </c>
    </row>
    <row r="725" spans="1:1">
      <c r="A725" s="19" t="str">
        <f t="shared" si="12"/>
        <v xml:space="preserve"> - </v>
      </c>
    </row>
    <row r="726" spans="1:1">
      <c r="A726" s="19" t="str">
        <f t="shared" si="12"/>
        <v xml:space="preserve"> - </v>
      </c>
    </row>
    <row r="727" spans="1:1">
      <c r="A727" s="19" t="str">
        <f t="shared" si="12"/>
        <v xml:space="preserve"> - </v>
      </c>
    </row>
    <row r="728" spans="1:1">
      <c r="A728" s="19" t="str">
        <f t="shared" si="12"/>
        <v xml:space="preserve"> - </v>
      </c>
    </row>
    <row r="729" spans="1:1">
      <c r="A729" s="19" t="str">
        <f t="shared" si="12"/>
        <v xml:space="preserve"> - </v>
      </c>
    </row>
    <row r="730" spans="1:1">
      <c r="A730" s="19" t="str">
        <f t="shared" si="12"/>
        <v xml:space="preserve"> - </v>
      </c>
    </row>
    <row r="731" spans="1:1">
      <c r="A731" s="19" t="str">
        <f t="shared" si="12"/>
        <v xml:space="preserve"> - </v>
      </c>
    </row>
    <row r="732" spans="1:1">
      <c r="A732" s="19" t="str">
        <f t="shared" si="12"/>
        <v xml:space="preserve"> - </v>
      </c>
    </row>
    <row r="733" spans="1:1">
      <c r="A733" s="19" t="str">
        <f t="shared" si="12"/>
        <v xml:space="preserve"> - </v>
      </c>
    </row>
    <row r="734" spans="1:1">
      <c r="A734" s="19" t="str">
        <f t="shared" si="12"/>
        <v xml:space="preserve"> - </v>
      </c>
    </row>
    <row r="735" spans="1:1">
      <c r="A735" s="19" t="str">
        <f t="shared" si="12"/>
        <v xml:space="preserve"> - </v>
      </c>
    </row>
    <row r="736" spans="1:1">
      <c r="A736" s="19" t="str">
        <f t="shared" si="12"/>
        <v xml:space="preserve"> - </v>
      </c>
    </row>
    <row r="737" spans="1:1">
      <c r="A737" s="19" t="str">
        <f t="shared" si="12"/>
        <v xml:space="preserve"> - </v>
      </c>
    </row>
    <row r="738" spans="1:1">
      <c r="A738" s="19" t="str">
        <f t="shared" si="12"/>
        <v xml:space="preserve"> - </v>
      </c>
    </row>
    <row r="739" spans="1:1">
      <c r="A739" s="19" t="str">
        <f t="shared" si="12"/>
        <v xml:space="preserve"> - </v>
      </c>
    </row>
    <row r="740" spans="1:1">
      <c r="A740" s="19" t="str">
        <f t="shared" si="12"/>
        <v xml:space="preserve"> - </v>
      </c>
    </row>
    <row r="741" spans="1:1">
      <c r="A741" s="19" t="str">
        <f t="shared" si="12"/>
        <v xml:space="preserve"> - </v>
      </c>
    </row>
    <row r="742" spans="1:1">
      <c r="A742" s="19" t="str">
        <f t="shared" si="12"/>
        <v xml:space="preserve"> - </v>
      </c>
    </row>
    <row r="743" spans="1:1">
      <c r="A743" s="19" t="str">
        <f t="shared" si="12"/>
        <v xml:space="preserve"> - </v>
      </c>
    </row>
    <row r="744" spans="1:1">
      <c r="A744" s="19" t="str">
        <f t="shared" si="12"/>
        <v xml:space="preserve"> - </v>
      </c>
    </row>
    <row r="745" spans="1:1">
      <c r="A745" s="19" t="str">
        <f t="shared" si="12"/>
        <v xml:space="preserve"> - </v>
      </c>
    </row>
    <row r="746" spans="1:1">
      <c r="A746" s="19" t="str">
        <f t="shared" si="12"/>
        <v xml:space="preserve"> - </v>
      </c>
    </row>
    <row r="747" spans="1:1">
      <c r="A747" s="19" t="str">
        <f t="shared" si="12"/>
        <v xml:space="preserve"> - </v>
      </c>
    </row>
    <row r="748" spans="1:1">
      <c r="A748" s="19" t="str">
        <f t="shared" si="12"/>
        <v xml:space="preserve"> - </v>
      </c>
    </row>
    <row r="749" spans="1:1">
      <c r="A749" s="19" t="str">
        <f t="shared" si="12"/>
        <v xml:space="preserve"> - </v>
      </c>
    </row>
    <row r="750" spans="1:1">
      <c r="A750" s="19" t="str">
        <f t="shared" si="12"/>
        <v xml:space="preserve"> - </v>
      </c>
    </row>
    <row r="751" spans="1:1">
      <c r="A751" s="19" t="str">
        <f t="shared" si="12"/>
        <v xml:space="preserve"> - </v>
      </c>
    </row>
    <row r="752" spans="1:1">
      <c r="A752" s="19" t="str">
        <f t="shared" si="12"/>
        <v xml:space="preserve"> - </v>
      </c>
    </row>
    <row r="753" spans="1:1">
      <c r="A753" s="19" t="str">
        <f t="shared" si="12"/>
        <v xml:space="preserve"> - </v>
      </c>
    </row>
    <row r="754" spans="1:1">
      <c r="A754" s="19" t="str">
        <f t="shared" si="12"/>
        <v xml:space="preserve"> - </v>
      </c>
    </row>
    <row r="755" spans="1:1">
      <c r="A755" s="19" t="str">
        <f t="shared" si="12"/>
        <v xml:space="preserve"> - </v>
      </c>
    </row>
    <row r="756" spans="1:1">
      <c r="A756" s="19" t="str">
        <f t="shared" si="12"/>
        <v xml:space="preserve"> - </v>
      </c>
    </row>
    <row r="757" spans="1:1">
      <c r="A757" s="19" t="str">
        <f t="shared" si="12"/>
        <v xml:space="preserve"> - </v>
      </c>
    </row>
    <row r="758" spans="1:1">
      <c r="A758" s="19" t="str">
        <f t="shared" si="12"/>
        <v xml:space="preserve"> - </v>
      </c>
    </row>
    <row r="759" spans="1:1">
      <c r="A759" s="19" t="str">
        <f t="shared" si="12"/>
        <v xml:space="preserve"> - </v>
      </c>
    </row>
    <row r="760" spans="1:1">
      <c r="A760" s="19" t="str">
        <f t="shared" si="12"/>
        <v xml:space="preserve"> - </v>
      </c>
    </row>
    <row r="761" spans="1:1">
      <c r="A761" s="19" t="str">
        <f t="shared" si="12"/>
        <v xml:space="preserve"> - </v>
      </c>
    </row>
    <row r="762" spans="1:1">
      <c r="A762" s="19" t="str">
        <f t="shared" si="12"/>
        <v xml:space="preserve"> - </v>
      </c>
    </row>
    <row r="763" spans="1:1">
      <c r="A763" s="19" t="str">
        <f t="shared" si="12"/>
        <v xml:space="preserve"> - </v>
      </c>
    </row>
    <row r="764" spans="1:1">
      <c r="A764" s="19" t="str">
        <f t="shared" si="12"/>
        <v xml:space="preserve"> - </v>
      </c>
    </row>
    <row r="765" spans="1:1">
      <c r="A765" s="19" t="str">
        <f t="shared" si="12"/>
        <v xml:space="preserve"> - </v>
      </c>
    </row>
    <row r="766" spans="1:1">
      <c r="A766" s="19" t="str">
        <f t="shared" si="12"/>
        <v xml:space="preserve"> - </v>
      </c>
    </row>
    <row r="767" spans="1:1">
      <c r="A767" s="19" t="str">
        <f t="shared" si="12"/>
        <v xml:space="preserve"> - </v>
      </c>
    </row>
    <row r="768" spans="1:1">
      <c r="A768" s="19" t="str">
        <f t="shared" si="12"/>
        <v xml:space="preserve"> - </v>
      </c>
    </row>
    <row r="769" spans="1:1">
      <c r="A769" s="19" t="str">
        <f t="shared" si="12"/>
        <v xml:space="preserve"> - </v>
      </c>
    </row>
    <row r="770" spans="1:1">
      <c r="A770" s="19" t="str">
        <f t="shared" si="12"/>
        <v xml:space="preserve"> - </v>
      </c>
    </row>
    <row r="771" spans="1:1">
      <c r="A771" s="19" t="str">
        <f t="shared" si="12"/>
        <v xml:space="preserve"> - </v>
      </c>
    </row>
    <row r="772" spans="1:1">
      <c r="A772" s="19" t="str">
        <f t="shared" si="12"/>
        <v xml:space="preserve"> - </v>
      </c>
    </row>
    <row r="773" spans="1:1">
      <c r="A773" s="19" t="str">
        <f t="shared" si="12"/>
        <v xml:space="preserve"> - </v>
      </c>
    </row>
    <row r="774" spans="1:1">
      <c r="A774" s="19" t="str">
        <f t="shared" si="12"/>
        <v xml:space="preserve"> - </v>
      </c>
    </row>
    <row r="775" spans="1:1">
      <c r="A775" s="19" t="str">
        <f t="shared" si="12"/>
        <v xml:space="preserve"> - </v>
      </c>
    </row>
    <row r="776" spans="1:1">
      <c r="A776" s="19" t="str">
        <f t="shared" si="12"/>
        <v xml:space="preserve"> - </v>
      </c>
    </row>
    <row r="777" spans="1:1">
      <c r="A777" s="19" t="str">
        <f t="shared" ref="A777:A839" si="13">+B777&amp;" - "&amp;C777</f>
        <v xml:space="preserve"> - </v>
      </c>
    </row>
    <row r="778" spans="1:1">
      <c r="A778" s="19" t="str">
        <f t="shared" si="13"/>
        <v xml:space="preserve"> - </v>
      </c>
    </row>
    <row r="779" spans="1:1">
      <c r="A779" s="19" t="str">
        <f t="shared" si="13"/>
        <v xml:space="preserve"> - </v>
      </c>
    </row>
    <row r="780" spans="1:1">
      <c r="A780" s="19" t="str">
        <f t="shared" si="13"/>
        <v xml:space="preserve"> - </v>
      </c>
    </row>
    <row r="781" spans="1:1">
      <c r="A781" s="19" t="str">
        <f t="shared" si="13"/>
        <v xml:space="preserve"> - </v>
      </c>
    </row>
    <row r="782" spans="1:1">
      <c r="A782" s="19" t="str">
        <f t="shared" si="13"/>
        <v xml:space="preserve"> - </v>
      </c>
    </row>
    <row r="783" spans="1:1">
      <c r="A783" s="19" t="str">
        <f t="shared" si="13"/>
        <v xml:space="preserve"> - </v>
      </c>
    </row>
    <row r="784" spans="1:1">
      <c r="A784" s="19" t="str">
        <f t="shared" si="13"/>
        <v xml:space="preserve"> - </v>
      </c>
    </row>
    <row r="785" spans="1:1">
      <c r="A785" s="19" t="str">
        <f t="shared" si="13"/>
        <v xml:space="preserve"> - </v>
      </c>
    </row>
    <row r="786" spans="1:1">
      <c r="A786" s="19" t="str">
        <f t="shared" si="13"/>
        <v xml:space="preserve"> - </v>
      </c>
    </row>
    <row r="787" spans="1:1">
      <c r="A787" s="19" t="str">
        <f t="shared" si="13"/>
        <v xml:space="preserve"> - </v>
      </c>
    </row>
    <row r="788" spans="1:1">
      <c r="A788" s="19" t="str">
        <f t="shared" si="13"/>
        <v xml:space="preserve"> - </v>
      </c>
    </row>
    <row r="789" spans="1:1">
      <c r="A789" s="19" t="str">
        <f t="shared" si="13"/>
        <v xml:space="preserve"> - </v>
      </c>
    </row>
    <row r="790" spans="1:1">
      <c r="A790" s="19" t="str">
        <f t="shared" si="13"/>
        <v xml:space="preserve"> - </v>
      </c>
    </row>
    <row r="791" spans="1:1">
      <c r="A791" s="19" t="str">
        <f t="shared" si="13"/>
        <v xml:space="preserve"> - </v>
      </c>
    </row>
    <row r="792" spans="1:1">
      <c r="A792" s="19" t="str">
        <f t="shared" si="13"/>
        <v xml:space="preserve"> - </v>
      </c>
    </row>
    <row r="793" spans="1:1">
      <c r="A793" s="19" t="str">
        <f t="shared" si="13"/>
        <v xml:space="preserve"> - </v>
      </c>
    </row>
    <row r="794" spans="1:1">
      <c r="A794" s="19" t="str">
        <f t="shared" si="13"/>
        <v xml:space="preserve"> - </v>
      </c>
    </row>
    <row r="795" spans="1:1">
      <c r="A795" s="19" t="str">
        <f t="shared" si="13"/>
        <v xml:space="preserve"> - </v>
      </c>
    </row>
    <row r="796" spans="1:1">
      <c r="A796" s="19" t="str">
        <f t="shared" si="13"/>
        <v xml:space="preserve"> - </v>
      </c>
    </row>
    <row r="797" spans="1:1">
      <c r="A797" s="19" t="str">
        <f t="shared" si="13"/>
        <v xml:space="preserve"> - </v>
      </c>
    </row>
    <row r="798" spans="1:1">
      <c r="A798" s="19" t="str">
        <f t="shared" si="13"/>
        <v xml:space="preserve"> - </v>
      </c>
    </row>
    <row r="799" spans="1:1">
      <c r="A799" s="19" t="str">
        <f t="shared" si="13"/>
        <v xml:space="preserve"> - </v>
      </c>
    </row>
    <row r="800" spans="1:1">
      <c r="A800" s="19" t="str">
        <f t="shared" si="13"/>
        <v xml:space="preserve"> - </v>
      </c>
    </row>
    <row r="801" spans="1:1">
      <c r="A801" s="19" t="str">
        <f t="shared" si="13"/>
        <v xml:space="preserve"> - </v>
      </c>
    </row>
    <row r="802" spans="1:1">
      <c r="A802" s="19" t="str">
        <f t="shared" si="13"/>
        <v xml:space="preserve"> - </v>
      </c>
    </row>
    <row r="803" spans="1:1">
      <c r="A803" s="19" t="str">
        <f t="shared" si="13"/>
        <v xml:space="preserve"> - </v>
      </c>
    </row>
    <row r="804" spans="1:1">
      <c r="A804" s="19" t="str">
        <f t="shared" si="13"/>
        <v xml:space="preserve"> - </v>
      </c>
    </row>
    <row r="805" spans="1:1">
      <c r="A805" s="19" t="str">
        <f t="shared" si="13"/>
        <v xml:space="preserve"> - </v>
      </c>
    </row>
    <row r="806" spans="1:1">
      <c r="A806" s="19" t="str">
        <f t="shared" si="13"/>
        <v xml:space="preserve"> - </v>
      </c>
    </row>
    <row r="807" spans="1:1">
      <c r="A807" s="19" t="str">
        <f t="shared" si="13"/>
        <v xml:space="preserve"> - </v>
      </c>
    </row>
    <row r="808" spans="1:1">
      <c r="A808" s="19" t="str">
        <f t="shared" si="13"/>
        <v xml:space="preserve"> - </v>
      </c>
    </row>
    <row r="809" spans="1:1">
      <c r="A809" s="19" t="str">
        <f t="shared" si="13"/>
        <v xml:space="preserve"> - </v>
      </c>
    </row>
    <row r="810" spans="1:1">
      <c r="A810" s="19" t="str">
        <f t="shared" si="13"/>
        <v xml:space="preserve"> - </v>
      </c>
    </row>
    <row r="811" spans="1:1">
      <c r="A811" s="19" t="str">
        <f t="shared" si="13"/>
        <v xml:space="preserve"> - </v>
      </c>
    </row>
    <row r="812" spans="1:1">
      <c r="A812" s="19" t="str">
        <f t="shared" si="13"/>
        <v xml:space="preserve"> - </v>
      </c>
    </row>
    <row r="813" spans="1:1">
      <c r="A813" s="19" t="str">
        <f t="shared" si="13"/>
        <v xml:space="preserve"> - </v>
      </c>
    </row>
    <row r="814" spans="1:1">
      <c r="A814" s="19" t="str">
        <f t="shared" si="13"/>
        <v xml:space="preserve"> - </v>
      </c>
    </row>
    <row r="815" spans="1:1">
      <c r="A815" s="19" t="str">
        <f t="shared" si="13"/>
        <v xml:space="preserve"> - </v>
      </c>
    </row>
    <row r="816" spans="1:1">
      <c r="A816" s="19" t="str">
        <f t="shared" si="13"/>
        <v xml:space="preserve"> - </v>
      </c>
    </row>
    <row r="817" spans="1:1">
      <c r="A817" s="19" t="str">
        <f t="shared" si="13"/>
        <v xml:space="preserve"> - </v>
      </c>
    </row>
    <row r="818" spans="1:1">
      <c r="A818" s="19" t="str">
        <f t="shared" si="13"/>
        <v xml:space="preserve"> - </v>
      </c>
    </row>
    <row r="819" spans="1:1">
      <c r="A819" s="19" t="str">
        <f t="shared" si="13"/>
        <v xml:space="preserve"> - </v>
      </c>
    </row>
    <row r="820" spans="1:1">
      <c r="A820" s="19" t="str">
        <f t="shared" si="13"/>
        <v xml:space="preserve"> - </v>
      </c>
    </row>
    <row r="821" spans="1:1">
      <c r="A821" s="19" t="str">
        <f t="shared" si="13"/>
        <v xml:space="preserve"> - </v>
      </c>
    </row>
    <row r="822" spans="1:1">
      <c r="A822" s="19" t="str">
        <f t="shared" si="13"/>
        <v xml:space="preserve"> - </v>
      </c>
    </row>
    <row r="823" spans="1:1">
      <c r="A823" s="19" t="str">
        <f t="shared" si="13"/>
        <v xml:space="preserve"> - </v>
      </c>
    </row>
    <row r="824" spans="1:1">
      <c r="A824" s="19" t="str">
        <f t="shared" si="13"/>
        <v xml:space="preserve"> - </v>
      </c>
    </row>
    <row r="825" spans="1:1">
      <c r="A825" s="19" t="str">
        <f t="shared" si="13"/>
        <v xml:space="preserve"> - </v>
      </c>
    </row>
    <row r="826" spans="1:1">
      <c r="A826" s="19" t="str">
        <f t="shared" si="13"/>
        <v xml:space="preserve"> - </v>
      </c>
    </row>
    <row r="827" spans="1:1">
      <c r="A827" s="19" t="str">
        <f t="shared" si="13"/>
        <v xml:space="preserve"> - </v>
      </c>
    </row>
    <row r="828" spans="1:1">
      <c r="A828" s="19" t="str">
        <f t="shared" si="13"/>
        <v xml:space="preserve"> - </v>
      </c>
    </row>
    <row r="829" spans="1:1">
      <c r="A829" s="19" t="str">
        <f t="shared" si="13"/>
        <v xml:space="preserve"> - </v>
      </c>
    </row>
    <row r="830" spans="1:1">
      <c r="A830" s="19" t="str">
        <f t="shared" si="13"/>
        <v xml:space="preserve"> - </v>
      </c>
    </row>
    <row r="831" spans="1:1">
      <c r="A831" s="19" t="str">
        <f t="shared" si="13"/>
        <v xml:space="preserve"> - </v>
      </c>
    </row>
    <row r="832" spans="1:1">
      <c r="A832" s="19" t="str">
        <f t="shared" si="13"/>
        <v xml:space="preserve"> - </v>
      </c>
    </row>
    <row r="833" spans="1:1">
      <c r="A833" s="19" t="str">
        <f t="shared" si="13"/>
        <v xml:space="preserve"> - </v>
      </c>
    </row>
    <row r="834" spans="1:1">
      <c r="A834" s="19" t="str">
        <f t="shared" si="13"/>
        <v xml:space="preserve"> - </v>
      </c>
    </row>
    <row r="835" spans="1:1">
      <c r="A835" s="19" t="str">
        <f t="shared" si="13"/>
        <v xml:space="preserve"> - </v>
      </c>
    </row>
    <row r="836" spans="1:1">
      <c r="A836" s="19" t="str">
        <f t="shared" si="13"/>
        <v xml:space="preserve"> - </v>
      </c>
    </row>
    <row r="837" spans="1:1">
      <c r="A837" s="19" t="str">
        <f t="shared" si="13"/>
        <v xml:space="preserve"> - </v>
      </c>
    </row>
    <row r="838" spans="1:1">
      <c r="A838" s="19" t="str">
        <f t="shared" si="13"/>
        <v xml:space="preserve"> - </v>
      </c>
    </row>
    <row r="839" spans="1:1">
      <c r="A839" s="19" t="str">
        <f t="shared" si="13"/>
        <v xml:space="preserve"> - </v>
      </c>
    </row>
    <row r="840" spans="1:1">
      <c r="A840" s="19" t="str">
        <f t="shared" ref="A840:A903" si="14">+B840&amp;" - "&amp;C840</f>
        <v xml:space="preserve"> - </v>
      </c>
    </row>
    <row r="841" spans="1:1">
      <c r="A841" s="19" t="str">
        <f t="shared" si="14"/>
        <v xml:space="preserve"> - </v>
      </c>
    </row>
    <row r="842" spans="1:1">
      <c r="A842" s="19" t="str">
        <f t="shared" si="14"/>
        <v xml:space="preserve"> - </v>
      </c>
    </row>
    <row r="843" spans="1:1">
      <c r="A843" s="19" t="str">
        <f t="shared" si="14"/>
        <v xml:space="preserve"> - </v>
      </c>
    </row>
    <row r="844" spans="1:1">
      <c r="A844" s="19" t="str">
        <f t="shared" si="14"/>
        <v xml:space="preserve"> - </v>
      </c>
    </row>
    <row r="845" spans="1:1">
      <c r="A845" s="19" t="str">
        <f t="shared" si="14"/>
        <v xml:space="preserve"> - </v>
      </c>
    </row>
    <row r="846" spans="1:1">
      <c r="A846" s="19" t="str">
        <f t="shared" si="14"/>
        <v xml:space="preserve"> - </v>
      </c>
    </row>
    <row r="847" spans="1:1">
      <c r="A847" s="19" t="str">
        <f t="shared" si="14"/>
        <v xml:space="preserve"> - </v>
      </c>
    </row>
    <row r="848" spans="1:1">
      <c r="A848" s="19" t="str">
        <f t="shared" si="14"/>
        <v xml:space="preserve"> - </v>
      </c>
    </row>
    <row r="849" spans="1:1">
      <c r="A849" s="19" t="str">
        <f t="shared" si="14"/>
        <v xml:space="preserve"> - </v>
      </c>
    </row>
    <row r="850" spans="1:1">
      <c r="A850" s="19" t="str">
        <f t="shared" si="14"/>
        <v xml:space="preserve"> - </v>
      </c>
    </row>
    <row r="851" spans="1:1">
      <c r="A851" s="19" t="str">
        <f t="shared" si="14"/>
        <v xml:space="preserve"> - </v>
      </c>
    </row>
    <row r="852" spans="1:1">
      <c r="A852" s="19" t="str">
        <f t="shared" si="14"/>
        <v xml:space="preserve"> - </v>
      </c>
    </row>
    <row r="853" spans="1:1">
      <c r="A853" s="19" t="str">
        <f t="shared" si="14"/>
        <v xml:space="preserve"> - </v>
      </c>
    </row>
    <row r="854" spans="1:1">
      <c r="A854" s="19" t="str">
        <f t="shared" si="14"/>
        <v xml:space="preserve"> - </v>
      </c>
    </row>
    <row r="855" spans="1:1">
      <c r="A855" s="19" t="str">
        <f t="shared" si="14"/>
        <v xml:space="preserve"> - </v>
      </c>
    </row>
    <row r="856" spans="1:1">
      <c r="A856" s="19" t="str">
        <f t="shared" si="14"/>
        <v xml:space="preserve"> - </v>
      </c>
    </row>
    <row r="857" spans="1:1">
      <c r="A857" s="19" t="str">
        <f t="shared" si="14"/>
        <v xml:space="preserve"> - </v>
      </c>
    </row>
    <row r="858" spans="1:1">
      <c r="A858" s="19" t="str">
        <f t="shared" si="14"/>
        <v xml:space="preserve"> - </v>
      </c>
    </row>
    <row r="859" spans="1:1">
      <c r="A859" s="19" t="str">
        <f t="shared" si="14"/>
        <v xml:space="preserve"> - </v>
      </c>
    </row>
    <row r="860" spans="1:1">
      <c r="A860" s="19" t="str">
        <f t="shared" si="14"/>
        <v xml:space="preserve"> - </v>
      </c>
    </row>
    <row r="861" spans="1:1">
      <c r="A861" s="19" t="str">
        <f t="shared" si="14"/>
        <v xml:space="preserve"> - </v>
      </c>
    </row>
    <row r="862" spans="1:1">
      <c r="A862" s="19" t="str">
        <f t="shared" si="14"/>
        <v xml:space="preserve"> - </v>
      </c>
    </row>
    <row r="863" spans="1:1">
      <c r="A863" s="19" t="str">
        <f t="shared" si="14"/>
        <v xml:space="preserve"> - </v>
      </c>
    </row>
    <row r="864" spans="1:1">
      <c r="A864" s="19" t="str">
        <f t="shared" si="14"/>
        <v xml:space="preserve"> - </v>
      </c>
    </row>
    <row r="865" spans="1:1">
      <c r="A865" s="19" t="str">
        <f t="shared" si="14"/>
        <v xml:space="preserve"> - </v>
      </c>
    </row>
    <row r="866" spans="1:1">
      <c r="A866" s="19" t="str">
        <f t="shared" si="14"/>
        <v xml:space="preserve"> - </v>
      </c>
    </row>
    <row r="867" spans="1:1">
      <c r="A867" s="19" t="str">
        <f t="shared" si="14"/>
        <v xml:space="preserve"> - </v>
      </c>
    </row>
    <row r="868" spans="1:1">
      <c r="A868" s="19" t="str">
        <f t="shared" si="14"/>
        <v xml:space="preserve"> - </v>
      </c>
    </row>
    <row r="869" spans="1:1">
      <c r="A869" s="19" t="str">
        <f t="shared" si="14"/>
        <v xml:space="preserve"> - </v>
      </c>
    </row>
    <row r="870" spans="1:1">
      <c r="A870" s="19" t="str">
        <f t="shared" si="14"/>
        <v xml:space="preserve"> - </v>
      </c>
    </row>
    <row r="871" spans="1:1">
      <c r="A871" s="19" t="str">
        <f t="shared" si="14"/>
        <v xml:space="preserve"> - </v>
      </c>
    </row>
    <row r="872" spans="1:1">
      <c r="A872" s="19" t="str">
        <f t="shared" si="14"/>
        <v xml:space="preserve"> - </v>
      </c>
    </row>
    <row r="873" spans="1:1">
      <c r="A873" s="19" t="str">
        <f t="shared" si="14"/>
        <v xml:space="preserve"> - </v>
      </c>
    </row>
    <row r="874" spans="1:1">
      <c r="A874" s="19" t="str">
        <f t="shared" si="14"/>
        <v xml:space="preserve"> - </v>
      </c>
    </row>
    <row r="875" spans="1:1">
      <c r="A875" s="19" t="str">
        <f t="shared" si="14"/>
        <v xml:space="preserve"> - </v>
      </c>
    </row>
    <row r="876" spans="1:1">
      <c r="A876" s="19" t="str">
        <f t="shared" si="14"/>
        <v xml:space="preserve"> - </v>
      </c>
    </row>
    <row r="877" spans="1:1">
      <c r="A877" s="19" t="str">
        <f t="shared" si="14"/>
        <v xml:space="preserve"> - </v>
      </c>
    </row>
    <row r="878" spans="1:1">
      <c r="A878" s="19" t="str">
        <f t="shared" si="14"/>
        <v xml:space="preserve"> - </v>
      </c>
    </row>
    <row r="879" spans="1:1">
      <c r="A879" s="19" t="str">
        <f t="shared" si="14"/>
        <v xml:space="preserve"> - </v>
      </c>
    </row>
    <row r="880" spans="1:1">
      <c r="A880" s="19" t="str">
        <f t="shared" si="14"/>
        <v xml:space="preserve"> - </v>
      </c>
    </row>
    <row r="881" spans="1:1">
      <c r="A881" s="19" t="str">
        <f t="shared" si="14"/>
        <v xml:space="preserve"> - </v>
      </c>
    </row>
    <row r="882" spans="1:1">
      <c r="A882" s="19" t="str">
        <f t="shared" si="14"/>
        <v xml:space="preserve"> - </v>
      </c>
    </row>
    <row r="883" spans="1:1">
      <c r="A883" s="19" t="str">
        <f t="shared" si="14"/>
        <v xml:space="preserve"> - </v>
      </c>
    </row>
    <row r="884" spans="1:1">
      <c r="A884" s="19" t="str">
        <f t="shared" si="14"/>
        <v xml:space="preserve"> - </v>
      </c>
    </row>
    <row r="885" spans="1:1">
      <c r="A885" s="19" t="str">
        <f t="shared" si="14"/>
        <v xml:space="preserve"> - </v>
      </c>
    </row>
    <row r="886" spans="1:1">
      <c r="A886" s="19" t="str">
        <f t="shared" si="14"/>
        <v xml:space="preserve"> - </v>
      </c>
    </row>
    <row r="887" spans="1:1">
      <c r="A887" s="19" t="str">
        <f t="shared" si="14"/>
        <v xml:space="preserve"> - </v>
      </c>
    </row>
    <row r="888" spans="1:1">
      <c r="A888" s="19" t="str">
        <f t="shared" si="14"/>
        <v xml:space="preserve"> - </v>
      </c>
    </row>
    <row r="889" spans="1:1">
      <c r="A889" s="19" t="str">
        <f t="shared" si="14"/>
        <v xml:space="preserve"> - </v>
      </c>
    </row>
    <row r="890" spans="1:1">
      <c r="A890" s="19" t="str">
        <f t="shared" si="14"/>
        <v xml:space="preserve"> - </v>
      </c>
    </row>
    <row r="891" spans="1:1">
      <c r="A891" s="19" t="str">
        <f t="shared" si="14"/>
        <v xml:space="preserve"> - </v>
      </c>
    </row>
    <row r="892" spans="1:1">
      <c r="A892" s="19" t="str">
        <f t="shared" si="14"/>
        <v xml:space="preserve"> - </v>
      </c>
    </row>
    <row r="893" spans="1:1">
      <c r="A893" s="19" t="str">
        <f t="shared" si="14"/>
        <v xml:space="preserve"> - </v>
      </c>
    </row>
    <row r="894" spans="1:1">
      <c r="A894" s="19" t="str">
        <f t="shared" si="14"/>
        <v xml:space="preserve"> - </v>
      </c>
    </row>
    <row r="895" spans="1:1">
      <c r="A895" s="19" t="str">
        <f t="shared" si="14"/>
        <v xml:space="preserve"> - </v>
      </c>
    </row>
    <row r="896" spans="1:1">
      <c r="A896" s="19" t="str">
        <f t="shared" si="14"/>
        <v xml:space="preserve"> - </v>
      </c>
    </row>
    <row r="897" spans="1:1">
      <c r="A897" s="19" t="str">
        <f t="shared" si="14"/>
        <v xml:space="preserve"> - </v>
      </c>
    </row>
    <row r="898" spans="1:1">
      <c r="A898" s="19" t="str">
        <f t="shared" si="14"/>
        <v xml:space="preserve"> - </v>
      </c>
    </row>
    <row r="899" spans="1:1">
      <c r="A899" s="19" t="str">
        <f t="shared" si="14"/>
        <v xml:space="preserve"> - </v>
      </c>
    </row>
    <row r="900" spans="1:1">
      <c r="A900" s="19" t="str">
        <f t="shared" si="14"/>
        <v xml:space="preserve"> - </v>
      </c>
    </row>
    <row r="901" spans="1:1">
      <c r="A901" s="19" t="str">
        <f t="shared" si="14"/>
        <v xml:space="preserve"> - </v>
      </c>
    </row>
    <row r="902" spans="1:1">
      <c r="A902" s="19" t="str">
        <f t="shared" si="14"/>
        <v xml:space="preserve"> - </v>
      </c>
    </row>
    <row r="903" spans="1:1">
      <c r="A903" s="19" t="str">
        <f t="shared" si="14"/>
        <v xml:space="preserve"> - </v>
      </c>
    </row>
    <row r="904" spans="1:1">
      <c r="A904" s="19" t="str">
        <f t="shared" ref="A904:A967" si="15">+B904&amp;" - "&amp;C904</f>
        <v xml:space="preserve"> - </v>
      </c>
    </row>
    <row r="905" spans="1:1">
      <c r="A905" s="19" t="str">
        <f t="shared" si="15"/>
        <v xml:space="preserve"> - </v>
      </c>
    </row>
    <row r="906" spans="1:1">
      <c r="A906" s="19" t="str">
        <f t="shared" si="15"/>
        <v xml:space="preserve"> - </v>
      </c>
    </row>
    <row r="907" spans="1:1">
      <c r="A907" s="19" t="str">
        <f t="shared" si="15"/>
        <v xml:space="preserve"> - </v>
      </c>
    </row>
    <row r="908" spans="1:1">
      <c r="A908" s="19" t="str">
        <f t="shared" si="15"/>
        <v xml:space="preserve"> - </v>
      </c>
    </row>
    <row r="909" spans="1:1">
      <c r="A909" s="19" t="str">
        <f t="shared" si="15"/>
        <v xml:space="preserve"> - </v>
      </c>
    </row>
    <row r="910" spans="1:1">
      <c r="A910" s="19" t="str">
        <f t="shared" si="15"/>
        <v xml:space="preserve"> - </v>
      </c>
    </row>
    <row r="911" spans="1:1">
      <c r="A911" s="19" t="str">
        <f t="shared" si="15"/>
        <v xml:space="preserve"> - </v>
      </c>
    </row>
    <row r="912" spans="1:1">
      <c r="A912" s="19" t="str">
        <f t="shared" si="15"/>
        <v xml:space="preserve"> - </v>
      </c>
    </row>
    <row r="913" spans="1:1">
      <c r="A913" s="19" t="str">
        <f t="shared" si="15"/>
        <v xml:space="preserve"> - </v>
      </c>
    </row>
    <row r="914" spans="1:1">
      <c r="A914" s="19" t="str">
        <f t="shared" si="15"/>
        <v xml:space="preserve"> - </v>
      </c>
    </row>
    <row r="915" spans="1:1">
      <c r="A915" s="19" t="str">
        <f t="shared" si="15"/>
        <v xml:space="preserve"> - </v>
      </c>
    </row>
    <row r="916" spans="1:1">
      <c r="A916" s="19" t="str">
        <f t="shared" si="15"/>
        <v xml:space="preserve"> - </v>
      </c>
    </row>
    <row r="917" spans="1:1">
      <c r="A917" s="19" t="str">
        <f t="shared" si="15"/>
        <v xml:space="preserve"> - </v>
      </c>
    </row>
    <row r="918" spans="1:1">
      <c r="A918" s="19" t="str">
        <f t="shared" si="15"/>
        <v xml:space="preserve"> - </v>
      </c>
    </row>
    <row r="919" spans="1:1">
      <c r="A919" s="19" t="str">
        <f t="shared" si="15"/>
        <v xml:space="preserve"> - </v>
      </c>
    </row>
    <row r="920" spans="1:1">
      <c r="A920" s="19" t="str">
        <f t="shared" si="15"/>
        <v xml:space="preserve"> - </v>
      </c>
    </row>
    <row r="921" spans="1:1">
      <c r="A921" s="19" t="str">
        <f t="shared" si="15"/>
        <v xml:space="preserve"> - </v>
      </c>
    </row>
    <row r="922" spans="1:1">
      <c r="A922" s="19" t="str">
        <f t="shared" si="15"/>
        <v xml:space="preserve"> - </v>
      </c>
    </row>
    <row r="923" spans="1:1">
      <c r="A923" s="19" t="str">
        <f t="shared" si="15"/>
        <v xml:space="preserve"> - </v>
      </c>
    </row>
    <row r="924" spans="1:1">
      <c r="A924" s="19" t="str">
        <f t="shared" si="15"/>
        <v xml:space="preserve"> - </v>
      </c>
    </row>
    <row r="925" spans="1:1">
      <c r="A925" s="19" t="str">
        <f t="shared" si="15"/>
        <v xml:space="preserve"> - </v>
      </c>
    </row>
    <row r="926" spans="1:1">
      <c r="A926" s="19" t="str">
        <f t="shared" si="15"/>
        <v xml:space="preserve"> - </v>
      </c>
    </row>
    <row r="927" spans="1:1">
      <c r="A927" s="19" t="str">
        <f t="shared" si="15"/>
        <v xml:space="preserve"> - </v>
      </c>
    </row>
    <row r="928" spans="1:1">
      <c r="A928" s="19" t="str">
        <f t="shared" si="15"/>
        <v xml:space="preserve"> - </v>
      </c>
    </row>
    <row r="929" spans="1:1">
      <c r="A929" s="19" t="str">
        <f t="shared" si="15"/>
        <v xml:space="preserve"> - </v>
      </c>
    </row>
    <row r="930" spans="1:1">
      <c r="A930" s="19" t="str">
        <f t="shared" si="15"/>
        <v xml:space="preserve"> - </v>
      </c>
    </row>
    <row r="931" spans="1:1">
      <c r="A931" s="19" t="str">
        <f t="shared" si="15"/>
        <v xml:space="preserve"> - </v>
      </c>
    </row>
    <row r="932" spans="1:1">
      <c r="A932" s="19" t="str">
        <f t="shared" si="15"/>
        <v xml:space="preserve"> - </v>
      </c>
    </row>
    <row r="933" spans="1:1">
      <c r="A933" s="19" t="str">
        <f t="shared" si="15"/>
        <v xml:space="preserve"> - </v>
      </c>
    </row>
    <row r="934" spans="1:1">
      <c r="A934" s="19" t="str">
        <f t="shared" si="15"/>
        <v xml:space="preserve"> - </v>
      </c>
    </row>
    <row r="935" spans="1:1">
      <c r="A935" s="19" t="str">
        <f t="shared" si="15"/>
        <v xml:space="preserve"> - </v>
      </c>
    </row>
    <row r="936" spans="1:1">
      <c r="A936" s="19" t="str">
        <f t="shared" si="15"/>
        <v xml:space="preserve"> - </v>
      </c>
    </row>
    <row r="937" spans="1:1">
      <c r="A937" s="19" t="str">
        <f t="shared" si="15"/>
        <v xml:space="preserve"> - </v>
      </c>
    </row>
    <row r="938" spans="1:1">
      <c r="A938" s="19" t="str">
        <f t="shared" si="15"/>
        <v xml:space="preserve"> - </v>
      </c>
    </row>
    <row r="939" spans="1:1">
      <c r="A939" s="19" t="str">
        <f t="shared" si="15"/>
        <v xml:space="preserve"> - </v>
      </c>
    </row>
    <row r="940" spans="1:1">
      <c r="A940" s="19" t="str">
        <f t="shared" si="15"/>
        <v xml:space="preserve"> - </v>
      </c>
    </row>
    <row r="941" spans="1:1">
      <c r="A941" s="19" t="str">
        <f t="shared" si="15"/>
        <v xml:space="preserve"> - </v>
      </c>
    </row>
    <row r="942" spans="1:1">
      <c r="A942" s="19" t="str">
        <f t="shared" si="15"/>
        <v xml:space="preserve"> - </v>
      </c>
    </row>
    <row r="943" spans="1:1">
      <c r="A943" s="19" t="str">
        <f t="shared" si="15"/>
        <v xml:space="preserve"> - </v>
      </c>
    </row>
    <row r="944" spans="1:1">
      <c r="A944" s="19" t="str">
        <f t="shared" si="15"/>
        <v xml:space="preserve"> - </v>
      </c>
    </row>
    <row r="945" spans="1:1">
      <c r="A945" s="19" t="str">
        <f t="shared" si="15"/>
        <v xml:space="preserve"> - </v>
      </c>
    </row>
    <row r="946" spans="1:1">
      <c r="A946" s="19" t="str">
        <f t="shared" si="15"/>
        <v xml:space="preserve"> - </v>
      </c>
    </row>
    <row r="947" spans="1:1">
      <c r="A947" s="19" t="str">
        <f t="shared" si="15"/>
        <v xml:space="preserve"> - </v>
      </c>
    </row>
    <row r="948" spans="1:1">
      <c r="A948" s="19" t="str">
        <f t="shared" si="15"/>
        <v xml:space="preserve"> - </v>
      </c>
    </row>
    <row r="949" spans="1:1">
      <c r="A949" s="19" t="str">
        <f t="shared" si="15"/>
        <v xml:space="preserve"> - </v>
      </c>
    </row>
    <row r="950" spans="1:1">
      <c r="A950" s="19" t="str">
        <f t="shared" si="15"/>
        <v xml:space="preserve"> - </v>
      </c>
    </row>
    <row r="951" spans="1:1">
      <c r="A951" s="19" t="str">
        <f t="shared" si="15"/>
        <v xml:space="preserve"> - </v>
      </c>
    </row>
    <row r="952" spans="1:1">
      <c r="A952" s="19" t="str">
        <f t="shared" si="15"/>
        <v xml:space="preserve"> - </v>
      </c>
    </row>
    <row r="953" spans="1:1">
      <c r="A953" s="19" t="str">
        <f t="shared" si="15"/>
        <v xml:space="preserve"> - </v>
      </c>
    </row>
    <row r="954" spans="1:1">
      <c r="A954" s="19" t="str">
        <f t="shared" si="15"/>
        <v xml:space="preserve"> - </v>
      </c>
    </row>
    <row r="955" spans="1:1">
      <c r="A955" s="19" t="str">
        <f t="shared" si="15"/>
        <v xml:space="preserve"> - </v>
      </c>
    </row>
    <row r="956" spans="1:1">
      <c r="A956" s="19" t="str">
        <f t="shared" si="15"/>
        <v xml:space="preserve"> - </v>
      </c>
    </row>
    <row r="957" spans="1:1">
      <c r="A957" s="19" t="str">
        <f t="shared" si="15"/>
        <v xml:space="preserve"> - </v>
      </c>
    </row>
    <row r="958" spans="1:1">
      <c r="A958" s="19" t="str">
        <f t="shared" si="15"/>
        <v xml:space="preserve"> - </v>
      </c>
    </row>
    <row r="959" spans="1:1">
      <c r="A959" s="19" t="str">
        <f t="shared" si="15"/>
        <v xml:space="preserve"> - </v>
      </c>
    </row>
    <row r="960" spans="1:1">
      <c r="A960" s="19" t="str">
        <f t="shared" si="15"/>
        <v xml:space="preserve"> - </v>
      </c>
    </row>
    <row r="961" spans="1:1">
      <c r="A961" s="19" t="str">
        <f t="shared" si="15"/>
        <v xml:space="preserve"> - </v>
      </c>
    </row>
    <row r="962" spans="1:1">
      <c r="A962" s="19" t="str">
        <f t="shared" si="15"/>
        <v xml:space="preserve"> - </v>
      </c>
    </row>
    <row r="963" spans="1:1">
      <c r="A963" s="19" t="str">
        <f t="shared" si="15"/>
        <v xml:space="preserve"> - </v>
      </c>
    </row>
    <row r="964" spans="1:1">
      <c r="A964" s="19" t="str">
        <f t="shared" si="15"/>
        <v xml:space="preserve"> - </v>
      </c>
    </row>
    <row r="965" spans="1:1">
      <c r="A965" s="19" t="str">
        <f t="shared" si="15"/>
        <v xml:space="preserve"> - </v>
      </c>
    </row>
    <row r="966" spans="1:1">
      <c r="A966" s="19" t="str">
        <f t="shared" si="15"/>
        <v xml:space="preserve"> - </v>
      </c>
    </row>
    <row r="967" spans="1:1">
      <c r="A967" s="19" t="str">
        <f t="shared" si="15"/>
        <v xml:space="preserve"> - </v>
      </c>
    </row>
    <row r="968" spans="1:1">
      <c r="A968" s="19" t="str">
        <f t="shared" ref="A968:A1031" si="16">+B968&amp;" - "&amp;C968</f>
        <v xml:space="preserve"> - </v>
      </c>
    </row>
    <row r="969" spans="1:1">
      <c r="A969" s="19" t="str">
        <f t="shared" si="16"/>
        <v xml:space="preserve"> - </v>
      </c>
    </row>
    <row r="970" spans="1:1">
      <c r="A970" s="19" t="str">
        <f t="shared" si="16"/>
        <v xml:space="preserve"> - </v>
      </c>
    </row>
    <row r="971" spans="1:1">
      <c r="A971" s="19" t="str">
        <f t="shared" si="16"/>
        <v xml:space="preserve"> - </v>
      </c>
    </row>
    <row r="972" spans="1:1">
      <c r="A972" s="19" t="str">
        <f t="shared" si="16"/>
        <v xml:space="preserve"> - </v>
      </c>
    </row>
    <row r="973" spans="1:1">
      <c r="A973" s="19" t="str">
        <f t="shared" si="16"/>
        <v xml:space="preserve"> - </v>
      </c>
    </row>
    <row r="974" spans="1:1">
      <c r="A974" s="19" t="str">
        <f t="shared" si="16"/>
        <v xml:space="preserve"> - </v>
      </c>
    </row>
    <row r="975" spans="1:1">
      <c r="A975" s="19" t="str">
        <f t="shared" si="16"/>
        <v xml:space="preserve"> - </v>
      </c>
    </row>
    <row r="976" spans="1:1">
      <c r="A976" s="19" t="str">
        <f t="shared" si="16"/>
        <v xml:space="preserve"> - </v>
      </c>
    </row>
    <row r="977" spans="1:1">
      <c r="A977" s="19" t="str">
        <f t="shared" si="16"/>
        <v xml:space="preserve"> - </v>
      </c>
    </row>
    <row r="978" spans="1:1">
      <c r="A978" s="19" t="str">
        <f t="shared" si="16"/>
        <v xml:space="preserve"> - </v>
      </c>
    </row>
    <row r="979" spans="1:1">
      <c r="A979" s="19" t="str">
        <f t="shared" si="16"/>
        <v xml:space="preserve"> - </v>
      </c>
    </row>
    <row r="980" spans="1:1">
      <c r="A980" s="19" t="str">
        <f t="shared" si="16"/>
        <v xml:space="preserve"> - </v>
      </c>
    </row>
    <row r="981" spans="1:1">
      <c r="A981" s="19" t="str">
        <f t="shared" si="16"/>
        <v xml:space="preserve"> - </v>
      </c>
    </row>
    <row r="982" spans="1:1">
      <c r="A982" s="19" t="str">
        <f t="shared" si="16"/>
        <v xml:space="preserve"> - </v>
      </c>
    </row>
    <row r="983" spans="1:1">
      <c r="A983" s="19" t="str">
        <f t="shared" si="16"/>
        <v xml:space="preserve"> - </v>
      </c>
    </row>
    <row r="984" spans="1:1">
      <c r="A984" s="19" t="str">
        <f t="shared" si="16"/>
        <v xml:space="preserve"> - </v>
      </c>
    </row>
    <row r="985" spans="1:1">
      <c r="A985" s="19" t="str">
        <f t="shared" si="16"/>
        <v xml:space="preserve"> - </v>
      </c>
    </row>
    <row r="986" spans="1:1">
      <c r="A986" s="19" t="str">
        <f t="shared" si="16"/>
        <v xml:space="preserve"> - </v>
      </c>
    </row>
    <row r="987" spans="1:1">
      <c r="A987" s="19" t="str">
        <f t="shared" si="16"/>
        <v xml:space="preserve"> - </v>
      </c>
    </row>
    <row r="988" spans="1:1">
      <c r="A988" s="19" t="str">
        <f t="shared" si="16"/>
        <v xml:space="preserve"> - </v>
      </c>
    </row>
    <row r="989" spans="1:1">
      <c r="A989" s="19" t="str">
        <f t="shared" si="16"/>
        <v xml:space="preserve"> - </v>
      </c>
    </row>
    <row r="990" spans="1:1">
      <c r="A990" s="19" t="str">
        <f t="shared" si="16"/>
        <v xml:space="preserve"> - </v>
      </c>
    </row>
    <row r="991" spans="1:1">
      <c r="A991" s="19" t="str">
        <f t="shared" si="16"/>
        <v xml:space="preserve"> - </v>
      </c>
    </row>
    <row r="992" spans="1:1">
      <c r="A992" s="19" t="str">
        <f t="shared" si="16"/>
        <v xml:space="preserve"> - </v>
      </c>
    </row>
    <row r="993" spans="1:1">
      <c r="A993" s="19" t="str">
        <f t="shared" si="16"/>
        <v xml:space="preserve"> - </v>
      </c>
    </row>
    <row r="994" spans="1:1">
      <c r="A994" s="19" t="str">
        <f t="shared" si="16"/>
        <v xml:space="preserve"> - </v>
      </c>
    </row>
    <row r="995" spans="1:1">
      <c r="A995" s="19" t="str">
        <f t="shared" si="16"/>
        <v xml:space="preserve"> - </v>
      </c>
    </row>
    <row r="996" spans="1:1">
      <c r="A996" s="19" t="str">
        <f t="shared" si="16"/>
        <v xml:space="preserve"> - </v>
      </c>
    </row>
    <row r="997" spans="1:1">
      <c r="A997" s="19" t="str">
        <f t="shared" si="16"/>
        <v xml:space="preserve"> - </v>
      </c>
    </row>
    <row r="998" spans="1:1">
      <c r="A998" s="19" t="str">
        <f t="shared" si="16"/>
        <v xml:space="preserve"> - </v>
      </c>
    </row>
    <row r="999" spans="1:1">
      <c r="A999" s="19" t="str">
        <f t="shared" si="16"/>
        <v xml:space="preserve"> - </v>
      </c>
    </row>
    <row r="1000" spans="1:1">
      <c r="A1000" s="19" t="str">
        <f t="shared" si="16"/>
        <v xml:space="preserve"> - </v>
      </c>
    </row>
    <row r="1001" spans="1:1">
      <c r="A1001" s="19" t="str">
        <f t="shared" si="16"/>
        <v xml:space="preserve"> - </v>
      </c>
    </row>
    <row r="1002" spans="1:1">
      <c r="A1002" s="19" t="str">
        <f t="shared" si="16"/>
        <v xml:space="preserve"> - </v>
      </c>
    </row>
    <row r="1003" spans="1:1">
      <c r="A1003" s="19" t="str">
        <f t="shared" si="16"/>
        <v xml:space="preserve"> - </v>
      </c>
    </row>
    <row r="1004" spans="1:1">
      <c r="A1004" s="19" t="str">
        <f t="shared" si="16"/>
        <v xml:space="preserve"> - </v>
      </c>
    </row>
    <row r="1005" spans="1:1">
      <c r="A1005" s="19" t="str">
        <f t="shared" si="16"/>
        <v xml:space="preserve"> - </v>
      </c>
    </row>
    <row r="1006" spans="1:1">
      <c r="A1006" s="19" t="str">
        <f t="shared" si="16"/>
        <v xml:space="preserve"> - </v>
      </c>
    </row>
    <row r="1007" spans="1:1">
      <c r="A1007" s="19" t="str">
        <f t="shared" si="16"/>
        <v xml:space="preserve"> - </v>
      </c>
    </row>
    <row r="1008" spans="1:1">
      <c r="A1008" s="19" t="str">
        <f t="shared" si="16"/>
        <v xml:space="preserve"> - </v>
      </c>
    </row>
    <row r="1009" spans="1:1">
      <c r="A1009" s="19" t="str">
        <f t="shared" si="16"/>
        <v xml:space="preserve"> - </v>
      </c>
    </row>
    <row r="1010" spans="1:1">
      <c r="A1010" s="19" t="str">
        <f t="shared" si="16"/>
        <v xml:space="preserve"> - </v>
      </c>
    </row>
    <row r="1011" spans="1:1">
      <c r="A1011" s="19" t="str">
        <f t="shared" si="16"/>
        <v xml:space="preserve"> - </v>
      </c>
    </row>
    <row r="1012" spans="1:1">
      <c r="A1012" s="19" t="str">
        <f t="shared" si="16"/>
        <v xml:space="preserve"> - </v>
      </c>
    </row>
    <row r="1013" spans="1:1">
      <c r="A1013" s="19" t="str">
        <f t="shared" si="16"/>
        <v xml:space="preserve"> - </v>
      </c>
    </row>
    <row r="1014" spans="1:1">
      <c r="A1014" s="19" t="str">
        <f t="shared" si="16"/>
        <v xml:space="preserve"> - </v>
      </c>
    </row>
    <row r="1015" spans="1:1">
      <c r="A1015" s="19" t="str">
        <f t="shared" si="16"/>
        <v xml:space="preserve"> - </v>
      </c>
    </row>
    <row r="1016" spans="1:1">
      <c r="A1016" s="19" t="str">
        <f t="shared" si="16"/>
        <v xml:space="preserve"> - </v>
      </c>
    </row>
    <row r="1017" spans="1:1">
      <c r="A1017" s="19" t="str">
        <f t="shared" si="16"/>
        <v xml:space="preserve"> - </v>
      </c>
    </row>
    <row r="1018" spans="1:1">
      <c r="A1018" s="19" t="str">
        <f t="shared" si="16"/>
        <v xml:space="preserve"> - </v>
      </c>
    </row>
    <row r="1019" spans="1:1">
      <c r="A1019" s="19" t="str">
        <f t="shared" si="16"/>
        <v xml:space="preserve"> - </v>
      </c>
    </row>
    <row r="1020" spans="1:1">
      <c r="A1020" s="19" t="str">
        <f t="shared" si="16"/>
        <v xml:space="preserve"> - </v>
      </c>
    </row>
    <row r="1021" spans="1:1">
      <c r="A1021" s="19" t="str">
        <f t="shared" si="16"/>
        <v xml:space="preserve"> - </v>
      </c>
    </row>
    <row r="1022" spans="1:1">
      <c r="A1022" s="19" t="str">
        <f t="shared" si="16"/>
        <v xml:space="preserve"> - </v>
      </c>
    </row>
    <row r="1023" spans="1:1">
      <c r="A1023" s="19" t="str">
        <f t="shared" si="16"/>
        <v xml:space="preserve"> - </v>
      </c>
    </row>
    <row r="1024" spans="1:1">
      <c r="A1024" s="19" t="str">
        <f t="shared" si="16"/>
        <v xml:space="preserve"> - </v>
      </c>
    </row>
    <row r="1025" spans="1:1">
      <c r="A1025" s="19" t="str">
        <f t="shared" si="16"/>
        <v xml:space="preserve"> - </v>
      </c>
    </row>
    <row r="1026" spans="1:1">
      <c r="A1026" s="19" t="str">
        <f t="shared" si="16"/>
        <v xml:space="preserve"> - </v>
      </c>
    </row>
    <row r="1027" spans="1:1">
      <c r="A1027" s="19" t="str">
        <f t="shared" si="16"/>
        <v xml:space="preserve"> - </v>
      </c>
    </row>
    <row r="1028" spans="1:1">
      <c r="A1028" s="19" t="str">
        <f t="shared" si="16"/>
        <v xml:space="preserve"> - </v>
      </c>
    </row>
    <row r="1029" spans="1:1">
      <c r="A1029" s="19" t="str">
        <f t="shared" si="16"/>
        <v xml:space="preserve"> - </v>
      </c>
    </row>
    <row r="1030" spans="1:1">
      <c r="A1030" s="19" t="str">
        <f t="shared" si="16"/>
        <v xml:space="preserve"> - </v>
      </c>
    </row>
    <row r="1031" spans="1:1">
      <c r="A1031" s="19" t="str">
        <f t="shared" si="16"/>
        <v xml:space="preserve"> - </v>
      </c>
    </row>
    <row r="1032" spans="1:1">
      <c r="A1032" s="19" t="str">
        <f t="shared" ref="A1032:A1095" si="17">+B1032&amp;" - "&amp;C1032</f>
        <v xml:space="preserve"> - </v>
      </c>
    </row>
    <row r="1033" spans="1:1">
      <c r="A1033" s="19" t="str">
        <f t="shared" si="17"/>
        <v xml:space="preserve"> - </v>
      </c>
    </row>
    <row r="1034" spans="1:1">
      <c r="A1034" s="19" t="str">
        <f t="shared" si="17"/>
        <v xml:space="preserve"> - </v>
      </c>
    </row>
    <row r="1035" spans="1:1">
      <c r="A1035" s="19" t="str">
        <f t="shared" si="17"/>
        <v xml:space="preserve"> - </v>
      </c>
    </row>
    <row r="1036" spans="1:1">
      <c r="A1036" s="19" t="str">
        <f t="shared" si="17"/>
        <v xml:space="preserve"> - </v>
      </c>
    </row>
    <row r="1037" spans="1:1">
      <c r="A1037" s="19" t="str">
        <f t="shared" si="17"/>
        <v xml:space="preserve"> - </v>
      </c>
    </row>
    <row r="1038" spans="1:1">
      <c r="A1038" s="19" t="str">
        <f t="shared" si="17"/>
        <v xml:space="preserve"> - </v>
      </c>
    </row>
    <row r="1039" spans="1:1">
      <c r="A1039" s="19" t="str">
        <f t="shared" si="17"/>
        <v xml:space="preserve"> - </v>
      </c>
    </row>
    <row r="1040" spans="1:1">
      <c r="A1040" s="19" t="str">
        <f t="shared" si="17"/>
        <v xml:space="preserve"> - </v>
      </c>
    </row>
    <row r="1041" spans="1:1">
      <c r="A1041" s="19" t="str">
        <f t="shared" si="17"/>
        <v xml:space="preserve"> - </v>
      </c>
    </row>
    <row r="1042" spans="1:1">
      <c r="A1042" s="19" t="str">
        <f t="shared" si="17"/>
        <v xml:space="preserve"> - </v>
      </c>
    </row>
    <row r="1043" spans="1:1">
      <c r="A1043" s="19" t="str">
        <f t="shared" si="17"/>
        <v xml:space="preserve"> - </v>
      </c>
    </row>
    <row r="1044" spans="1:1">
      <c r="A1044" s="19" t="str">
        <f t="shared" si="17"/>
        <v xml:space="preserve"> - </v>
      </c>
    </row>
    <row r="1045" spans="1:1">
      <c r="A1045" s="19" t="str">
        <f t="shared" si="17"/>
        <v xml:space="preserve"> - </v>
      </c>
    </row>
    <row r="1046" spans="1:1">
      <c r="A1046" s="19" t="str">
        <f t="shared" si="17"/>
        <v xml:space="preserve"> - </v>
      </c>
    </row>
    <row r="1047" spans="1:1">
      <c r="A1047" s="19" t="str">
        <f t="shared" si="17"/>
        <v xml:space="preserve"> - </v>
      </c>
    </row>
    <row r="1048" spans="1:1">
      <c r="A1048" s="19" t="str">
        <f t="shared" si="17"/>
        <v xml:space="preserve"> - </v>
      </c>
    </row>
    <row r="1049" spans="1:1">
      <c r="A1049" s="19" t="str">
        <f t="shared" si="17"/>
        <v xml:space="preserve"> - </v>
      </c>
    </row>
    <row r="1050" spans="1:1">
      <c r="A1050" s="19" t="str">
        <f t="shared" si="17"/>
        <v xml:space="preserve"> - </v>
      </c>
    </row>
    <row r="1051" spans="1:1">
      <c r="A1051" s="19" t="str">
        <f t="shared" si="17"/>
        <v xml:space="preserve"> - </v>
      </c>
    </row>
    <row r="1052" spans="1:1">
      <c r="A1052" s="19" t="str">
        <f t="shared" si="17"/>
        <v xml:space="preserve"> - </v>
      </c>
    </row>
    <row r="1053" spans="1:1">
      <c r="A1053" s="19" t="str">
        <f t="shared" si="17"/>
        <v xml:space="preserve"> - </v>
      </c>
    </row>
    <row r="1054" spans="1:1">
      <c r="A1054" s="19" t="str">
        <f t="shared" si="17"/>
        <v xml:space="preserve"> - </v>
      </c>
    </row>
    <row r="1055" spans="1:1">
      <c r="A1055" s="19" t="str">
        <f t="shared" si="17"/>
        <v xml:space="preserve"> - </v>
      </c>
    </row>
    <row r="1056" spans="1:1">
      <c r="A1056" s="19" t="str">
        <f t="shared" si="17"/>
        <v xml:space="preserve"> - </v>
      </c>
    </row>
    <row r="1057" spans="1:1">
      <c r="A1057" s="19" t="str">
        <f t="shared" si="17"/>
        <v xml:space="preserve"> - </v>
      </c>
    </row>
    <row r="1058" spans="1:1">
      <c r="A1058" s="19" t="str">
        <f t="shared" si="17"/>
        <v xml:space="preserve"> - </v>
      </c>
    </row>
    <row r="1059" spans="1:1">
      <c r="A1059" s="19" t="str">
        <f t="shared" si="17"/>
        <v xml:space="preserve"> - </v>
      </c>
    </row>
    <row r="1060" spans="1:1">
      <c r="A1060" s="19" t="str">
        <f t="shared" si="17"/>
        <v xml:space="preserve"> - </v>
      </c>
    </row>
    <row r="1061" spans="1:1">
      <c r="A1061" s="19" t="str">
        <f t="shared" si="17"/>
        <v xml:space="preserve"> - </v>
      </c>
    </row>
    <row r="1062" spans="1:1">
      <c r="A1062" s="19" t="str">
        <f t="shared" si="17"/>
        <v xml:space="preserve"> - </v>
      </c>
    </row>
    <row r="1063" spans="1:1">
      <c r="A1063" s="19" t="str">
        <f t="shared" si="17"/>
        <v xml:space="preserve"> - </v>
      </c>
    </row>
    <row r="1064" spans="1:1">
      <c r="A1064" s="19" t="str">
        <f t="shared" si="17"/>
        <v xml:space="preserve"> - </v>
      </c>
    </row>
    <row r="1065" spans="1:1">
      <c r="A1065" s="19" t="str">
        <f t="shared" si="17"/>
        <v xml:space="preserve"> - </v>
      </c>
    </row>
    <row r="1066" spans="1:1">
      <c r="A1066" s="19" t="str">
        <f t="shared" si="17"/>
        <v xml:space="preserve"> - </v>
      </c>
    </row>
    <row r="1067" spans="1:1">
      <c r="A1067" s="19" t="str">
        <f t="shared" si="17"/>
        <v xml:space="preserve"> - </v>
      </c>
    </row>
    <row r="1068" spans="1:1">
      <c r="A1068" s="19" t="str">
        <f t="shared" si="17"/>
        <v xml:space="preserve"> - </v>
      </c>
    </row>
    <row r="1069" spans="1:1">
      <c r="A1069" s="19" t="str">
        <f t="shared" si="17"/>
        <v xml:space="preserve"> - </v>
      </c>
    </row>
    <row r="1070" spans="1:1">
      <c r="A1070" s="19" t="str">
        <f t="shared" si="17"/>
        <v xml:space="preserve"> - </v>
      </c>
    </row>
    <row r="1071" spans="1:1">
      <c r="A1071" s="19" t="str">
        <f t="shared" si="17"/>
        <v xml:space="preserve"> - </v>
      </c>
    </row>
    <row r="1072" spans="1:1">
      <c r="A1072" s="19" t="str">
        <f t="shared" si="17"/>
        <v xml:space="preserve"> - </v>
      </c>
    </row>
    <row r="1073" spans="1:1">
      <c r="A1073" s="19" t="str">
        <f t="shared" si="17"/>
        <v xml:space="preserve"> - </v>
      </c>
    </row>
    <row r="1074" spans="1:1">
      <c r="A1074" s="19" t="str">
        <f t="shared" si="17"/>
        <v xml:space="preserve"> - </v>
      </c>
    </row>
    <row r="1075" spans="1:1">
      <c r="A1075" s="19" t="str">
        <f t="shared" si="17"/>
        <v xml:space="preserve"> - </v>
      </c>
    </row>
    <row r="1076" spans="1:1">
      <c r="A1076" s="19" t="str">
        <f t="shared" si="17"/>
        <v xml:space="preserve"> - </v>
      </c>
    </row>
    <row r="1077" spans="1:1">
      <c r="A1077" s="19" t="str">
        <f t="shared" si="17"/>
        <v xml:space="preserve"> - </v>
      </c>
    </row>
    <row r="1078" spans="1:1">
      <c r="A1078" s="19" t="str">
        <f t="shared" si="17"/>
        <v xml:space="preserve"> - </v>
      </c>
    </row>
    <row r="1079" spans="1:1">
      <c r="A1079" s="19" t="str">
        <f t="shared" si="17"/>
        <v xml:space="preserve"> - </v>
      </c>
    </row>
    <row r="1080" spans="1:1">
      <c r="A1080" s="19" t="str">
        <f t="shared" si="17"/>
        <v xml:space="preserve"> - </v>
      </c>
    </row>
    <row r="1081" spans="1:1">
      <c r="A1081" s="19" t="str">
        <f t="shared" si="17"/>
        <v xml:space="preserve"> - </v>
      </c>
    </row>
    <row r="1082" spans="1:1">
      <c r="A1082" s="19" t="str">
        <f t="shared" si="17"/>
        <v xml:space="preserve"> - </v>
      </c>
    </row>
    <row r="1083" spans="1:1">
      <c r="A1083" s="19" t="str">
        <f t="shared" si="17"/>
        <v xml:space="preserve"> - </v>
      </c>
    </row>
    <row r="1084" spans="1:1">
      <c r="A1084" s="19" t="str">
        <f t="shared" si="17"/>
        <v xml:space="preserve"> - </v>
      </c>
    </row>
    <row r="1085" spans="1:1">
      <c r="A1085" s="19" t="str">
        <f t="shared" si="17"/>
        <v xml:space="preserve"> - </v>
      </c>
    </row>
    <row r="1086" spans="1:1">
      <c r="A1086" s="19" t="str">
        <f t="shared" si="17"/>
        <v xml:space="preserve"> - </v>
      </c>
    </row>
    <row r="1087" spans="1:1">
      <c r="A1087" s="19" t="str">
        <f t="shared" si="17"/>
        <v xml:space="preserve"> - </v>
      </c>
    </row>
    <row r="1088" spans="1:1">
      <c r="A1088" s="19" t="str">
        <f t="shared" si="17"/>
        <v xml:space="preserve"> - </v>
      </c>
    </row>
    <row r="1089" spans="1:1">
      <c r="A1089" s="19" t="str">
        <f t="shared" si="17"/>
        <v xml:space="preserve"> - </v>
      </c>
    </row>
    <row r="1090" spans="1:1">
      <c r="A1090" s="19" t="str">
        <f t="shared" si="17"/>
        <v xml:space="preserve"> - </v>
      </c>
    </row>
    <row r="1091" spans="1:1">
      <c r="A1091" s="19" t="str">
        <f t="shared" si="17"/>
        <v xml:space="preserve"> - </v>
      </c>
    </row>
    <row r="1092" spans="1:1">
      <c r="A1092" s="19" t="str">
        <f t="shared" si="17"/>
        <v xml:space="preserve"> - </v>
      </c>
    </row>
    <row r="1093" spans="1:1">
      <c r="A1093" s="19" t="str">
        <f t="shared" si="17"/>
        <v xml:space="preserve"> - </v>
      </c>
    </row>
    <row r="1094" spans="1:1">
      <c r="A1094" s="19" t="str">
        <f t="shared" si="17"/>
        <v xml:space="preserve"> - </v>
      </c>
    </row>
    <row r="1095" spans="1:1">
      <c r="A1095" s="19" t="str">
        <f t="shared" si="17"/>
        <v xml:space="preserve"> - </v>
      </c>
    </row>
    <row r="1096" spans="1:1">
      <c r="A1096" s="19" t="str">
        <f t="shared" ref="A1096:A1159" si="18">+B1096&amp;" - "&amp;C1096</f>
        <v xml:space="preserve"> - </v>
      </c>
    </row>
    <row r="1097" spans="1:1">
      <c r="A1097" s="19" t="str">
        <f t="shared" si="18"/>
        <v xml:space="preserve"> - </v>
      </c>
    </row>
    <row r="1098" spans="1:1">
      <c r="A1098" s="19" t="str">
        <f t="shared" si="18"/>
        <v xml:space="preserve"> - </v>
      </c>
    </row>
    <row r="1099" spans="1:1">
      <c r="A1099" s="19" t="str">
        <f t="shared" si="18"/>
        <v xml:space="preserve"> - </v>
      </c>
    </row>
    <row r="1100" spans="1:1">
      <c r="A1100" s="19" t="str">
        <f t="shared" si="18"/>
        <v xml:space="preserve"> - </v>
      </c>
    </row>
    <row r="1101" spans="1:1">
      <c r="A1101" s="19" t="str">
        <f t="shared" si="18"/>
        <v xml:space="preserve"> - </v>
      </c>
    </row>
    <row r="1102" spans="1:1">
      <c r="A1102" s="19" t="str">
        <f t="shared" si="18"/>
        <v xml:space="preserve"> - </v>
      </c>
    </row>
    <row r="1103" spans="1:1">
      <c r="A1103" s="19" t="str">
        <f t="shared" si="18"/>
        <v xml:space="preserve"> - </v>
      </c>
    </row>
    <row r="1104" spans="1:1">
      <c r="A1104" s="19" t="str">
        <f t="shared" si="18"/>
        <v xml:space="preserve"> - </v>
      </c>
    </row>
    <row r="1105" spans="1:1">
      <c r="A1105" s="19" t="str">
        <f t="shared" si="18"/>
        <v xml:space="preserve"> - </v>
      </c>
    </row>
    <row r="1106" spans="1:1">
      <c r="A1106" s="19" t="str">
        <f t="shared" si="18"/>
        <v xml:space="preserve"> - </v>
      </c>
    </row>
    <row r="1107" spans="1:1">
      <c r="A1107" s="19" t="str">
        <f t="shared" si="18"/>
        <v xml:space="preserve"> - </v>
      </c>
    </row>
    <row r="1108" spans="1:1">
      <c r="A1108" s="19" t="str">
        <f t="shared" si="18"/>
        <v xml:space="preserve"> - </v>
      </c>
    </row>
    <row r="1109" spans="1:1">
      <c r="A1109" s="19" t="str">
        <f t="shared" si="18"/>
        <v xml:space="preserve"> - </v>
      </c>
    </row>
    <row r="1110" spans="1:1">
      <c r="A1110" s="19" t="str">
        <f t="shared" si="18"/>
        <v xml:space="preserve"> - </v>
      </c>
    </row>
    <row r="1111" spans="1:1">
      <c r="A1111" s="19" t="str">
        <f t="shared" si="18"/>
        <v xml:space="preserve"> - </v>
      </c>
    </row>
    <row r="1112" spans="1:1">
      <c r="A1112" s="19" t="str">
        <f t="shared" si="18"/>
        <v xml:space="preserve"> - </v>
      </c>
    </row>
    <row r="1113" spans="1:1">
      <c r="A1113" s="19" t="str">
        <f t="shared" si="18"/>
        <v xml:space="preserve"> - </v>
      </c>
    </row>
    <row r="1114" spans="1:1">
      <c r="A1114" s="19" t="str">
        <f t="shared" si="18"/>
        <v xml:space="preserve"> - </v>
      </c>
    </row>
    <row r="1115" spans="1:1">
      <c r="A1115" s="19" t="str">
        <f t="shared" si="18"/>
        <v xml:space="preserve"> - </v>
      </c>
    </row>
    <row r="1116" spans="1:1">
      <c r="A1116" s="19" t="str">
        <f t="shared" si="18"/>
        <v xml:space="preserve"> - </v>
      </c>
    </row>
    <row r="1117" spans="1:1">
      <c r="A1117" s="19" t="str">
        <f t="shared" si="18"/>
        <v xml:space="preserve"> - </v>
      </c>
    </row>
    <row r="1118" spans="1:1">
      <c r="A1118" s="19" t="str">
        <f t="shared" si="18"/>
        <v xml:space="preserve"> - </v>
      </c>
    </row>
    <row r="1119" spans="1:1">
      <c r="A1119" s="19" t="str">
        <f t="shared" si="18"/>
        <v xml:space="preserve"> - </v>
      </c>
    </row>
    <row r="1120" spans="1:1">
      <c r="A1120" s="19" t="str">
        <f t="shared" si="18"/>
        <v xml:space="preserve"> - </v>
      </c>
    </row>
    <row r="1121" spans="1:1">
      <c r="A1121" s="19" t="str">
        <f t="shared" si="18"/>
        <v xml:space="preserve"> - </v>
      </c>
    </row>
    <row r="1122" spans="1:1">
      <c r="A1122" s="19" t="str">
        <f t="shared" si="18"/>
        <v xml:space="preserve"> - </v>
      </c>
    </row>
    <row r="1123" spans="1:1">
      <c r="A1123" s="19" t="str">
        <f t="shared" si="18"/>
        <v xml:space="preserve"> - </v>
      </c>
    </row>
    <row r="1124" spans="1:1">
      <c r="A1124" s="19" t="str">
        <f t="shared" si="18"/>
        <v xml:space="preserve"> - </v>
      </c>
    </row>
    <row r="1125" spans="1:1">
      <c r="A1125" s="19" t="str">
        <f t="shared" si="18"/>
        <v xml:space="preserve"> - </v>
      </c>
    </row>
    <row r="1126" spans="1:1">
      <c r="A1126" s="19" t="str">
        <f t="shared" si="18"/>
        <v xml:space="preserve"> - </v>
      </c>
    </row>
    <row r="1127" spans="1:1">
      <c r="A1127" s="19" t="str">
        <f t="shared" si="18"/>
        <v xml:space="preserve"> - </v>
      </c>
    </row>
    <row r="1128" spans="1:1">
      <c r="A1128" s="19" t="str">
        <f t="shared" si="18"/>
        <v xml:space="preserve"> - </v>
      </c>
    </row>
    <row r="1129" spans="1:1">
      <c r="A1129" s="19" t="str">
        <f t="shared" si="18"/>
        <v xml:space="preserve"> - </v>
      </c>
    </row>
    <row r="1130" spans="1:1">
      <c r="A1130" s="19" t="str">
        <f t="shared" si="18"/>
        <v xml:space="preserve"> - </v>
      </c>
    </row>
    <row r="1131" spans="1:1">
      <c r="A1131" s="19" t="str">
        <f t="shared" si="18"/>
        <v xml:space="preserve"> - </v>
      </c>
    </row>
    <row r="1132" spans="1:1">
      <c r="A1132" s="19" t="str">
        <f t="shared" si="18"/>
        <v xml:space="preserve"> - </v>
      </c>
    </row>
    <row r="1133" spans="1:1">
      <c r="A1133" s="19" t="str">
        <f t="shared" si="18"/>
        <v xml:space="preserve"> - </v>
      </c>
    </row>
    <row r="1134" spans="1:1">
      <c r="A1134" s="19" t="str">
        <f t="shared" si="18"/>
        <v xml:space="preserve"> - </v>
      </c>
    </row>
    <row r="1135" spans="1:1">
      <c r="A1135" s="19" t="str">
        <f t="shared" si="18"/>
        <v xml:space="preserve"> - </v>
      </c>
    </row>
    <row r="1136" spans="1:1">
      <c r="A1136" s="19" t="str">
        <f t="shared" si="18"/>
        <v xml:space="preserve"> - </v>
      </c>
    </row>
    <row r="1137" spans="1:1">
      <c r="A1137" s="19" t="str">
        <f t="shared" si="18"/>
        <v xml:space="preserve"> - </v>
      </c>
    </row>
    <row r="1138" spans="1:1">
      <c r="A1138" s="19" t="str">
        <f t="shared" si="18"/>
        <v xml:space="preserve"> - </v>
      </c>
    </row>
    <row r="1139" spans="1:1">
      <c r="A1139" s="19" t="str">
        <f t="shared" si="18"/>
        <v xml:space="preserve"> - </v>
      </c>
    </row>
    <row r="1140" spans="1:1">
      <c r="A1140" s="19" t="str">
        <f t="shared" si="18"/>
        <v xml:space="preserve"> - </v>
      </c>
    </row>
    <row r="1141" spans="1:1">
      <c r="A1141" s="19" t="str">
        <f t="shared" si="18"/>
        <v xml:space="preserve"> - </v>
      </c>
    </row>
    <row r="1142" spans="1:1">
      <c r="A1142" s="19" t="str">
        <f t="shared" si="18"/>
        <v xml:space="preserve"> - </v>
      </c>
    </row>
    <row r="1143" spans="1:1">
      <c r="A1143" s="19" t="str">
        <f t="shared" si="18"/>
        <v xml:space="preserve"> - </v>
      </c>
    </row>
    <row r="1144" spans="1:1">
      <c r="A1144" s="19" t="str">
        <f t="shared" si="18"/>
        <v xml:space="preserve"> - </v>
      </c>
    </row>
    <row r="1145" spans="1:1">
      <c r="A1145" s="19" t="str">
        <f t="shared" si="18"/>
        <v xml:space="preserve"> - </v>
      </c>
    </row>
    <row r="1146" spans="1:1">
      <c r="A1146" s="19" t="str">
        <f t="shared" si="18"/>
        <v xml:space="preserve"> - </v>
      </c>
    </row>
    <row r="1147" spans="1:1">
      <c r="A1147" s="19" t="str">
        <f t="shared" si="18"/>
        <v xml:space="preserve"> - </v>
      </c>
    </row>
    <row r="1148" spans="1:1">
      <c r="A1148" s="19" t="str">
        <f t="shared" si="18"/>
        <v xml:space="preserve"> - </v>
      </c>
    </row>
    <row r="1149" spans="1:1">
      <c r="A1149" s="19" t="str">
        <f t="shared" si="18"/>
        <v xml:space="preserve"> - </v>
      </c>
    </row>
    <row r="1150" spans="1:1">
      <c r="A1150" s="19" t="str">
        <f t="shared" si="18"/>
        <v xml:space="preserve"> - </v>
      </c>
    </row>
    <row r="1151" spans="1:1">
      <c r="A1151" s="19" t="str">
        <f t="shared" si="18"/>
        <v xml:space="preserve"> - </v>
      </c>
    </row>
    <row r="1152" spans="1:1">
      <c r="A1152" s="19" t="str">
        <f t="shared" si="18"/>
        <v xml:space="preserve"> - </v>
      </c>
    </row>
    <row r="1153" spans="1:1">
      <c r="A1153" s="19" t="str">
        <f t="shared" si="18"/>
        <v xml:space="preserve"> - </v>
      </c>
    </row>
    <row r="1154" spans="1:1">
      <c r="A1154" s="19" t="str">
        <f t="shared" si="18"/>
        <v xml:space="preserve"> - </v>
      </c>
    </row>
    <row r="1155" spans="1:1">
      <c r="A1155" s="19" t="str">
        <f t="shared" si="18"/>
        <v xml:space="preserve"> - </v>
      </c>
    </row>
    <row r="1156" spans="1:1">
      <c r="A1156" s="19" t="str">
        <f t="shared" si="18"/>
        <v xml:space="preserve"> - </v>
      </c>
    </row>
    <row r="1157" spans="1:1">
      <c r="A1157" s="19" t="str">
        <f t="shared" si="18"/>
        <v xml:space="preserve"> - </v>
      </c>
    </row>
    <row r="1158" spans="1:1">
      <c r="A1158" s="19" t="str">
        <f t="shared" si="18"/>
        <v xml:space="preserve"> - </v>
      </c>
    </row>
    <row r="1159" spans="1:1">
      <c r="A1159" s="19" t="str">
        <f t="shared" si="18"/>
        <v xml:space="preserve"> - </v>
      </c>
    </row>
    <row r="1160" spans="1:1">
      <c r="A1160" s="19" t="str">
        <f t="shared" ref="A1160:A1202" si="19">+B1160&amp;" - "&amp;C1160</f>
        <v xml:space="preserve"> - </v>
      </c>
    </row>
    <row r="1161" spans="1:1">
      <c r="A1161" s="19" t="str">
        <f t="shared" si="19"/>
        <v xml:space="preserve"> - </v>
      </c>
    </row>
    <row r="1162" spans="1:1">
      <c r="A1162" s="19" t="str">
        <f t="shared" si="19"/>
        <v xml:space="preserve"> - </v>
      </c>
    </row>
    <row r="1163" spans="1:1">
      <c r="A1163" s="19" t="str">
        <f t="shared" si="19"/>
        <v xml:space="preserve"> - </v>
      </c>
    </row>
    <row r="1164" spans="1:1">
      <c r="A1164" s="19" t="str">
        <f t="shared" si="19"/>
        <v xml:space="preserve"> - </v>
      </c>
    </row>
    <row r="1165" spans="1:1">
      <c r="A1165" s="19" t="str">
        <f t="shared" si="19"/>
        <v xml:space="preserve"> - </v>
      </c>
    </row>
    <row r="1166" spans="1:1">
      <c r="A1166" s="19" t="str">
        <f t="shared" si="19"/>
        <v xml:space="preserve"> - </v>
      </c>
    </row>
    <row r="1167" spans="1:1">
      <c r="A1167" s="19" t="str">
        <f t="shared" si="19"/>
        <v xml:space="preserve"> - </v>
      </c>
    </row>
    <row r="1168" spans="1:1">
      <c r="A1168" s="19" t="str">
        <f t="shared" si="19"/>
        <v xml:space="preserve"> - </v>
      </c>
    </row>
    <row r="1169" spans="1:1">
      <c r="A1169" s="19" t="str">
        <f t="shared" si="19"/>
        <v xml:space="preserve"> - </v>
      </c>
    </row>
    <row r="1170" spans="1:1">
      <c r="A1170" s="19" t="str">
        <f t="shared" si="19"/>
        <v xml:space="preserve"> - </v>
      </c>
    </row>
    <row r="1171" spans="1:1">
      <c r="A1171" s="19" t="str">
        <f t="shared" si="19"/>
        <v xml:space="preserve"> - </v>
      </c>
    </row>
    <row r="1172" spans="1:1">
      <c r="A1172" s="19" t="str">
        <f t="shared" si="19"/>
        <v xml:space="preserve"> - </v>
      </c>
    </row>
    <row r="1173" spans="1:1">
      <c r="A1173" s="19" t="str">
        <f t="shared" si="19"/>
        <v xml:space="preserve"> - </v>
      </c>
    </row>
    <row r="1174" spans="1:1">
      <c r="A1174" s="19" t="str">
        <f t="shared" si="19"/>
        <v xml:space="preserve"> - </v>
      </c>
    </row>
    <row r="1175" spans="1:1">
      <c r="A1175" s="19" t="str">
        <f t="shared" si="19"/>
        <v xml:space="preserve"> - </v>
      </c>
    </row>
    <row r="1176" spans="1:1">
      <c r="A1176" s="19" t="str">
        <f t="shared" si="19"/>
        <v xml:space="preserve"> - </v>
      </c>
    </row>
    <row r="1177" spans="1:1">
      <c r="A1177" s="19" t="str">
        <f t="shared" si="19"/>
        <v xml:space="preserve"> - </v>
      </c>
    </row>
    <row r="1178" spans="1:1">
      <c r="A1178" s="19" t="str">
        <f t="shared" si="19"/>
        <v xml:space="preserve"> - </v>
      </c>
    </row>
    <row r="1179" spans="1:1">
      <c r="A1179" s="19" t="str">
        <f t="shared" si="19"/>
        <v xml:space="preserve"> - </v>
      </c>
    </row>
    <row r="1180" spans="1:1">
      <c r="A1180" s="19" t="str">
        <f t="shared" si="19"/>
        <v xml:space="preserve"> - </v>
      </c>
    </row>
    <row r="1181" spans="1:1">
      <c r="A1181" s="19" t="str">
        <f t="shared" si="19"/>
        <v xml:space="preserve"> - </v>
      </c>
    </row>
    <row r="1182" spans="1:1">
      <c r="A1182" s="19" t="str">
        <f t="shared" si="19"/>
        <v xml:space="preserve"> - </v>
      </c>
    </row>
    <row r="1183" spans="1:1">
      <c r="A1183" s="19" t="str">
        <f t="shared" si="19"/>
        <v xml:space="preserve"> - </v>
      </c>
    </row>
    <row r="1184" spans="1:1">
      <c r="A1184" s="19" t="str">
        <f t="shared" si="19"/>
        <v xml:space="preserve"> - </v>
      </c>
    </row>
    <row r="1185" spans="1:1">
      <c r="A1185" s="19" t="str">
        <f t="shared" si="19"/>
        <v xml:space="preserve"> - </v>
      </c>
    </row>
    <row r="1186" spans="1:1">
      <c r="A1186" s="19" t="str">
        <f t="shared" si="19"/>
        <v xml:space="preserve"> - </v>
      </c>
    </row>
    <row r="1187" spans="1:1">
      <c r="A1187" s="19" t="str">
        <f t="shared" si="19"/>
        <v xml:space="preserve"> - </v>
      </c>
    </row>
    <row r="1188" spans="1:1">
      <c r="A1188" s="19" t="str">
        <f t="shared" si="19"/>
        <v xml:space="preserve"> - </v>
      </c>
    </row>
    <row r="1189" spans="1:1">
      <c r="A1189" s="19" t="str">
        <f t="shared" si="19"/>
        <v xml:space="preserve"> - </v>
      </c>
    </row>
    <row r="1190" spans="1:1">
      <c r="A1190" s="19" t="str">
        <f t="shared" si="19"/>
        <v xml:space="preserve"> - </v>
      </c>
    </row>
    <row r="1191" spans="1:1">
      <c r="A1191" s="19" t="str">
        <f t="shared" si="19"/>
        <v xml:space="preserve"> - </v>
      </c>
    </row>
    <row r="1192" spans="1:1">
      <c r="A1192" s="19" t="str">
        <f t="shared" si="19"/>
        <v xml:space="preserve"> - </v>
      </c>
    </row>
    <row r="1193" spans="1:1">
      <c r="A1193" s="19" t="str">
        <f t="shared" si="19"/>
        <v xml:space="preserve"> - </v>
      </c>
    </row>
    <row r="1194" spans="1:1">
      <c r="A1194" s="19" t="str">
        <f t="shared" si="19"/>
        <v xml:space="preserve"> - </v>
      </c>
    </row>
    <row r="1195" spans="1:1">
      <c r="A1195" s="19" t="str">
        <f t="shared" si="19"/>
        <v xml:space="preserve"> - </v>
      </c>
    </row>
    <row r="1196" spans="1:1">
      <c r="A1196" s="19" t="str">
        <f t="shared" si="19"/>
        <v xml:space="preserve"> - </v>
      </c>
    </row>
    <row r="1197" spans="1:1">
      <c r="A1197" s="19" t="str">
        <f t="shared" si="19"/>
        <v xml:space="preserve"> - </v>
      </c>
    </row>
    <row r="1198" spans="1:1">
      <c r="A1198" s="19" t="str">
        <f t="shared" si="19"/>
        <v xml:space="preserve"> - </v>
      </c>
    </row>
    <row r="1199" spans="1:1">
      <c r="A1199" s="19" t="str">
        <f t="shared" si="19"/>
        <v xml:space="preserve"> - </v>
      </c>
    </row>
    <row r="1200" spans="1:1">
      <c r="A1200" s="19" t="str">
        <f t="shared" si="19"/>
        <v xml:space="preserve"> - </v>
      </c>
    </row>
    <row r="1201" spans="1:1">
      <c r="A1201" s="19" t="str">
        <f t="shared" si="19"/>
        <v xml:space="preserve"> - </v>
      </c>
    </row>
    <row r="1202" spans="1:1">
      <c r="A1202" s="19" t="str">
        <f t="shared" si="19"/>
        <v xml:space="preserve"> - </v>
      </c>
    </row>
  </sheetData>
  <autoFilter ref="A1:L1201" xr:uid="{00000000-0009-0000-0000-000002000000}"/>
  <sortState xmlns:xlrd2="http://schemas.microsoft.com/office/spreadsheetml/2017/richdata2" ref="M204:M215">
    <sortCondition ref="M204"/>
  </sortState>
  <conditionalFormatting sqref="C3:C5">
    <cfRule type="duplicateValues" dxfId="1" priority="1"/>
  </conditionalFormatting>
  <conditionalFormatting sqref="C6:C1048576 C1:C2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84B2C-D7CE-4532-81B8-446AC9F885B8}">
  <dimension ref="A1:U566"/>
  <sheetViews>
    <sheetView workbookViewId="0">
      <selection activeCell="J2" sqref="B2:J2"/>
    </sheetView>
  </sheetViews>
  <sheetFormatPr defaultRowHeight="15"/>
  <cols>
    <col min="1" max="1" width="33.7109375" bestFit="1" customWidth="1"/>
    <col min="2" max="2" width="10" bestFit="1" customWidth="1"/>
    <col min="3" max="3" width="7.5703125" bestFit="1" customWidth="1"/>
    <col min="4" max="4" width="24.5703125" bestFit="1" customWidth="1"/>
    <col min="5" max="5" width="28.5703125" bestFit="1" customWidth="1"/>
    <col min="6" max="6" width="9.5703125" bestFit="1" customWidth="1"/>
    <col min="7" max="7" width="19" bestFit="1" customWidth="1"/>
    <col min="9" max="9" width="8.85546875" bestFit="1" customWidth="1"/>
    <col min="10" max="10" width="9.42578125" bestFit="1" customWidth="1"/>
    <col min="11" max="11" width="32.140625" bestFit="1" customWidth="1"/>
    <col min="12" max="12" width="19.7109375" bestFit="1" customWidth="1"/>
    <col min="13" max="13" width="28.85546875" bestFit="1" customWidth="1"/>
    <col min="14" max="14" width="11.140625" bestFit="1" customWidth="1"/>
    <col min="15" max="15" width="58.7109375" bestFit="1" customWidth="1"/>
    <col min="16" max="16" width="24.42578125" bestFit="1" customWidth="1"/>
    <col min="17" max="17" width="43.28515625" bestFit="1" customWidth="1"/>
    <col min="18" max="18" width="11.140625" bestFit="1" customWidth="1"/>
    <col min="19" max="19" width="17.5703125" bestFit="1" customWidth="1"/>
    <col min="20" max="20" width="21.140625" bestFit="1" customWidth="1"/>
    <col min="21" max="21" width="22.85546875" bestFit="1" customWidth="1"/>
  </cols>
  <sheetData>
    <row r="1" spans="1:21">
      <c r="A1" s="53" t="s">
        <v>328</v>
      </c>
      <c r="B1" s="54" t="s">
        <v>329</v>
      </c>
      <c r="C1" s="55" t="s">
        <v>330</v>
      </c>
      <c r="D1" s="55" t="s">
        <v>331</v>
      </c>
      <c r="E1" s="55" t="s">
        <v>332</v>
      </c>
      <c r="F1" s="55" t="s">
        <v>333</v>
      </c>
      <c r="G1" s="55" t="s">
        <v>334</v>
      </c>
      <c r="H1" s="55" t="s">
        <v>335</v>
      </c>
      <c r="I1" s="55" t="s">
        <v>336</v>
      </c>
      <c r="J1" s="55" t="s">
        <v>337</v>
      </c>
      <c r="K1" s="55" t="s">
        <v>338</v>
      </c>
      <c r="L1" s="55" t="s">
        <v>339</v>
      </c>
      <c r="M1" s="55" t="s">
        <v>340</v>
      </c>
      <c r="N1" s="55" t="s">
        <v>341</v>
      </c>
      <c r="O1" s="55" t="s">
        <v>342</v>
      </c>
      <c r="P1" s="55" t="s">
        <v>343</v>
      </c>
      <c r="Q1" s="55" t="s">
        <v>344</v>
      </c>
      <c r="R1" s="55" t="s">
        <v>345</v>
      </c>
      <c r="S1" s="55" t="s">
        <v>346</v>
      </c>
      <c r="T1" s="55" t="s">
        <v>347</v>
      </c>
      <c r="U1" s="55" t="s">
        <v>348</v>
      </c>
    </row>
    <row r="2" spans="1:21">
      <c r="A2" s="64" t="s">
        <v>349</v>
      </c>
      <c r="B2" s="64" t="s">
        <v>349</v>
      </c>
      <c r="C2" s="57" t="s">
        <v>350</v>
      </c>
      <c r="D2" s="57" t="s">
        <v>351</v>
      </c>
      <c r="E2" s="57" t="s">
        <v>352</v>
      </c>
      <c r="F2" s="57" t="s">
        <v>353</v>
      </c>
      <c r="G2" s="57" t="s">
        <v>354</v>
      </c>
      <c r="H2" s="58" t="s">
        <v>353</v>
      </c>
      <c r="I2" s="57" t="s">
        <v>353</v>
      </c>
      <c r="J2" s="57">
        <v>0</v>
      </c>
      <c r="K2" s="57" t="s">
        <v>353</v>
      </c>
      <c r="L2" s="57" t="s">
        <v>355</v>
      </c>
      <c r="M2" s="57" t="s">
        <v>353</v>
      </c>
      <c r="N2" s="57" t="s">
        <v>353</v>
      </c>
      <c r="O2" s="57" t="s">
        <v>353</v>
      </c>
      <c r="P2" s="57" t="s">
        <v>353</v>
      </c>
      <c r="Q2" s="57" t="s">
        <v>353</v>
      </c>
      <c r="R2" s="57" t="s">
        <v>356</v>
      </c>
      <c r="S2" s="57" t="s">
        <v>357</v>
      </c>
      <c r="T2" s="57" t="s">
        <v>353</v>
      </c>
      <c r="U2" s="57" t="s">
        <v>353</v>
      </c>
    </row>
    <row r="3" spans="1:21">
      <c r="A3" s="56" t="s">
        <v>51</v>
      </c>
      <c r="B3" s="57" t="s">
        <v>51</v>
      </c>
      <c r="C3" s="57" t="s">
        <v>350</v>
      </c>
      <c r="D3" s="57" t="s">
        <v>358</v>
      </c>
      <c r="E3" s="57" t="s">
        <v>359</v>
      </c>
      <c r="F3" s="57">
        <v>2024</v>
      </c>
      <c r="G3" s="57" t="s">
        <v>360</v>
      </c>
      <c r="H3" s="58" t="s">
        <v>353</v>
      </c>
      <c r="I3" s="57" t="s">
        <v>353</v>
      </c>
      <c r="J3" s="57" t="s">
        <v>353</v>
      </c>
      <c r="K3" s="57" t="s">
        <v>51</v>
      </c>
      <c r="L3" s="57" t="s">
        <v>52</v>
      </c>
      <c r="M3" s="57" t="s">
        <v>353</v>
      </c>
      <c r="N3" s="57" t="s">
        <v>361</v>
      </c>
      <c r="O3" s="57" t="s">
        <v>362</v>
      </c>
      <c r="P3" s="57" t="s">
        <v>353</v>
      </c>
      <c r="Q3" s="57" t="s">
        <v>363</v>
      </c>
      <c r="R3" s="57" t="s">
        <v>353</v>
      </c>
      <c r="S3" s="57" t="s">
        <v>353</v>
      </c>
      <c r="T3" s="57" t="s">
        <v>353</v>
      </c>
      <c r="U3" s="59">
        <v>45457</v>
      </c>
    </row>
    <row r="4" spans="1:21">
      <c r="A4" s="56" t="s">
        <v>364</v>
      </c>
      <c r="B4" s="57" t="s">
        <v>364</v>
      </c>
      <c r="C4" s="57" t="s">
        <v>350</v>
      </c>
      <c r="D4" s="57" t="s">
        <v>358</v>
      </c>
      <c r="E4" s="57" t="s">
        <v>359</v>
      </c>
      <c r="F4" s="57" t="s">
        <v>353</v>
      </c>
      <c r="G4" s="57" t="s">
        <v>360</v>
      </c>
      <c r="H4" s="58" t="s">
        <v>353</v>
      </c>
      <c r="I4" s="57" t="s">
        <v>353</v>
      </c>
      <c r="J4" s="57">
        <v>0</v>
      </c>
      <c r="K4" s="57" t="s">
        <v>353</v>
      </c>
      <c r="L4" s="57" t="s">
        <v>365</v>
      </c>
      <c r="M4" s="57" t="s">
        <v>353</v>
      </c>
      <c r="N4" s="57" t="s">
        <v>366</v>
      </c>
      <c r="O4" s="57" t="s">
        <v>353</v>
      </c>
      <c r="P4" s="57" t="s">
        <v>353</v>
      </c>
      <c r="Q4" s="57" t="s">
        <v>353</v>
      </c>
      <c r="R4" s="57" t="s">
        <v>356</v>
      </c>
      <c r="S4" s="57" t="s">
        <v>367</v>
      </c>
      <c r="T4" s="57" t="s">
        <v>353</v>
      </c>
      <c r="U4" s="57" t="s">
        <v>353</v>
      </c>
    </row>
    <row r="5" spans="1:21">
      <c r="A5" s="60" t="s">
        <v>368</v>
      </c>
      <c r="B5" s="61" t="s">
        <v>368</v>
      </c>
      <c r="C5" s="61" t="s">
        <v>350</v>
      </c>
      <c r="D5" s="61" t="s">
        <v>358</v>
      </c>
      <c r="E5" s="61" t="s">
        <v>352</v>
      </c>
      <c r="F5" s="61" t="s">
        <v>353</v>
      </c>
      <c r="G5" s="61" t="s">
        <v>360</v>
      </c>
      <c r="H5" s="62" t="s">
        <v>353</v>
      </c>
      <c r="I5" s="61" t="s">
        <v>353</v>
      </c>
      <c r="J5" s="61">
        <v>0</v>
      </c>
      <c r="K5" s="61" t="s">
        <v>353</v>
      </c>
      <c r="L5" s="61" t="s">
        <v>369</v>
      </c>
      <c r="M5" s="61" t="s">
        <v>353</v>
      </c>
      <c r="N5" s="61" t="s">
        <v>353</v>
      </c>
      <c r="O5" s="61" t="s">
        <v>353</v>
      </c>
      <c r="P5" s="61" t="s">
        <v>353</v>
      </c>
      <c r="Q5" s="61" t="s">
        <v>353</v>
      </c>
      <c r="R5" s="61" t="s">
        <v>356</v>
      </c>
      <c r="S5" s="61" t="s">
        <v>370</v>
      </c>
      <c r="T5" s="61" t="s">
        <v>353</v>
      </c>
      <c r="U5" s="61" t="s">
        <v>353</v>
      </c>
    </row>
    <row r="6" spans="1:21">
      <c r="A6" s="56" t="s">
        <v>371</v>
      </c>
      <c r="B6" s="57" t="s">
        <v>371</v>
      </c>
      <c r="C6" s="57" t="s">
        <v>350</v>
      </c>
      <c r="D6" s="57" t="s">
        <v>372</v>
      </c>
      <c r="E6" s="57" t="s">
        <v>373</v>
      </c>
      <c r="F6" s="57" t="s">
        <v>353</v>
      </c>
      <c r="G6" s="57" t="s">
        <v>374</v>
      </c>
      <c r="H6" s="58" t="s">
        <v>353</v>
      </c>
      <c r="I6" s="57" t="s">
        <v>353</v>
      </c>
      <c r="J6" s="57">
        <v>0</v>
      </c>
      <c r="K6" s="57" t="s">
        <v>353</v>
      </c>
      <c r="L6" s="57" t="s">
        <v>375</v>
      </c>
      <c r="M6" s="57" t="s">
        <v>353</v>
      </c>
      <c r="N6" s="57" t="s">
        <v>376</v>
      </c>
      <c r="O6" s="57" t="s">
        <v>353</v>
      </c>
      <c r="P6" s="57" t="s">
        <v>353</v>
      </c>
      <c r="Q6" s="57" t="s">
        <v>353</v>
      </c>
      <c r="R6" s="57" t="s">
        <v>356</v>
      </c>
      <c r="S6" s="57" t="s">
        <v>377</v>
      </c>
      <c r="T6" s="57" t="s">
        <v>353</v>
      </c>
      <c r="U6" s="57" t="s">
        <v>353</v>
      </c>
    </row>
    <row r="7" spans="1:21">
      <c r="A7" s="60" t="s">
        <v>378</v>
      </c>
      <c r="B7" s="61" t="s">
        <v>378</v>
      </c>
      <c r="C7" s="61" t="s">
        <v>350</v>
      </c>
      <c r="D7" s="61" t="s">
        <v>372</v>
      </c>
      <c r="E7" s="61" t="s">
        <v>373</v>
      </c>
      <c r="F7" s="61" t="s">
        <v>353</v>
      </c>
      <c r="G7" s="61" t="s">
        <v>374</v>
      </c>
      <c r="H7" s="62" t="s">
        <v>353</v>
      </c>
      <c r="I7" s="61" t="s">
        <v>353</v>
      </c>
      <c r="J7" s="61">
        <v>0</v>
      </c>
      <c r="K7" s="61" t="s">
        <v>353</v>
      </c>
      <c r="L7" s="61" t="s">
        <v>379</v>
      </c>
      <c r="M7" s="61" t="s">
        <v>353</v>
      </c>
      <c r="N7" s="61" t="s">
        <v>380</v>
      </c>
      <c r="O7" s="61" t="s">
        <v>353</v>
      </c>
      <c r="P7" s="61" t="s">
        <v>353</v>
      </c>
      <c r="Q7" s="61" t="s">
        <v>353</v>
      </c>
      <c r="R7" s="61" t="s">
        <v>356</v>
      </c>
      <c r="S7" s="61" t="s">
        <v>381</v>
      </c>
      <c r="T7" s="61" t="s">
        <v>353</v>
      </c>
      <c r="U7" s="61" t="s">
        <v>353</v>
      </c>
    </row>
    <row r="8" spans="1:21">
      <c r="A8" s="56" t="s">
        <v>382</v>
      </c>
      <c r="B8" s="57" t="s">
        <v>383</v>
      </c>
      <c r="C8" s="57" t="s">
        <v>350</v>
      </c>
      <c r="D8" s="57" t="s">
        <v>384</v>
      </c>
      <c r="E8" s="57" t="s">
        <v>359</v>
      </c>
      <c r="F8" s="57">
        <v>2023</v>
      </c>
      <c r="G8" s="57" t="s">
        <v>385</v>
      </c>
      <c r="H8" s="58" t="s">
        <v>353</v>
      </c>
      <c r="I8" s="57" t="s">
        <v>353</v>
      </c>
      <c r="J8" s="57">
        <v>0</v>
      </c>
      <c r="K8" s="57" t="s">
        <v>353</v>
      </c>
      <c r="L8" s="57" t="s">
        <v>386</v>
      </c>
      <c r="M8" s="57">
        <v>357862090375918</v>
      </c>
      <c r="N8" s="57" t="s">
        <v>387</v>
      </c>
      <c r="O8" s="57" t="s">
        <v>388</v>
      </c>
      <c r="P8" s="57" t="s">
        <v>353</v>
      </c>
      <c r="Q8" s="57" t="s">
        <v>389</v>
      </c>
      <c r="R8" s="57" t="s">
        <v>356</v>
      </c>
      <c r="S8" s="57" t="s">
        <v>390</v>
      </c>
      <c r="T8" s="57">
        <v>2</v>
      </c>
      <c r="U8" s="59">
        <v>45443</v>
      </c>
    </row>
    <row r="9" spans="1:21">
      <c r="A9" s="60" t="s">
        <v>391</v>
      </c>
      <c r="B9" s="61" t="s">
        <v>391</v>
      </c>
      <c r="C9" s="61" t="s">
        <v>350</v>
      </c>
      <c r="D9" s="61" t="s">
        <v>352</v>
      </c>
      <c r="E9" s="61" t="s">
        <v>392</v>
      </c>
      <c r="F9" s="61">
        <v>2024</v>
      </c>
      <c r="G9" s="61" t="s">
        <v>360</v>
      </c>
      <c r="H9" s="62" t="s">
        <v>353</v>
      </c>
      <c r="I9" s="61" t="s">
        <v>353</v>
      </c>
      <c r="J9" s="61">
        <v>0</v>
      </c>
      <c r="K9" s="61" t="s">
        <v>353</v>
      </c>
      <c r="L9" s="61" t="s">
        <v>393</v>
      </c>
      <c r="M9" s="61" t="s">
        <v>353</v>
      </c>
      <c r="N9" s="61" t="s">
        <v>353</v>
      </c>
      <c r="O9" s="61" t="s">
        <v>353</v>
      </c>
      <c r="P9" s="61" t="s">
        <v>353</v>
      </c>
      <c r="Q9" s="61" t="s">
        <v>353</v>
      </c>
      <c r="R9" s="61" t="s">
        <v>356</v>
      </c>
      <c r="S9" s="61" t="s">
        <v>394</v>
      </c>
      <c r="T9" s="61" t="s">
        <v>353</v>
      </c>
      <c r="U9" s="61" t="s">
        <v>353</v>
      </c>
    </row>
    <row r="10" spans="1:21">
      <c r="A10" s="56" t="s">
        <v>395</v>
      </c>
      <c r="B10" s="57" t="s">
        <v>395</v>
      </c>
      <c r="C10" s="57" t="s">
        <v>350</v>
      </c>
      <c r="D10" s="57" t="s">
        <v>351</v>
      </c>
      <c r="E10" s="57" t="s">
        <v>396</v>
      </c>
      <c r="F10" s="57" t="s">
        <v>353</v>
      </c>
      <c r="G10" s="57" t="s">
        <v>354</v>
      </c>
      <c r="H10" s="58" t="s">
        <v>353</v>
      </c>
      <c r="I10" s="57" t="s">
        <v>353</v>
      </c>
      <c r="J10" s="57">
        <v>0</v>
      </c>
      <c r="K10" s="57" t="s">
        <v>353</v>
      </c>
      <c r="L10" s="57" t="s">
        <v>397</v>
      </c>
      <c r="M10" s="57" t="s">
        <v>353</v>
      </c>
      <c r="N10" s="57" t="s">
        <v>398</v>
      </c>
      <c r="O10" s="57" t="s">
        <v>353</v>
      </c>
      <c r="P10" s="57" t="s">
        <v>353</v>
      </c>
      <c r="Q10" s="57" t="s">
        <v>353</v>
      </c>
      <c r="R10" s="57" t="s">
        <v>356</v>
      </c>
      <c r="S10" s="57" t="s">
        <v>399</v>
      </c>
      <c r="T10" s="57" t="s">
        <v>353</v>
      </c>
      <c r="U10" s="57" t="s">
        <v>353</v>
      </c>
    </row>
    <row r="11" spans="1:21">
      <c r="A11" s="60" t="s">
        <v>400</v>
      </c>
      <c r="B11" s="61" t="s">
        <v>400</v>
      </c>
      <c r="C11" s="61" t="s">
        <v>350</v>
      </c>
      <c r="D11" s="61" t="s">
        <v>401</v>
      </c>
      <c r="E11" s="61" t="s">
        <v>352</v>
      </c>
      <c r="F11" s="61" t="s">
        <v>353</v>
      </c>
      <c r="G11" s="61" t="s">
        <v>354</v>
      </c>
      <c r="H11" s="62" t="s">
        <v>353</v>
      </c>
      <c r="I11" s="61" t="s">
        <v>353</v>
      </c>
      <c r="J11" s="61">
        <v>0</v>
      </c>
      <c r="K11" s="61" t="s">
        <v>353</v>
      </c>
      <c r="L11" s="61" t="s">
        <v>402</v>
      </c>
      <c r="M11" s="61" t="s">
        <v>353</v>
      </c>
      <c r="N11" s="61" t="s">
        <v>353</v>
      </c>
      <c r="O11" s="61" t="s">
        <v>353</v>
      </c>
      <c r="P11" s="61" t="s">
        <v>353</v>
      </c>
      <c r="Q11" s="61" t="s">
        <v>353</v>
      </c>
      <c r="R11" s="61" t="s">
        <v>356</v>
      </c>
      <c r="S11" s="61" t="s">
        <v>403</v>
      </c>
      <c r="T11" s="61" t="s">
        <v>353</v>
      </c>
      <c r="U11" s="61" t="s">
        <v>353</v>
      </c>
    </row>
    <row r="12" spans="1:21">
      <c r="A12" s="60" t="s">
        <v>404</v>
      </c>
      <c r="B12" s="61" t="s">
        <v>405</v>
      </c>
      <c r="C12" s="61" t="s">
        <v>350</v>
      </c>
      <c r="D12" s="61" t="s">
        <v>401</v>
      </c>
      <c r="E12" s="61" t="s">
        <v>352</v>
      </c>
      <c r="F12" s="61" t="s">
        <v>353</v>
      </c>
      <c r="G12" s="61" t="s">
        <v>354</v>
      </c>
      <c r="H12" s="62" t="s">
        <v>353</v>
      </c>
      <c r="I12" s="61" t="s">
        <v>353</v>
      </c>
      <c r="J12" s="61">
        <v>0</v>
      </c>
      <c r="K12" s="61" t="s">
        <v>353</v>
      </c>
      <c r="L12" s="61" t="s">
        <v>406</v>
      </c>
      <c r="M12" s="61" t="s">
        <v>353</v>
      </c>
      <c r="N12" s="61" t="s">
        <v>353</v>
      </c>
      <c r="O12" s="61" t="s">
        <v>353</v>
      </c>
      <c r="P12" s="61" t="s">
        <v>353</v>
      </c>
      <c r="Q12" s="61" t="s">
        <v>353</v>
      </c>
      <c r="R12" s="61" t="s">
        <v>356</v>
      </c>
      <c r="S12" s="61" t="s">
        <v>407</v>
      </c>
      <c r="T12" s="61" t="s">
        <v>353</v>
      </c>
      <c r="U12" s="61" t="s">
        <v>353</v>
      </c>
    </row>
    <row r="13" spans="1:21">
      <c r="A13" s="60" t="s">
        <v>408</v>
      </c>
      <c r="B13" s="61" t="s">
        <v>409</v>
      </c>
      <c r="C13" s="61" t="s">
        <v>350</v>
      </c>
      <c r="D13" s="61" t="s">
        <v>351</v>
      </c>
      <c r="E13" s="61" t="s">
        <v>352</v>
      </c>
      <c r="F13" s="61" t="s">
        <v>353</v>
      </c>
      <c r="G13" s="61" t="s">
        <v>354</v>
      </c>
      <c r="H13" s="62" t="s">
        <v>353</v>
      </c>
      <c r="I13" s="61" t="s">
        <v>353</v>
      </c>
      <c r="J13" s="61">
        <v>0</v>
      </c>
      <c r="K13" s="61" t="s">
        <v>353</v>
      </c>
      <c r="L13" s="61" t="s">
        <v>410</v>
      </c>
      <c r="M13" s="61" t="s">
        <v>353</v>
      </c>
      <c r="N13" s="61" t="s">
        <v>353</v>
      </c>
      <c r="O13" s="61" t="s">
        <v>353</v>
      </c>
      <c r="P13" s="61" t="s">
        <v>353</v>
      </c>
      <c r="Q13" s="61" t="s">
        <v>353</v>
      </c>
      <c r="R13" s="61" t="s">
        <v>356</v>
      </c>
      <c r="S13" s="61" t="s">
        <v>411</v>
      </c>
      <c r="T13" s="61" t="s">
        <v>353</v>
      </c>
      <c r="U13" s="61" t="s">
        <v>353</v>
      </c>
    </row>
    <row r="14" spans="1:21">
      <c r="A14" s="56" t="s">
        <v>412</v>
      </c>
      <c r="B14" s="57" t="s">
        <v>412</v>
      </c>
      <c r="C14" s="57" t="s">
        <v>350</v>
      </c>
      <c r="D14" s="57" t="s">
        <v>401</v>
      </c>
      <c r="E14" s="57" t="s">
        <v>352</v>
      </c>
      <c r="F14" s="57" t="s">
        <v>353</v>
      </c>
      <c r="G14" s="57" t="s">
        <v>354</v>
      </c>
      <c r="H14" s="58" t="s">
        <v>353</v>
      </c>
      <c r="I14" s="57" t="s">
        <v>353</v>
      </c>
      <c r="J14" s="57">
        <v>0</v>
      </c>
      <c r="K14" s="57" t="s">
        <v>353</v>
      </c>
      <c r="L14" s="57" t="s">
        <v>413</v>
      </c>
      <c r="M14" s="57" t="s">
        <v>353</v>
      </c>
      <c r="N14" s="57" t="s">
        <v>353</v>
      </c>
      <c r="O14" s="57" t="s">
        <v>353</v>
      </c>
      <c r="P14" s="57" t="s">
        <v>353</v>
      </c>
      <c r="Q14" s="57" t="s">
        <v>353</v>
      </c>
      <c r="R14" s="57" t="s">
        <v>356</v>
      </c>
      <c r="S14" s="57" t="s">
        <v>414</v>
      </c>
      <c r="T14" s="57" t="s">
        <v>353</v>
      </c>
      <c r="U14" s="57" t="s">
        <v>353</v>
      </c>
    </row>
    <row r="15" spans="1:21">
      <c r="A15" s="56" t="s">
        <v>415</v>
      </c>
      <c r="B15" s="57" t="s">
        <v>415</v>
      </c>
      <c r="C15" s="57" t="s">
        <v>350</v>
      </c>
      <c r="D15" s="57" t="s">
        <v>351</v>
      </c>
      <c r="E15" s="57" t="s">
        <v>352</v>
      </c>
      <c r="F15" s="57" t="s">
        <v>353</v>
      </c>
      <c r="G15" s="57" t="s">
        <v>354</v>
      </c>
      <c r="H15" s="58" t="s">
        <v>353</v>
      </c>
      <c r="I15" s="57" t="s">
        <v>353</v>
      </c>
      <c r="J15" s="57">
        <v>0</v>
      </c>
      <c r="K15" s="57" t="s">
        <v>416</v>
      </c>
      <c r="L15" s="57" t="s">
        <v>353</v>
      </c>
      <c r="M15" s="57" t="s">
        <v>353</v>
      </c>
      <c r="N15" s="57" t="s">
        <v>353</v>
      </c>
      <c r="O15" s="57" t="s">
        <v>353</v>
      </c>
      <c r="P15" s="57" t="s">
        <v>353</v>
      </c>
      <c r="Q15" s="57" t="s">
        <v>353</v>
      </c>
      <c r="R15" s="57" t="s">
        <v>356</v>
      </c>
      <c r="S15" s="57" t="s">
        <v>417</v>
      </c>
      <c r="T15" s="57" t="s">
        <v>353</v>
      </c>
      <c r="U15" s="57" t="s">
        <v>353</v>
      </c>
    </row>
    <row r="16" spans="1:21">
      <c r="A16" s="56" t="s">
        <v>418</v>
      </c>
      <c r="B16" s="57" t="s">
        <v>418</v>
      </c>
      <c r="C16" s="57" t="s">
        <v>350</v>
      </c>
      <c r="D16" s="57" t="s">
        <v>401</v>
      </c>
      <c r="E16" s="57" t="s">
        <v>419</v>
      </c>
      <c r="F16" s="57" t="s">
        <v>353</v>
      </c>
      <c r="G16" s="57" t="s">
        <v>354</v>
      </c>
      <c r="H16" s="58" t="s">
        <v>353</v>
      </c>
      <c r="I16" s="57" t="s">
        <v>353</v>
      </c>
      <c r="J16" s="57">
        <v>0</v>
      </c>
      <c r="K16" s="57" t="s">
        <v>420</v>
      </c>
      <c r="L16" s="57" t="s">
        <v>421</v>
      </c>
      <c r="M16" s="57" t="s">
        <v>353</v>
      </c>
      <c r="N16" s="57">
        <v>529101</v>
      </c>
      <c r="O16" s="57" t="s">
        <v>353</v>
      </c>
      <c r="P16" s="57" t="s">
        <v>353</v>
      </c>
      <c r="Q16" s="57" t="s">
        <v>353</v>
      </c>
      <c r="R16" s="57" t="s">
        <v>356</v>
      </c>
      <c r="S16" s="57" t="s">
        <v>422</v>
      </c>
      <c r="T16" s="57" t="s">
        <v>353</v>
      </c>
      <c r="U16" s="57" t="s">
        <v>353</v>
      </c>
    </row>
    <row r="17" spans="1:21">
      <c r="A17" s="60" t="s">
        <v>423</v>
      </c>
      <c r="B17" s="61" t="s">
        <v>423</v>
      </c>
      <c r="C17" s="61" t="s">
        <v>350</v>
      </c>
      <c r="D17" s="61" t="s">
        <v>401</v>
      </c>
      <c r="E17" s="61" t="s">
        <v>419</v>
      </c>
      <c r="F17" s="61" t="s">
        <v>353</v>
      </c>
      <c r="G17" s="61" t="s">
        <v>354</v>
      </c>
      <c r="H17" s="62" t="s">
        <v>353</v>
      </c>
      <c r="I17" s="61" t="s">
        <v>353</v>
      </c>
      <c r="J17" s="61">
        <v>0</v>
      </c>
      <c r="K17" s="61" t="s">
        <v>424</v>
      </c>
      <c r="L17" s="61" t="s">
        <v>425</v>
      </c>
      <c r="M17" s="61" t="s">
        <v>353</v>
      </c>
      <c r="N17" s="61">
        <v>532409</v>
      </c>
      <c r="O17" s="61" t="s">
        <v>353</v>
      </c>
      <c r="P17" s="61" t="s">
        <v>353</v>
      </c>
      <c r="Q17" s="61" t="s">
        <v>353</v>
      </c>
      <c r="R17" s="61" t="s">
        <v>356</v>
      </c>
      <c r="S17" s="61" t="s">
        <v>426</v>
      </c>
      <c r="T17" s="61" t="s">
        <v>353</v>
      </c>
      <c r="U17" s="61" t="s">
        <v>353</v>
      </c>
    </row>
    <row r="18" spans="1:21">
      <c r="A18" s="56" t="s">
        <v>427</v>
      </c>
      <c r="B18" s="57" t="s">
        <v>427</v>
      </c>
      <c r="C18" s="57" t="s">
        <v>350</v>
      </c>
      <c r="D18" s="57" t="s">
        <v>351</v>
      </c>
      <c r="E18" s="57" t="s">
        <v>352</v>
      </c>
      <c r="F18" s="57" t="s">
        <v>353</v>
      </c>
      <c r="G18" s="57" t="s">
        <v>354</v>
      </c>
      <c r="H18" s="58" t="s">
        <v>353</v>
      </c>
      <c r="I18" s="57" t="s">
        <v>353</v>
      </c>
      <c r="J18" s="57">
        <v>0</v>
      </c>
      <c r="K18" s="57" t="s">
        <v>428</v>
      </c>
      <c r="L18" s="57" t="s">
        <v>353</v>
      </c>
      <c r="M18" s="57" t="s">
        <v>353</v>
      </c>
      <c r="N18" s="57" t="s">
        <v>353</v>
      </c>
      <c r="O18" s="57" t="s">
        <v>353</v>
      </c>
      <c r="P18" s="57" t="s">
        <v>353</v>
      </c>
      <c r="Q18" s="57" t="s">
        <v>353</v>
      </c>
      <c r="R18" s="57" t="s">
        <v>356</v>
      </c>
      <c r="S18" s="57" t="s">
        <v>429</v>
      </c>
      <c r="T18" s="57" t="s">
        <v>353</v>
      </c>
      <c r="U18" s="57" t="s">
        <v>353</v>
      </c>
    </row>
    <row r="19" spans="1:21">
      <c r="A19" s="60" t="s">
        <v>430</v>
      </c>
      <c r="B19" s="61" t="s">
        <v>430</v>
      </c>
      <c r="C19" s="61" t="s">
        <v>350</v>
      </c>
      <c r="D19" s="61" t="s">
        <v>401</v>
      </c>
      <c r="E19" s="61" t="s">
        <v>419</v>
      </c>
      <c r="F19" s="61" t="s">
        <v>353</v>
      </c>
      <c r="G19" s="61" t="s">
        <v>354</v>
      </c>
      <c r="H19" s="62" t="s">
        <v>353</v>
      </c>
      <c r="I19" s="61" t="s">
        <v>353</v>
      </c>
      <c r="J19" s="61">
        <v>0</v>
      </c>
      <c r="K19" s="61" t="s">
        <v>431</v>
      </c>
      <c r="L19" s="61" t="s">
        <v>432</v>
      </c>
      <c r="M19" s="61" t="s">
        <v>353</v>
      </c>
      <c r="N19" s="61">
        <v>528881</v>
      </c>
      <c r="O19" s="61" t="s">
        <v>353</v>
      </c>
      <c r="P19" s="61" t="s">
        <v>353</v>
      </c>
      <c r="Q19" s="61" t="s">
        <v>353</v>
      </c>
      <c r="R19" s="61" t="s">
        <v>356</v>
      </c>
      <c r="S19" s="61" t="s">
        <v>433</v>
      </c>
      <c r="T19" s="61" t="s">
        <v>353</v>
      </c>
      <c r="U19" s="61" t="s">
        <v>353</v>
      </c>
    </row>
    <row r="20" spans="1:21">
      <c r="A20" s="60" t="s">
        <v>434</v>
      </c>
      <c r="B20" s="61" t="s">
        <v>434</v>
      </c>
      <c r="C20" s="61" t="s">
        <v>350</v>
      </c>
      <c r="D20" s="61" t="s">
        <v>401</v>
      </c>
      <c r="E20" s="61" t="s">
        <v>419</v>
      </c>
      <c r="F20" s="61" t="s">
        <v>353</v>
      </c>
      <c r="G20" s="61" t="s">
        <v>354</v>
      </c>
      <c r="H20" s="62" t="s">
        <v>353</v>
      </c>
      <c r="I20" s="61" t="s">
        <v>353</v>
      </c>
      <c r="J20" s="61">
        <v>0</v>
      </c>
      <c r="K20" s="61" t="s">
        <v>435</v>
      </c>
      <c r="L20" s="61" t="s">
        <v>436</v>
      </c>
      <c r="M20" s="61" t="s">
        <v>353</v>
      </c>
      <c r="N20" s="61">
        <v>532407</v>
      </c>
      <c r="O20" s="61" t="s">
        <v>353</v>
      </c>
      <c r="P20" s="61" t="s">
        <v>353</v>
      </c>
      <c r="Q20" s="61" t="s">
        <v>353</v>
      </c>
      <c r="R20" s="61" t="s">
        <v>356</v>
      </c>
      <c r="S20" s="61" t="s">
        <v>437</v>
      </c>
      <c r="T20" s="61" t="s">
        <v>353</v>
      </c>
      <c r="U20" s="61" t="s">
        <v>353</v>
      </c>
    </row>
    <row r="21" spans="1:21">
      <c r="A21" s="56" t="s">
        <v>438</v>
      </c>
      <c r="B21" s="57" t="s">
        <v>438</v>
      </c>
      <c r="C21" s="57" t="s">
        <v>350</v>
      </c>
      <c r="D21" s="57" t="s">
        <v>401</v>
      </c>
      <c r="E21" s="57" t="s">
        <v>419</v>
      </c>
      <c r="F21" s="57" t="s">
        <v>353</v>
      </c>
      <c r="G21" s="57" t="s">
        <v>354</v>
      </c>
      <c r="H21" s="58" t="s">
        <v>353</v>
      </c>
      <c r="I21" s="57" t="s">
        <v>353</v>
      </c>
      <c r="J21" s="57">
        <v>0</v>
      </c>
      <c r="K21" s="57" t="s">
        <v>439</v>
      </c>
      <c r="L21" s="57" t="s">
        <v>440</v>
      </c>
      <c r="M21" s="57" t="s">
        <v>353</v>
      </c>
      <c r="N21" s="57">
        <v>532469</v>
      </c>
      <c r="O21" s="57" t="s">
        <v>353</v>
      </c>
      <c r="P21" s="57" t="s">
        <v>353</v>
      </c>
      <c r="Q21" s="57" t="s">
        <v>353</v>
      </c>
      <c r="R21" s="57" t="s">
        <v>356</v>
      </c>
      <c r="S21" s="57" t="s">
        <v>441</v>
      </c>
      <c r="T21" s="57" t="s">
        <v>353</v>
      </c>
      <c r="U21" s="57" t="s">
        <v>353</v>
      </c>
    </row>
    <row r="22" spans="1:21">
      <c r="A22" s="60" t="s">
        <v>442</v>
      </c>
      <c r="B22" s="61" t="s">
        <v>442</v>
      </c>
      <c r="C22" s="61" t="s">
        <v>350</v>
      </c>
      <c r="D22" s="61" t="s">
        <v>401</v>
      </c>
      <c r="E22" s="61" t="s">
        <v>419</v>
      </c>
      <c r="F22" s="61" t="s">
        <v>353</v>
      </c>
      <c r="G22" s="61" t="s">
        <v>354</v>
      </c>
      <c r="H22" s="62" t="s">
        <v>353</v>
      </c>
      <c r="I22" s="61" t="s">
        <v>353</v>
      </c>
      <c r="J22" s="61">
        <v>0</v>
      </c>
      <c r="K22" s="61" t="s">
        <v>443</v>
      </c>
      <c r="L22" s="61" t="s">
        <v>444</v>
      </c>
      <c r="M22" s="61" t="s">
        <v>353</v>
      </c>
      <c r="N22" s="61">
        <v>531992</v>
      </c>
      <c r="O22" s="61" t="s">
        <v>353</v>
      </c>
      <c r="P22" s="61" t="s">
        <v>353</v>
      </c>
      <c r="Q22" s="61" t="s">
        <v>353</v>
      </c>
      <c r="R22" s="61" t="s">
        <v>356</v>
      </c>
      <c r="S22" s="61" t="s">
        <v>445</v>
      </c>
      <c r="T22" s="61" t="s">
        <v>353</v>
      </c>
      <c r="U22" s="61" t="s">
        <v>353</v>
      </c>
    </row>
    <row r="23" spans="1:21">
      <c r="A23" s="60" t="s">
        <v>446</v>
      </c>
      <c r="B23" s="61" t="s">
        <v>446</v>
      </c>
      <c r="C23" s="61" t="s">
        <v>350</v>
      </c>
      <c r="D23" s="61" t="s">
        <v>401</v>
      </c>
      <c r="E23" s="61" t="s">
        <v>419</v>
      </c>
      <c r="F23" s="61" t="s">
        <v>353</v>
      </c>
      <c r="G23" s="61" t="s">
        <v>354</v>
      </c>
      <c r="H23" s="62" t="s">
        <v>353</v>
      </c>
      <c r="I23" s="61" t="s">
        <v>353</v>
      </c>
      <c r="J23" s="61">
        <v>0</v>
      </c>
      <c r="K23" s="61" t="s">
        <v>447</v>
      </c>
      <c r="L23" s="61" t="s">
        <v>448</v>
      </c>
      <c r="M23" s="61" t="s">
        <v>353</v>
      </c>
      <c r="N23" s="61">
        <v>527655</v>
      </c>
      <c r="O23" s="61" t="s">
        <v>353</v>
      </c>
      <c r="P23" s="61" t="s">
        <v>353</v>
      </c>
      <c r="Q23" s="61" t="s">
        <v>353</v>
      </c>
      <c r="R23" s="61" t="s">
        <v>356</v>
      </c>
      <c r="S23" s="61" t="s">
        <v>449</v>
      </c>
      <c r="T23" s="61" t="s">
        <v>353</v>
      </c>
      <c r="U23" s="61" t="s">
        <v>353</v>
      </c>
    </row>
    <row r="24" spans="1:21">
      <c r="A24" s="56" t="s">
        <v>450</v>
      </c>
      <c r="B24" s="57" t="s">
        <v>450</v>
      </c>
      <c r="C24" s="57" t="s">
        <v>350</v>
      </c>
      <c r="D24" s="57" t="s">
        <v>401</v>
      </c>
      <c r="E24" s="57" t="s">
        <v>419</v>
      </c>
      <c r="F24" s="57" t="s">
        <v>353</v>
      </c>
      <c r="G24" s="57" t="s">
        <v>354</v>
      </c>
      <c r="H24" s="58" t="s">
        <v>353</v>
      </c>
      <c r="I24" s="57" t="s">
        <v>353</v>
      </c>
      <c r="J24" s="57">
        <v>0</v>
      </c>
      <c r="K24" s="57" t="s">
        <v>451</v>
      </c>
      <c r="L24" s="57" t="s">
        <v>452</v>
      </c>
      <c r="M24" s="57" t="s">
        <v>353</v>
      </c>
      <c r="N24" s="57" t="s">
        <v>353</v>
      </c>
      <c r="O24" s="57" t="s">
        <v>353</v>
      </c>
      <c r="P24" s="57" t="s">
        <v>353</v>
      </c>
      <c r="Q24" s="57" t="s">
        <v>353</v>
      </c>
      <c r="R24" s="57" t="s">
        <v>356</v>
      </c>
      <c r="S24" s="57" t="s">
        <v>453</v>
      </c>
      <c r="T24" s="57" t="s">
        <v>353</v>
      </c>
      <c r="U24" s="57" t="s">
        <v>353</v>
      </c>
    </row>
    <row r="25" spans="1:21">
      <c r="A25" s="60" t="s">
        <v>454</v>
      </c>
      <c r="B25" s="61" t="s">
        <v>454</v>
      </c>
      <c r="C25" s="61" t="s">
        <v>350</v>
      </c>
      <c r="D25" s="61" t="s">
        <v>352</v>
      </c>
      <c r="E25" s="61" t="s">
        <v>352</v>
      </c>
      <c r="F25" s="61" t="s">
        <v>353</v>
      </c>
      <c r="G25" s="61" t="s">
        <v>354</v>
      </c>
      <c r="H25" s="62" t="s">
        <v>353</v>
      </c>
      <c r="I25" s="61" t="s">
        <v>353</v>
      </c>
      <c r="J25" s="61">
        <v>0</v>
      </c>
      <c r="K25" s="61" t="s">
        <v>353</v>
      </c>
      <c r="L25" s="61" t="s">
        <v>353</v>
      </c>
      <c r="M25" s="61" t="s">
        <v>353</v>
      </c>
      <c r="N25" s="61" t="s">
        <v>353</v>
      </c>
      <c r="O25" s="61" t="s">
        <v>353</v>
      </c>
      <c r="P25" s="61" t="s">
        <v>353</v>
      </c>
      <c r="Q25" s="61" t="s">
        <v>353</v>
      </c>
      <c r="R25" s="61" t="s">
        <v>356</v>
      </c>
      <c r="S25" s="61" t="s">
        <v>455</v>
      </c>
      <c r="T25" s="61" t="s">
        <v>353</v>
      </c>
      <c r="U25" s="61" t="s">
        <v>353</v>
      </c>
    </row>
    <row r="26" spans="1:21">
      <c r="A26" s="56" t="s">
        <v>456</v>
      </c>
      <c r="B26" s="57" t="s">
        <v>456</v>
      </c>
      <c r="C26" s="57" t="s">
        <v>457</v>
      </c>
      <c r="D26" s="57" t="s">
        <v>458</v>
      </c>
      <c r="E26" s="57">
        <v>185</v>
      </c>
      <c r="F26" s="57">
        <v>2011</v>
      </c>
      <c r="G26" s="57" t="s">
        <v>459</v>
      </c>
      <c r="H26" s="58" t="s">
        <v>353</v>
      </c>
      <c r="I26" s="57" t="s">
        <v>353</v>
      </c>
      <c r="J26" s="57">
        <v>0</v>
      </c>
      <c r="K26" s="57" t="s">
        <v>353</v>
      </c>
      <c r="L26" s="57">
        <v>201102130002</v>
      </c>
      <c r="M26" s="57" t="s">
        <v>353</v>
      </c>
      <c r="N26" s="57" t="s">
        <v>353</v>
      </c>
      <c r="O26" s="57" t="s">
        <v>460</v>
      </c>
      <c r="P26" s="57" t="s">
        <v>353</v>
      </c>
      <c r="Q26" s="57" t="s">
        <v>353</v>
      </c>
      <c r="R26" s="57" t="s">
        <v>356</v>
      </c>
      <c r="S26" s="57" t="s">
        <v>461</v>
      </c>
      <c r="T26" s="57" t="s">
        <v>353</v>
      </c>
      <c r="U26" s="57" t="s">
        <v>353</v>
      </c>
    </row>
    <row r="27" spans="1:21">
      <c r="A27" s="60" t="s">
        <v>462</v>
      </c>
      <c r="B27" s="61" t="s">
        <v>462</v>
      </c>
      <c r="C27" s="61" t="s">
        <v>457</v>
      </c>
      <c r="D27" s="61" t="s">
        <v>463</v>
      </c>
      <c r="E27" s="61">
        <v>185</v>
      </c>
      <c r="F27" s="61">
        <v>2011</v>
      </c>
      <c r="G27" s="61" t="s">
        <v>459</v>
      </c>
      <c r="H27" s="62" t="s">
        <v>353</v>
      </c>
      <c r="I27" s="61">
        <v>1706</v>
      </c>
      <c r="J27" s="61">
        <v>1761</v>
      </c>
      <c r="K27" s="61" t="s">
        <v>353</v>
      </c>
      <c r="L27" s="61" t="s">
        <v>464</v>
      </c>
      <c r="M27" s="61" t="s">
        <v>353</v>
      </c>
      <c r="N27" s="61" t="s">
        <v>353</v>
      </c>
      <c r="O27" s="61" t="s">
        <v>465</v>
      </c>
      <c r="P27" s="61" t="s">
        <v>353</v>
      </c>
      <c r="Q27" s="61" t="s">
        <v>353</v>
      </c>
      <c r="R27" s="61" t="s">
        <v>353</v>
      </c>
      <c r="S27" s="61" t="s">
        <v>353</v>
      </c>
      <c r="T27" s="61" t="s">
        <v>353</v>
      </c>
      <c r="U27" s="61" t="s">
        <v>353</v>
      </c>
    </row>
    <row r="28" spans="1:21">
      <c r="A28" s="56" t="s">
        <v>466</v>
      </c>
      <c r="B28" s="57" t="s">
        <v>466</v>
      </c>
      <c r="C28" s="57" t="s">
        <v>457</v>
      </c>
      <c r="D28" s="57" t="s">
        <v>458</v>
      </c>
      <c r="E28" s="57" t="s">
        <v>467</v>
      </c>
      <c r="F28" s="57">
        <v>2012</v>
      </c>
      <c r="G28" s="57" t="s">
        <v>459</v>
      </c>
      <c r="H28" s="58" t="s">
        <v>353</v>
      </c>
      <c r="I28" s="57" t="s">
        <v>353</v>
      </c>
      <c r="J28" s="57" t="s">
        <v>353</v>
      </c>
      <c r="K28" s="57" t="s">
        <v>353</v>
      </c>
      <c r="L28" s="57">
        <v>201210260114</v>
      </c>
      <c r="M28" s="57" t="s">
        <v>353</v>
      </c>
      <c r="N28" s="57" t="s">
        <v>353</v>
      </c>
      <c r="O28" s="57" t="s">
        <v>468</v>
      </c>
      <c r="P28" s="57" t="s">
        <v>353</v>
      </c>
      <c r="Q28" s="57" t="s">
        <v>353</v>
      </c>
      <c r="R28" s="57" t="s">
        <v>353</v>
      </c>
      <c r="S28" s="57" t="s">
        <v>353</v>
      </c>
      <c r="T28" s="57" t="s">
        <v>353</v>
      </c>
      <c r="U28" s="57" t="s">
        <v>353</v>
      </c>
    </row>
    <row r="29" spans="1:21">
      <c r="A29" s="56" t="s">
        <v>469</v>
      </c>
      <c r="B29" s="57" t="s">
        <v>469</v>
      </c>
      <c r="C29" s="57" t="s">
        <v>457</v>
      </c>
      <c r="D29" s="57" t="s">
        <v>458</v>
      </c>
      <c r="E29" s="57" t="s">
        <v>467</v>
      </c>
      <c r="F29" s="57">
        <v>2012</v>
      </c>
      <c r="G29" s="57" t="s">
        <v>459</v>
      </c>
      <c r="H29" s="58" t="s">
        <v>353</v>
      </c>
      <c r="I29" s="57" t="s">
        <v>353</v>
      </c>
      <c r="J29" s="57">
        <v>0</v>
      </c>
      <c r="K29" s="57" t="s">
        <v>353</v>
      </c>
      <c r="L29" s="57">
        <v>201201120121</v>
      </c>
      <c r="M29" s="57" t="s">
        <v>353</v>
      </c>
      <c r="N29" s="57" t="s">
        <v>353</v>
      </c>
      <c r="O29" s="57" t="s">
        <v>470</v>
      </c>
      <c r="P29" s="57" t="s">
        <v>353</v>
      </c>
      <c r="Q29" s="57" t="s">
        <v>353</v>
      </c>
      <c r="R29" s="57" t="s">
        <v>356</v>
      </c>
      <c r="S29" s="57" t="s">
        <v>471</v>
      </c>
      <c r="T29" s="57" t="s">
        <v>353</v>
      </c>
      <c r="U29" s="57" t="s">
        <v>353</v>
      </c>
    </row>
    <row r="30" spans="1:21">
      <c r="A30" s="56" t="s">
        <v>472</v>
      </c>
      <c r="B30" s="57" t="s">
        <v>472</v>
      </c>
      <c r="C30" s="57" t="s">
        <v>457</v>
      </c>
      <c r="D30" s="57" t="s">
        <v>458</v>
      </c>
      <c r="E30" s="57" t="s">
        <v>467</v>
      </c>
      <c r="F30" s="57">
        <v>2014</v>
      </c>
      <c r="G30" s="57" t="s">
        <v>459</v>
      </c>
      <c r="H30" s="58" t="s">
        <v>353</v>
      </c>
      <c r="I30" s="57">
        <v>0</v>
      </c>
      <c r="J30" s="57">
        <v>0</v>
      </c>
      <c r="K30" s="57" t="s">
        <v>353</v>
      </c>
      <c r="L30" s="57">
        <v>201412150021</v>
      </c>
      <c r="M30" s="57" t="s">
        <v>353</v>
      </c>
      <c r="N30" s="57" t="s">
        <v>353</v>
      </c>
      <c r="O30" s="57" t="s">
        <v>473</v>
      </c>
      <c r="P30" s="57" t="s">
        <v>353</v>
      </c>
      <c r="Q30" s="57" t="s">
        <v>353</v>
      </c>
      <c r="R30" s="57" t="s">
        <v>356</v>
      </c>
      <c r="S30" s="57" t="s">
        <v>474</v>
      </c>
      <c r="T30" s="57" t="s">
        <v>353</v>
      </c>
      <c r="U30" s="57" t="s">
        <v>353</v>
      </c>
    </row>
    <row r="31" spans="1:21">
      <c r="A31" s="56" t="s">
        <v>475</v>
      </c>
      <c r="B31" s="57" t="s">
        <v>475</v>
      </c>
      <c r="C31" s="57" t="s">
        <v>457</v>
      </c>
      <c r="D31" s="57" t="s">
        <v>458</v>
      </c>
      <c r="E31" s="57" t="s">
        <v>467</v>
      </c>
      <c r="F31" s="57">
        <v>2012</v>
      </c>
      <c r="G31" s="57" t="s">
        <v>459</v>
      </c>
      <c r="H31" s="58" t="s">
        <v>353</v>
      </c>
      <c r="I31" s="57" t="s">
        <v>353</v>
      </c>
      <c r="J31" s="57">
        <v>0</v>
      </c>
      <c r="K31" s="57" t="s">
        <v>353</v>
      </c>
      <c r="L31" s="57">
        <v>201206230011</v>
      </c>
      <c r="M31" s="57" t="s">
        <v>353</v>
      </c>
      <c r="N31" s="57" t="s">
        <v>353</v>
      </c>
      <c r="O31" s="57" t="s">
        <v>470</v>
      </c>
      <c r="P31" s="57" t="s">
        <v>353</v>
      </c>
      <c r="Q31" s="57" t="s">
        <v>353</v>
      </c>
      <c r="R31" s="57" t="s">
        <v>356</v>
      </c>
      <c r="S31" s="57" t="s">
        <v>476</v>
      </c>
      <c r="T31" s="57" t="s">
        <v>353</v>
      </c>
      <c r="U31" s="57" t="s">
        <v>353</v>
      </c>
    </row>
    <row r="32" spans="1:21">
      <c r="A32" s="56" t="s">
        <v>477</v>
      </c>
      <c r="B32" s="57" t="s">
        <v>477</v>
      </c>
      <c r="C32" s="57" t="s">
        <v>457</v>
      </c>
      <c r="D32" s="57" t="s">
        <v>463</v>
      </c>
      <c r="E32" s="57" t="s">
        <v>478</v>
      </c>
      <c r="F32" s="57">
        <v>2014</v>
      </c>
      <c r="G32" s="57" t="s">
        <v>459</v>
      </c>
      <c r="H32" s="58" t="s">
        <v>353</v>
      </c>
      <c r="I32" s="57">
        <v>0</v>
      </c>
      <c r="J32" s="57">
        <v>0</v>
      </c>
      <c r="K32" s="57" t="s">
        <v>353</v>
      </c>
      <c r="L32" s="57" t="s">
        <v>479</v>
      </c>
      <c r="M32" s="57" t="s">
        <v>353</v>
      </c>
      <c r="N32" s="57" t="s">
        <v>353</v>
      </c>
      <c r="O32" s="57" t="s">
        <v>480</v>
      </c>
      <c r="P32" s="57" t="s">
        <v>353</v>
      </c>
      <c r="Q32" s="57" t="s">
        <v>353</v>
      </c>
      <c r="R32" s="57" t="s">
        <v>356</v>
      </c>
      <c r="S32" s="57" t="s">
        <v>481</v>
      </c>
      <c r="T32" s="57" t="s">
        <v>353</v>
      </c>
      <c r="U32" s="57" t="s">
        <v>353</v>
      </c>
    </row>
    <row r="33" spans="1:21">
      <c r="A33" s="56" t="s">
        <v>482</v>
      </c>
      <c r="B33" s="57" t="s">
        <v>482</v>
      </c>
      <c r="C33" s="57" t="s">
        <v>457</v>
      </c>
      <c r="D33" s="57" t="s">
        <v>463</v>
      </c>
      <c r="E33" s="57" t="s">
        <v>478</v>
      </c>
      <c r="F33" s="57">
        <v>2017</v>
      </c>
      <c r="G33" s="57" t="s">
        <v>459</v>
      </c>
      <c r="H33" s="58" t="s">
        <v>353</v>
      </c>
      <c r="I33" s="57" t="s">
        <v>353</v>
      </c>
      <c r="J33" s="57">
        <v>0</v>
      </c>
      <c r="K33" s="57" t="s">
        <v>353</v>
      </c>
      <c r="L33" s="57" t="s">
        <v>483</v>
      </c>
      <c r="M33" s="57" t="s">
        <v>353</v>
      </c>
      <c r="N33" s="57" t="s">
        <v>353</v>
      </c>
      <c r="O33" s="57" t="s">
        <v>484</v>
      </c>
      <c r="P33" s="57" t="s">
        <v>353</v>
      </c>
      <c r="Q33" s="57" t="s">
        <v>353</v>
      </c>
      <c r="R33" s="57" t="s">
        <v>356</v>
      </c>
      <c r="S33" s="57" t="s">
        <v>485</v>
      </c>
      <c r="T33" s="57" t="s">
        <v>353</v>
      </c>
      <c r="U33" s="57" t="s">
        <v>353</v>
      </c>
    </row>
    <row r="34" spans="1:21">
      <c r="A34" s="56" t="s">
        <v>486</v>
      </c>
      <c r="B34" s="57" t="s">
        <v>487</v>
      </c>
      <c r="C34" s="57" t="s">
        <v>457</v>
      </c>
      <c r="D34" s="57" t="s">
        <v>488</v>
      </c>
      <c r="E34" s="57">
        <v>350</v>
      </c>
      <c r="F34" s="57">
        <v>2021</v>
      </c>
      <c r="G34" s="57" t="s">
        <v>489</v>
      </c>
      <c r="H34" s="58" t="s">
        <v>353</v>
      </c>
      <c r="I34" s="57" t="s">
        <v>353</v>
      </c>
      <c r="J34" s="57" t="s">
        <v>353</v>
      </c>
      <c r="K34" s="57" t="s">
        <v>353</v>
      </c>
      <c r="L34" s="57" t="s">
        <v>353</v>
      </c>
      <c r="M34" s="57" t="s">
        <v>353</v>
      </c>
      <c r="N34" s="57" t="s">
        <v>353</v>
      </c>
      <c r="O34" s="57" t="s">
        <v>490</v>
      </c>
      <c r="P34" s="57" t="s">
        <v>353</v>
      </c>
      <c r="Q34" s="57" t="s">
        <v>353</v>
      </c>
      <c r="R34" s="57" t="s">
        <v>353</v>
      </c>
      <c r="S34" s="57" t="s">
        <v>353</v>
      </c>
      <c r="T34" s="57" t="s">
        <v>353</v>
      </c>
      <c r="U34" s="57" t="s">
        <v>353</v>
      </c>
    </row>
    <row r="35" spans="1:21">
      <c r="A35" s="60" t="s">
        <v>491</v>
      </c>
      <c r="B35" s="61" t="s">
        <v>491</v>
      </c>
      <c r="C35" s="61" t="s">
        <v>492</v>
      </c>
      <c r="D35" s="61" t="s">
        <v>493</v>
      </c>
      <c r="E35" s="61" t="s">
        <v>494</v>
      </c>
      <c r="F35" s="61">
        <v>2011</v>
      </c>
      <c r="G35" s="61" t="s">
        <v>495</v>
      </c>
      <c r="H35" s="62" t="s">
        <v>353</v>
      </c>
      <c r="I35" s="61">
        <v>75.7</v>
      </c>
      <c r="J35" s="61">
        <v>8859</v>
      </c>
      <c r="K35" s="61" t="s">
        <v>496</v>
      </c>
      <c r="L35" s="61" t="s">
        <v>497</v>
      </c>
      <c r="M35" s="61" t="s">
        <v>353</v>
      </c>
      <c r="N35" s="61" t="s">
        <v>353</v>
      </c>
      <c r="O35" s="61" t="s">
        <v>353</v>
      </c>
      <c r="P35" s="61" t="s">
        <v>353</v>
      </c>
      <c r="Q35" s="61" t="s">
        <v>353</v>
      </c>
      <c r="R35" s="61" t="s">
        <v>353</v>
      </c>
      <c r="S35" s="61" t="s">
        <v>353</v>
      </c>
      <c r="T35" s="61" t="s">
        <v>353</v>
      </c>
      <c r="U35" s="61" t="s">
        <v>353</v>
      </c>
    </row>
    <row r="36" spans="1:21">
      <c r="A36" s="60" t="s">
        <v>498</v>
      </c>
      <c r="B36" s="61" t="s">
        <v>498</v>
      </c>
      <c r="C36" s="61" t="s">
        <v>492</v>
      </c>
      <c r="D36" s="61" t="s">
        <v>493</v>
      </c>
      <c r="E36" s="61" t="s">
        <v>499</v>
      </c>
      <c r="F36" s="61">
        <v>2013</v>
      </c>
      <c r="G36" s="61" t="s">
        <v>495</v>
      </c>
      <c r="H36" s="62" t="s">
        <v>353</v>
      </c>
      <c r="I36" s="61">
        <v>0.6</v>
      </c>
      <c r="J36" s="61">
        <v>7035</v>
      </c>
      <c r="K36" s="61" t="s">
        <v>500</v>
      </c>
      <c r="L36" s="61" t="s">
        <v>501</v>
      </c>
      <c r="M36" s="61" t="s">
        <v>353</v>
      </c>
      <c r="N36" s="61" t="s">
        <v>353</v>
      </c>
      <c r="O36" s="61" t="s">
        <v>502</v>
      </c>
      <c r="P36" s="61" t="s">
        <v>353</v>
      </c>
      <c r="Q36" s="61" t="s">
        <v>353</v>
      </c>
      <c r="R36" s="61" t="s">
        <v>353</v>
      </c>
      <c r="S36" s="61" t="s">
        <v>353</v>
      </c>
      <c r="T36" s="61" t="s">
        <v>353</v>
      </c>
      <c r="U36" s="61" t="s">
        <v>353</v>
      </c>
    </row>
    <row r="37" spans="1:21">
      <c r="A37" s="60" t="s">
        <v>503</v>
      </c>
      <c r="B37" s="61" t="s">
        <v>503</v>
      </c>
      <c r="C37" s="61" t="s">
        <v>492</v>
      </c>
      <c r="D37" s="61" t="s">
        <v>493</v>
      </c>
      <c r="E37" s="61" t="s">
        <v>504</v>
      </c>
      <c r="F37" s="61">
        <v>2013</v>
      </c>
      <c r="G37" s="61" t="s">
        <v>495</v>
      </c>
      <c r="H37" s="62" t="s">
        <v>353</v>
      </c>
      <c r="I37" s="61">
        <v>137.30000000000001</v>
      </c>
      <c r="J37" s="61">
        <v>7362</v>
      </c>
      <c r="K37" s="61" t="s">
        <v>505</v>
      </c>
      <c r="L37" s="61" t="s">
        <v>506</v>
      </c>
      <c r="M37" s="61" t="s">
        <v>353</v>
      </c>
      <c r="N37" s="61" t="s">
        <v>353</v>
      </c>
      <c r="O37" s="61" t="s">
        <v>502</v>
      </c>
      <c r="P37" s="61" t="s">
        <v>353</v>
      </c>
      <c r="Q37" s="61" t="s">
        <v>353</v>
      </c>
      <c r="R37" s="61" t="s">
        <v>353</v>
      </c>
      <c r="S37" s="61" t="s">
        <v>353</v>
      </c>
      <c r="T37" s="61" t="s">
        <v>353</v>
      </c>
      <c r="U37" s="61" t="s">
        <v>353</v>
      </c>
    </row>
    <row r="38" spans="1:21">
      <c r="A38" s="56" t="s">
        <v>507</v>
      </c>
      <c r="B38" s="57" t="s">
        <v>507</v>
      </c>
      <c r="C38" s="57" t="s">
        <v>492</v>
      </c>
      <c r="D38" s="57" t="s">
        <v>493</v>
      </c>
      <c r="E38" s="57" t="s">
        <v>499</v>
      </c>
      <c r="F38" s="57">
        <v>2014</v>
      </c>
      <c r="G38" s="57" t="s">
        <v>495</v>
      </c>
      <c r="H38" s="58" t="s">
        <v>353</v>
      </c>
      <c r="I38" s="57">
        <v>44.6</v>
      </c>
      <c r="J38" s="57">
        <v>6594</v>
      </c>
      <c r="K38" s="57" t="s">
        <v>508</v>
      </c>
      <c r="L38" s="57" t="s">
        <v>509</v>
      </c>
      <c r="M38" s="57" t="s">
        <v>353</v>
      </c>
      <c r="N38" s="57" t="s">
        <v>353</v>
      </c>
      <c r="O38" s="57" t="s">
        <v>353</v>
      </c>
      <c r="P38" s="57" t="s">
        <v>353</v>
      </c>
      <c r="Q38" s="57" t="s">
        <v>353</v>
      </c>
      <c r="R38" s="57" t="s">
        <v>510</v>
      </c>
      <c r="S38" s="57">
        <v>221020746</v>
      </c>
      <c r="T38" s="57" t="s">
        <v>353</v>
      </c>
      <c r="U38" s="57" t="s">
        <v>353</v>
      </c>
    </row>
    <row r="39" spans="1:21">
      <c r="A39" s="56" t="s">
        <v>511</v>
      </c>
      <c r="B39" s="57" t="s">
        <v>511</v>
      </c>
      <c r="C39" s="57" t="s">
        <v>492</v>
      </c>
      <c r="D39" s="57" t="s">
        <v>493</v>
      </c>
      <c r="E39" s="57" t="s">
        <v>512</v>
      </c>
      <c r="F39" s="57">
        <v>2012</v>
      </c>
      <c r="G39" s="57" t="s">
        <v>495</v>
      </c>
      <c r="H39" s="58" t="s">
        <v>353</v>
      </c>
      <c r="I39" s="57">
        <v>383.2</v>
      </c>
      <c r="J39" s="57">
        <v>4860</v>
      </c>
      <c r="K39" s="57" t="s">
        <v>513</v>
      </c>
      <c r="L39" s="57" t="s">
        <v>514</v>
      </c>
      <c r="M39" s="57" t="s">
        <v>353</v>
      </c>
      <c r="N39" s="57" t="s">
        <v>353</v>
      </c>
      <c r="O39" s="57" t="s">
        <v>353</v>
      </c>
      <c r="P39" s="57" t="s">
        <v>353</v>
      </c>
      <c r="Q39" s="57" t="s">
        <v>353</v>
      </c>
      <c r="R39" s="57" t="s">
        <v>510</v>
      </c>
      <c r="S39" s="57">
        <v>221019749</v>
      </c>
      <c r="T39" s="57" t="s">
        <v>353</v>
      </c>
      <c r="U39" s="57" t="s">
        <v>353</v>
      </c>
    </row>
    <row r="40" spans="1:21">
      <c r="A40" s="56" t="s">
        <v>515</v>
      </c>
      <c r="B40" s="57" t="s">
        <v>515</v>
      </c>
      <c r="C40" s="57" t="s">
        <v>492</v>
      </c>
      <c r="D40" s="57" t="s">
        <v>493</v>
      </c>
      <c r="E40" s="57" t="s">
        <v>516</v>
      </c>
      <c r="F40" s="57">
        <v>2012</v>
      </c>
      <c r="G40" s="57" t="s">
        <v>495</v>
      </c>
      <c r="H40" s="58" t="s">
        <v>353</v>
      </c>
      <c r="I40" s="57">
        <v>4698.8</v>
      </c>
      <c r="J40" s="57">
        <v>4712</v>
      </c>
      <c r="K40" s="57" t="s">
        <v>517</v>
      </c>
      <c r="L40" s="57" t="s">
        <v>518</v>
      </c>
      <c r="M40" s="57" t="s">
        <v>353</v>
      </c>
      <c r="N40" s="57" t="s">
        <v>353</v>
      </c>
      <c r="O40" s="57" t="s">
        <v>519</v>
      </c>
      <c r="P40" s="57" t="s">
        <v>353</v>
      </c>
      <c r="Q40" s="57" t="s">
        <v>353</v>
      </c>
      <c r="R40" s="57" t="s">
        <v>510</v>
      </c>
      <c r="S40" s="57">
        <v>221019391</v>
      </c>
      <c r="T40" s="57" t="s">
        <v>353</v>
      </c>
      <c r="U40" s="57" t="s">
        <v>353</v>
      </c>
    </row>
    <row r="41" spans="1:21">
      <c r="A41" s="60" t="s">
        <v>520</v>
      </c>
      <c r="B41" s="61" t="s">
        <v>520</v>
      </c>
      <c r="C41" s="61" t="s">
        <v>492</v>
      </c>
      <c r="D41" s="61" t="s">
        <v>493</v>
      </c>
      <c r="E41" s="61" t="s">
        <v>499</v>
      </c>
      <c r="F41" s="61">
        <v>2012</v>
      </c>
      <c r="G41" s="61" t="s">
        <v>495</v>
      </c>
      <c r="H41" s="62" t="s">
        <v>353</v>
      </c>
      <c r="I41" s="61">
        <v>6317.1</v>
      </c>
      <c r="J41" s="61">
        <v>6319</v>
      </c>
      <c r="K41" s="61" t="s">
        <v>353</v>
      </c>
      <c r="L41" s="61" t="s">
        <v>521</v>
      </c>
      <c r="M41" s="61" t="s">
        <v>353</v>
      </c>
      <c r="N41" s="61" t="s">
        <v>353</v>
      </c>
      <c r="O41" s="61" t="s">
        <v>522</v>
      </c>
      <c r="P41" s="61" t="s">
        <v>353</v>
      </c>
      <c r="Q41" s="61" t="s">
        <v>353</v>
      </c>
      <c r="R41" s="61" t="s">
        <v>353</v>
      </c>
      <c r="S41" s="61" t="s">
        <v>353</v>
      </c>
      <c r="T41" s="61" t="s">
        <v>353</v>
      </c>
      <c r="U41" s="61" t="s">
        <v>353</v>
      </c>
    </row>
    <row r="42" spans="1:21">
      <c r="A42" s="56" t="s">
        <v>523</v>
      </c>
      <c r="B42" s="57" t="s">
        <v>523</v>
      </c>
      <c r="C42" s="57" t="s">
        <v>492</v>
      </c>
      <c r="D42" s="57" t="s">
        <v>493</v>
      </c>
      <c r="E42" s="57" t="s">
        <v>524</v>
      </c>
      <c r="F42" s="57" t="s">
        <v>353</v>
      </c>
      <c r="G42" s="57" t="s">
        <v>495</v>
      </c>
      <c r="H42" s="58" t="s">
        <v>353</v>
      </c>
      <c r="I42" s="57">
        <v>3678.8</v>
      </c>
      <c r="J42" s="57">
        <v>3396</v>
      </c>
      <c r="K42" s="57" t="s">
        <v>353</v>
      </c>
      <c r="L42" s="57" t="s">
        <v>525</v>
      </c>
      <c r="M42" s="57" t="s">
        <v>353</v>
      </c>
      <c r="N42" s="57" t="s">
        <v>353</v>
      </c>
      <c r="O42" s="57" t="s">
        <v>502</v>
      </c>
      <c r="P42" s="57" t="s">
        <v>353</v>
      </c>
      <c r="Q42" s="57" t="s">
        <v>353</v>
      </c>
      <c r="R42" s="57" t="s">
        <v>510</v>
      </c>
      <c r="S42" s="57">
        <v>221020552</v>
      </c>
      <c r="T42" s="57" t="s">
        <v>353</v>
      </c>
      <c r="U42" s="57" t="s">
        <v>353</v>
      </c>
    </row>
    <row r="43" spans="1:21">
      <c r="A43" s="56" t="s">
        <v>526</v>
      </c>
      <c r="B43" s="57" t="s">
        <v>526</v>
      </c>
      <c r="C43" s="57" t="s">
        <v>492</v>
      </c>
      <c r="D43" s="57" t="s">
        <v>493</v>
      </c>
      <c r="E43" s="57" t="s">
        <v>499</v>
      </c>
      <c r="F43" s="57" t="s">
        <v>353</v>
      </c>
      <c r="G43" s="57" t="s">
        <v>495</v>
      </c>
      <c r="H43" s="58" t="s">
        <v>353</v>
      </c>
      <c r="I43" s="57">
        <v>191.4</v>
      </c>
      <c r="J43" s="57">
        <v>4537</v>
      </c>
      <c r="K43" s="57" t="s">
        <v>353</v>
      </c>
      <c r="L43" s="57" t="s">
        <v>527</v>
      </c>
      <c r="M43" s="57" t="s">
        <v>353</v>
      </c>
      <c r="N43" s="57" t="s">
        <v>353</v>
      </c>
      <c r="O43" s="57" t="s">
        <v>353</v>
      </c>
      <c r="P43" s="57" t="s">
        <v>353</v>
      </c>
      <c r="Q43" s="57" t="s">
        <v>353</v>
      </c>
      <c r="R43" s="57" t="s">
        <v>510</v>
      </c>
      <c r="S43" s="57">
        <v>221020576</v>
      </c>
      <c r="T43" s="57" t="s">
        <v>353</v>
      </c>
      <c r="U43" s="57" t="s">
        <v>353</v>
      </c>
    </row>
    <row r="44" spans="1:21">
      <c r="A44" s="56" t="s">
        <v>528</v>
      </c>
      <c r="B44" s="57" t="s">
        <v>528</v>
      </c>
      <c r="C44" s="57" t="s">
        <v>492</v>
      </c>
      <c r="D44" s="57" t="s">
        <v>493</v>
      </c>
      <c r="E44" s="57" t="s">
        <v>494</v>
      </c>
      <c r="F44" s="57">
        <v>2012</v>
      </c>
      <c r="G44" s="57" t="s">
        <v>495</v>
      </c>
      <c r="H44" s="58" t="s">
        <v>353</v>
      </c>
      <c r="I44" s="57">
        <v>790</v>
      </c>
      <c r="J44" s="57">
        <v>4631</v>
      </c>
      <c r="K44" s="57" t="s">
        <v>353</v>
      </c>
      <c r="L44" s="57" t="s">
        <v>529</v>
      </c>
      <c r="M44" s="57" t="s">
        <v>353</v>
      </c>
      <c r="N44" s="57" t="s">
        <v>353</v>
      </c>
      <c r="O44" s="57" t="s">
        <v>530</v>
      </c>
      <c r="P44" s="57" t="s">
        <v>353</v>
      </c>
      <c r="Q44" s="57" t="s">
        <v>353</v>
      </c>
      <c r="R44" s="57" t="s">
        <v>510</v>
      </c>
      <c r="S44" s="57">
        <v>221020399</v>
      </c>
      <c r="T44" s="57" t="s">
        <v>353</v>
      </c>
      <c r="U44" s="57" t="s">
        <v>353</v>
      </c>
    </row>
    <row r="45" spans="1:21">
      <c r="A45" s="56" t="s">
        <v>531</v>
      </c>
      <c r="B45" s="57" t="s">
        <v>531</v>
      </c>
      <c r="C45" s="57" t="s">
        <v>492</v>
      </c>
      <c r="D45" s="57" t="s">
        <v>532</v>
      </c>
      <c r="E45" s="57" t="s">
        <v>533</v>
      </c>
      <c r="F45" s="57">
        <v>2014</v>
      </c>
      <c r="G45" s="57" t="s">
        <v>495</v>
      </c>
      <c r="H45" s="58" t="s">
        <v>353</v>
      </c>
      <c r="I45" s="57">
        <v>0.2</v>
      </c>
      <c r="J45" s="57">
        <v>2552</v>
      </c>
      <c r="K45" s="57" t="s">
        <v>353</v>
      </c>
      <c r="L45" s="57" t="s">
        <v>534</v>
      </c>
      <c r="M45" s="57" t="s">
        <v>353</v>
      </c>
      <c r="N45" s="57" t="s">
        <v>353</v>
      </c>
      <c r="O45" s="57" t="s">
        <v>535</v>
      </c>
      <c r="P45" s="57" t="s">
        <v>353</v>
      </c>
      <c r="Q45" s="57" t="s">
        <v>353</v>
      </c>
      <c r="R45" s="57" t="s">
        <v>353</v>
      </c>
      <c r="S45" s="57" t="s">
        <v>353</v>
      </c>
      <c r="T45" s="57" t="s">
        <v>353</v>
      </c>
      <c r="U45" s="57" t="s">
        <v>353</v>
      </c>
    </row>
    <row r="46" spans="1:21">
      <c r="A46" s="60" t="s">
        <v>76</v>
      </c>
      <c r="B46" s="61" t="s">
        <v>76</v>
      </c>
      <c r="C46" s="61" t="s">
        <v>492</v>
      </c>
      <c r="D46" s="61" t="s">
        <v>536</v>
      </c>
      <c r="E46" s="61" t="s">
        <v>537</v>
      </c>
      <c r="F46" s="61" t="s">
        <v>353</v>
      </c>
      <c r="G46" s="61" t="s">
        <v>538</v>
      </c>
      <c r="H46" s="62" t="s">
        <v>353</v>
      </c>
      <c r="I46" s="61" t="s">
        <v>353</v>
      </c>
      <c r="J46" s="61" t="s">
        <v>353</v>
      </c>
      <c r="K46" s="61" t="s">
        <v>353</v>
      </c>
      <c r="L46" s="61" t="s">
        <v>77</v>
      </c>
      <c r="M46" s="61" t="s">
        <v>353</v>
      </c>
      <c r="N46" s="61" t="s">
        <v>353</v>
      </c>
      <c r="O46" s="61" t="s">
        <v>353</v>
      </c>
      <c r="P46" s="61" t="s">
        <v>353</v>
      </c>
      <c r="Q46" s="61" t="s">
        <v>353</v>
      </c>
      <c r="R46" s="61" t="s">
        <v>353</v>
      </c>
      <c r="S46" s="61" t="s">
        <v>353</v>
      </c>
      <c r="T46" s="61" t="s">
        <v>353</v>
      </c>
      <c r="U46" s="61" t="s">
        <v>353</v>
      </c>
    </row>
    <row r="47" spans="1:21">
      <c r="A47" s="60" t="s">
        <v>539</v>
      </c>
      <c r="B47" s="61" t="s">
        <v>539</v>
      </c>
      <c r="C47" s="61" t="s">
        <v>492</v>
      </c>
      <c r="D47" s="61" t="s">
        <v>540</v>
      </c>
      <c r="E47" s="61" t="s">
        <v>541</v>
      </c>
      <c r="F47" s="61">
        <v>2006</v>
      </c>
      <c r="G47" s="61" t="s">
        <v>542</v>
      </c>
      <c r="H47" s="62" t="s">
        <v>353</v>
      </c>
      <c r="I47" s="61">
        <v>315</v>
      </c>
      <c r="J47" s="61">
        <v>2280</v>
      </c>
      <c r="K47" s="61" t="s">
        <v>543</v>
      </c>
      <c r="L47" s="61">
        <v>404519</v>
      </c>
      <c r="M47" s="61" t="s">
        <v>353</v>
      </c>
      <c r="N47" s="61" t="s">
        <v>353</v>
      </c>
      <c r="O47" s="61" t="s">
        <v>353</v>
      </c>
      <c r="P47" s="61" t="s">
        <v>353</v>
      </c>
      <c r="Q47" s="61" t="s">
        <v>353</v>
      </c>
      <c r="R47" s="61" t="s">
        <v>510</v>
      </c>
      <c r="S47" s="61">
        <v>221020494</v>
      </c>
      <c r="T47" s="61" t="s">
        <v>353</v>
      </c>
      <c r="U47" s="61" t="s">
        <v>353</v>
      </c>
    </row>
    <row r="48" spans="1:21">
      <c r="A48" s="56" t="s">
        <v>544</v>
      </c>
      <c r="B48" s="57" t="s">
        <v>544</v>
      </c>
      <c r="C48" s="57" t="s">
        <v>492</v>
      </c>
      <c r="D48" s="57" t="s">
        <v>540</v>
      </c>
      <c r="E48" s="57" t="s">
        <v>541</v>
      </c>
      <c r="F48" s="57">
        <v>2005</v>
      </c>
      <c r="G48" s="57" t="s">
        <v>542</v>
      </c>
      <c r="H48" s="58" t="s">
        <v>353</v>
      </c>
      <c r="I48" s="57">
        <v>813</v>
      </c>
      <c r="J48" s="57">
        <v>724</v>
      </c>
      <c r="K48" s="57" t="s">
        <v>545</v>
      </c>
      <c r="L48" s="57">
        <v>405200</v>
      </c>
      <c r="M48" s="57" t="s">
        <v>353</v>
      </c>
      <c r="N48" s="57" t="s">
        <v>353</v>
      </c>
      <c r="O48" s="57" t="s">
        <v>353</v>
      </c>
      <c r="P48" s="57" t="s">
        <v>353</v>
      </c>
      <c r="Q48" s="57" t="s">
        <v>353</v>
      </c>
      <c r="R48" s="57" t="s">
        <v>510</v>
      </c>
      <c r="S48" s="57">
        <v>221020149</v>
      </c>
      <c r="T48" s="57" t="s">
        <v>353</v>
      </c>
      <c r="U48" s="57" t="s">
        <v>353</v>
      </c>
    </row>
    <row r="49" spans="1:21">
      <c r="A49" s="56" t="s">
        <v>546</v>
      </c>
      <c r="B49" s="57" t="s">
        <v>546</v>
      </c>
      <c r="C49" s="57" t="s">
        <v>492</v>
      </c>
      <c r="D49" s="57" t="s">
        <v>540</v>
      </c>
      <c r="E49" s="57" t="s">
        <v>541</v>
      </c>
      <c r="F49" s="57">
        <v>1993</v>
      </c>
      <c r="G49" s="57" t="s">
        <v>542</v>
      </c>
      <c r="H49" s="58" t="s">
        <v>353</v>
      </c>
      <c r="I49" s="57" t="s">
        <v>353</v>
      </c>
      <c r="J49" s="57" t="s">
        <v>353</v>
      </c>
      <c r="K49" s="57" t="s">
        <v>547</v>
      </c>
      <c r="L49" s="57">
        <v>89316</v>
      </c>
      <c r="M49" s="57" t="s">
        <v>353</v>
      </c>
      <c r="N49" s="57" t="s">
        <v>353</v>
      </c>
      <c r="O49" s="57" t="s">
        <v>353</v>
      </c>
      <c r="P49" s="57" t="s">
        <v>353</v>
      </c>
      <c r="Q49" s="57" t="s">
        <v>353</v>
      </c>
      <c r="R49" s="57" t="s">
        <v>353</v>
      </c>
      <c r="S49" s="57" t="s">
        <v>353</v>
      </c>
      <c r="T49" s="57" t="s">
        <v>353</v>
      </c>
      <c r="U49" s="57" t="s">
        <v>353</v>
      </c>
    </row>
    <row r="50" spans="1:21">
      <c r="A50" s="60" t="s">
        <v>548</v>
      </c>
      <c r="B50" s="61" t="s">
        <v>548</v>
      </c>
      <c r="C50" s="61" t="s">
        <v>492</v>
      </c>
      <c r="D50" s="61" t="s">
        <v>540</v>
      </c>
      <c r="E50" s="61" t="s">
        <v>541</v>
      </c>
      <c r="F50" s="61">
        <v>2008</v>
      </c>
      <c r="G50" s="61" t="s">
        <v>542</v>
      </c>
      <c r="H50" s="62" t="s">
        <v>353</v>
      </c>
      <c r="I50" s="61">
        <v>33.1</v>
      </c>
      <c r="J50" s="61">
        <v>2904</v>
      </c>
      <c r="K50" s="61" t="s">
        <v>549</v>
      </c>
      <c r="L50" s="61">
        <v>406044</v>
      </c>
      <c r="M50" s="61" t="s">
        <v>353</v>
      </c>
      <c r="N50" s="61" t="s">
        <v>353</v>
      </c>
      <c r="O50" s="61" t="s">
        <v>353</v>
      </c>
      <c r="P50" s="61" t="s">
        <v>353</v>
      </c>
      <c r="Q50" s="61" t="s">
        <v>353</v>
      </c>
      <c r="R50" s="61" t="s">
        <v>510</v>
      </c>
      <c r="S50" s="61">
        <v>221019603</v>
      </c>
      <c r="T50" s="61" t="s">
        <v>353</v>
      </c>
      <c r="U50" s="61" t="s">
        <v>353</v>
      </c>
    </row>
    <row r="51" spans="1:21">
      <c r="A51" s="56" t="s">
        <v>550</v>
      </c>
      <c r="B51" s="57" t="s">
        <v>550</v>
      </c>
      <c r="C51" s="57" t="s">
        <v>492</v>
      </c>
      <c r="D51" s="57" t="s">
        <v>540</v>
      </c>
      <c r="E51" s="57" t="s">
        <v>551</v>
      </c>
      <c r="F51" s="57">
        <v>2012</v>
      </c>
      <c r="G51" s="57" t="s">
        <v>542</v>
      </c>
      <c r="H51" s="58" t="s">
        <v>353</v>
      </c>
      <c r="I51" s="57">
        <v>50.5</v>
      </c>
      <c r="J51" s="57">
        <v>986</v>
      </c>
      <c r="K51" s="57" t="s">
        <v>353</v>
      </c>
      <c r="L51" s="57">
        <v>304420</v>
      </c>
      <c r="M51" s="57" t="s">
        <v>353</v>
      </c>
      <c r="N51" s="57" t="s">
        <v>353</v>
      </c>
      <c r="O51" s="57" t="s">
        <v>353</v>
      </c>
      <c r="P51" s="57" t="s">
        <v>353</v>
      </c>
      <c r="Q51" s="57" t="s">
        <v>353</v>
      </c>
      <c r="R51" s="57" t="s">
        <v>510</v>
      </c>
      <c r="S51" s="57">
        <v>221019337</v>
      </c>
      <c r="T51" s="57" t="s">
        <v>353</v>
      </c>
      <c r="U51" s="57" t="s">
        <v>353</v>
      </c>
    </row>
    <row r="52" spans="1:21">
      <c r="A52" s="60" t="s">
        <v>552</v>
      </c>
      <c r="B52" s="61" t="s">
        <v>552</v>
      </c>
      <c r="C52" s="61" t="s">
        <v>492</v>
      </c>
      <c r="D52" s="61" t="s">
        <v>540</v>
      </c>
      <c r="E52" s="61" t="s">
        <v>551</v>
      </c>
      <c r="F52" s="61">
        <v>2011</v>
      </c>
      <c r="G52" s="61" t="s">
        <v>542</v>
      </c>
      <c r="H52" s="62" t="s">
        <v>353</v>
      </c>
      <c r="I52" s="61">
        <v>97.3</v>
      </c>
      <c r="J52" s="61">
        <v>1708</v>
      </c>
      <c r="K52" s="61" t="s">
        <v>353</v>
      </c>
      <c r="L52" s="61">
        <v>304372</v>
      </c>
      <c r="M52" s="61" t="s">
        <v>353</v>
      </c>
      <c r="N52" s="61" t="s">
        <v>353</v>
      </c>
      <c r="O52" s="61" t="s">
        <v>353</v>
      </c>
      <c r="P52" s="61" t="s">
        <v>353</v>
      </c>
      <c r="Q52" s="61" t="s">
        <v>353</v>
      </c>
      <c r="R52" s="61" t="s">
        <v>510</v>
      </c>
      <c r="S52" s="61">
        <v>221020347</v>
      </c>
      <c r="T52" s="61" t="s">
        <v>353</v>
      </c>
      <c r="U52" s="61" t="s">
        <v>353</v>
      </c>
    </row>
    <row r="53" spans="1:21">
      <c r="A53" s="56" t="s">
        <v>553</v>
      </c>
      <c r="B53" s="57" t="s">
        <v>553</v>
      </c>
      <c r="C53" s="57" t="s">
        <v>492</v>
      </c>
      <c r="D53" s="57" t="s">
        <v>554</v>
      </c>
      <c r="E53" s="57" t="s">
        <v>555</v>
      </c>
      <c r="F53" s="57">
        <v>2013</v>
      </c>
      <c r="G53" s="57" t="s">
        <v>542</v>
      </c>
      <c r="H53" s="58" t="s">
        <v>353</v>
      </c>
      <c r="I53" s="57">
        <v>116.6</v>
      </c>
      <c r="J53" s="57">
        <v>1126</v>
      </c>
      <c r="K53" s="57" t="s">
        <v>353</v>
      </c>
      <c r="L53" s="57">
        <v>34257</v>
      </c>
      <c r="M53" s="57" t="s">
        <v>353</v>
      </c>
      <c r="N53" s="57" t="s">
        <v>353</v>
      </c>
      <c r="O53" s="57" t="s">
        <v>556</v>
      </c>
      <c r="P53" s="57" t="s">
        <v>353</v>
      </c>
      <c r="Q53" s="57" t="s">
        <v>353</v>
      </c>
      <c r="R53" s="57" t="s">
        <v>510</v>
      </c>
      <c r="S53" s="57">
        <v>221020606</v>
      </c>
      <c r="T53" s="57" t="s">
        <v>353</v>
      </c>
      <c r="U53" s="57" t="s">
        <v>353</v>
      </c>
    </row>
    <row r="54" spans="1:21">
      <c r="A54" s="60" t="s">
        <v>557</v>
      </c>
      <c r="B54" s="61" t="s">
        <v>557</v>
      </c>
      <c r="C54" s="61" t="s">
        <v>492</v>
      </c>
      <c r="D54" s="61" t="s">
        <v>554</v>
      </c>
      <c r="E54" s="61" t="s">
        <v>555</v>
      </c>
      <c r="F54" s="61">
        <v>2014</v>
      </c>
      <c r="G54" s="61" t="s">
        <v>542</v>
      </c>
      <c r="H54" s="62" t="s">
        <v>353</v>
      </c>
      <c r="I54" s="61">
        <v>816.6</v>
      </c>
      <c r="J54" s="61">
        <v>774</v>
      </c>
      <c r="K54" s="61" t="s">
        <v>353</v>
      </c>
      <c r="L54" s="61">
        <v>35490</v>
      </c>
      <c r="M54" s="61" t="s">
        <v>353</v>
      </c>
      <c r="N54" s="61" t="s">
        <v>353</v>
      </c>
      <c r="O54" s="61" t="s">
        <v>556</v>
      </c>
      <c r="P54" s="61" t="s">
        <v>353</v>
      </c>
      <c r="Q54" s="61" t="s">
        <v>353</v>
      </c>
      <c r="R54" s="61" t="s">
        <v>510</v>
      </c>
      <c r="S54" s="61">
        <v>221019335</v>
      </c>
      <c r="T54" s="61" t="s">
        <v>353</v>
      </c>
      <c r="U54" s="61" t="s">
        <v>353</v>
      </c>
    </row>
    <row r="55" spans="1:21">
      <c r="A55" s="60" t="s">
        <v>558</v>
      </c>
      <c r="B55" s="61" t="s">
        <v>558</v>
      </c>
      <c r="C55" s="61" t="s">
        <v>492</v>
      </c>
      <c r="D55" s="61" t="s">
        <v>540</v>
      </c>
      <c r="E55" s="61" t="s">
        <v>559</v>
      </c>
      <c r="F55" s="61">
        <v>2014</v>
      </c>
      <c r="G55" s="61" t="s">
        <v>542</v>
      </c>
      <c r="H55" s="62" t="s">
        <v>353</v>
      </c>
      <c r="I55" s="61">
        <v>87</v>
      </c>
      <c r="J55" s="61">
        <v>803</v>
      </c>
      <c r="K55" s="61" t="s">
        <v>353</v>
      </c>
      <c r="L55" s="61">
        <v>408582</v>
      </c>
      <c r="M55" s="61" t="s">
        <v>353</v>
      </c>
      <c r="N55" s="61" t="s">
        <v>353</v>
      </c>
      <c r="O55" s="61" t="s">
        <v>353</v>
      </c>
      <c r="P55" s="61" t="s">
        <v>353</v>
      </c>
      <c r="Q55" s="61" t="s">
        <v>353</v>
      </c>
      <c r="R55" s="61" t="s">
        <v>510</v>
      </c>
      <c r="S55" s="61">
        <v>221019292</v>
      </c>
      <c r="T55" s="61" t="s">
        <v>353</v>
      </c>
      <c r="U55" s="61" t="s">
        <v>353</v>
      </c>
    </row>
    <row r="56" spans="1:21" ht="20.25">
      <c r="A56" s="60" t="s">
        <v>82</v>
      </c>
      <c r="B56" s="61" t="s">
        <v>82</v>
      </c>
      <c r="C56" s="61" t="s">
        <v>560</v>
      </c>
      <c r="D56" s="61" t="s">
        <v>561</v>
      </c>
      <c r="E56" s="61" t="s">
        <v>562</v>
      </c>
      <c r="F56" s="61">
        <v>2012</v>
      </c>
      <c r="G56" s="61" t="s">
        <v>563</v>
      </c>
      <c r="H56" s="62" t="s">
        <v>564</v>
      </c>
      <c r="I56" s="61">
        <v>168518.5</v>
      </c>
      <c r="J56" s="61">
        <v>55</v>
      </c>
      <c r="K56" s="61" t="s">
        <v>353</v>
      </c>
      <c r="L56" s="61" t="s">
        <v>83</v>
      </c>
      <c r="M56" s="61" t="s">
        <v>565</v>
      </c>
      <c r="N56" s="61" t="s">
        <v>566</v>
      </c>
      <c r="O56" s="62" t="s">
        <v>567</v>
      </c>
      <c r="P56" s="61" t="s">
        <v>353</v>
      </c>
      <c r="Q56" s="61" t="s">
        <v>363</v>
      </c>
      <c r="R56" s="61" t="s">
        <v>568</v>
      </c>
      <c r="S56" s="61">
        <v>220707807</v>
      </c>
      <c r="T56" s="61" t="s">
        <v>353</v>
      </c>
      <c r="U56" s="63">
        <v>43862</v>
      </c>
    </row>
    <row r="57" spans="1:21" ht="20.25">
      <c r="A57" s="60" t="s">
        <v>87</v>
      </c>
      <c r="B57" s="61" t="s">
        <v>87</v>
      </c>
      <c r="C57" s="61" t="s">
        <v>560</v>
      </c>
      <c r="D57" s="61" t="s">
        <v>561</v>
      </c>
      <c r="E57" s="61" t="s">
        <v>569</v>
      </c>
      <c r="F57" s="61">
        <v>2011</v>
      </c>
      <c r="G57" s="61" t="s">
        <v>563</v>
      </c>
      <c r="H57" s="62" t="s">
        <v>564</v>
      </c>
      <c r="I57" s="61">
        <v>187655.6</v>
      </c>
      <c r="J57" s="61">
        <v>1268</v>
      </c>
      <c r="K57" s="61" t="s">
        <v>353</v>
      </c>
      <c r="L57" s="61" t="s">
        <v>88</v>
      </c>
      <c r="M57" s="61" t="s">
        <v>353</v>
      </c>
      <c r="N57" s="61" t="s">
        <v>570</v>
      </c>
      <c r="O57" s="62" t="s">
        <v>571</v>
      </c>
      <c r="P57" s="61" t="s">
        <v>353</v>
      </c>
      <c r="Q57" s="61" t="s">
        <v>353</v>
      </c>
      <c r="R57" s="61" t="s">
        <v>568</v>
      </c>
      <c r="S57" s="61">
        <v>220707779</v>
      </c>
      <c r="T57" s="61" t="s">
        <v>353</v>
      </c>
      <c r="U57" s="61" t="s">
        <v>353</v>
      </c>
    </row>
    <row r="58" spans="1:21" ht="30.75">
      <c r="A58" s="56" t="s">
        <v>572</v>
      </c>
      <c r="B58" s="57" t="s">
        <v>572</v>
      </c>
      <c r="C58" s="57" t="s">
        <v>492</v>
      </c>
      <c r="D58" s="57" t="s">
        <v>573</v>
      </c>
      <c r="E58" s="57" t="s">
        <v>574</v>
      </c>
      <c r="F58" s="57">
        <v>2001</v>
      </c>
      <c r="G58" s="57" t="s">
        <v>575</v>
      </c>
      <c r="H58" s="58" t="s">
        <v>576</v>
      </c>
      <c r="I58" s="57">
        <v>0</v>
      </c>
      <c r="J58" s="57">
        <v>0</v>
      </c>
      <c r="K58" s="57" t="s">
        <v>577</v>
      </c>
      <c r="L58" s="57" t="s">
        <v>578</v>
      </c>
      <c r="M58" s="57" t="s">
        <v>353</v>
      </c>
      <c r="N58" s="57" t="s">
        <v>353</v>
      </c>
      <c r="O58" s="58" t="s">
        <v>579</v>
      </c>
      <c r="P58" s="57" t="s">
        <v>353</v>
      </c>
      <c r="Q58" s="57" t="s">
        <v>353</v>
      </c>
      <c r="R58" s="57" t="s">
        <v>353</v>
      </c>
      <c r="S58" s="57" t="s">
        <v>353</v>
      </c>
      <c r="T58" s="57" t="s">
        <v>353</v>
      </c>
      <c r="U58" s="57" t="s">
        <v>353</v>
      </c>
    </row>
    <row r="59" spans="1:21" ht="20.25">
      <c r="A59" s="56" t="s">
        <v>580</v>
      </c>
      <c r="B59" s="57" t="s">
        <v>580</v>
      </c>
      <c r="C59" s="57" t="s">
        <v>492</v>
      </c>
      <c r="D59" s="57" t="s">
        <v>573</v>
      </c>
      <c r="E59" s="57" t="s">
        <v>581</v>
      </c>
      <c r="F59" s="57" t="s">
        <v>353</v>
      </c>
      <c r="G59" s="57" t="s">
        <v>575</v>
      </c>
      <c r="H59" s="58" t="s">
        <v>576</v>
      </c>
      <c r="I59" s="57" t="s">
        <v>353</v>
      </c>
      <c r="J59" s="57" t="s">
        <v>353</v>
      </c>
      <c r="K59" s="57" t="s">
        <v>582</v>
      </c>
      <c r="L59" s="57" t="s">
        <v>583</v>
      </c>
      <c r="M59" s="57" t="s">
        <v>353</v>
      </c>
      <c r="N59" s="57" t="s">
        <v>353</v>
      </c>
      <c r="O59" s="57" t="s">
        <v>353</v>
      </c>
      <c r="P59" s="57" t="s">
        <v>353</v>
      </c>
      <c r="Q59" s="57" t="s">
        <v>353</v>
      </c>
      <c r="R59" s="57" t="s">
        <v>353</v>
      </c>
      <c r="S59" s="57" t="s">
        <v>353</v>
      </c>
      <c r="T59" s="57" t="s">
        <v>353</v>
      </c>
      <c r="U59" s="57" t="s">
        <v>353</v>
      </c>
    </row>
    <row r="60" spans="1:21" ht="20.25">
      <c r="A60" s="60" t="s">
        <v>584</v>
      </c>
      <c r="B60" s="61" t="s">
        <v>584</v>
      </c>
      <c r="C60" s="61" t="s">
        <v>492</v>
      </c>
      <c r="D60" s="61" t="s">
        <v>573</v>
      </c>
      <c r="E60" s="61" t="s">
        <v>585</v>
      </c>
      <c r="F60" s="61" t="s">
        <v>353</v>
      </c>
      <c r="G60" s="61" t="s">
        <v>575</v>
      </c>
      <c r="H60" s="62" t="s">
        <v>586</v>
      </c>
      <c r="I60" s="61" t="s">
        <v>353</v>
      </c>
      <c r="J60" s="61" t="s">
        <v>353</v>
      </c>
      <c r="K60" s="61" t="s">
        <v>587</v>
      </c>
      <c r="L60" s="61">
        <v>900800</v>
      </c>
      <c r="M60" s="61" t="s">
        <v>353</v>
      </c>
      <c r="N60" s="61" t="s">
        <v>353</v>
      </c>
      <c r="O60" s="61" t="s">
        <v>588</v>
      </c>
      <c r="P60" s="61" t="s">
        <v>353</v>
      </c>
      <c r="Q60" s="61" t="s">
        <v>353</v>
      </c>
      <c r="R60" s="61" t="s">
        <v>353</v>
      </c>
      <c r="S60" s="61" t="s">
        <v>353</v>
      </c>
      <c r="T60" s="61" t="s">
        <v>353</v>
      </c>
      <c r="U60" s="61" t="s">
        <v>353</v>
      </c>
    </row>
    <row r="61" spans="1:21">
      <c r="A61" s="56" t="s">
        <v>589</v>
      </c>
      <c r="B61" s="57" t="s">
        <v>589</v>
      </c>
      <c r="C61" s="57" t="s">
        <v>492</v>
      </c>
      <c r="D61" s="57" t="s">
        <v>573</v>
      </c>
      <c r="E61" s="57" t="s">
        <v>590</v>
      </c>
      <c r="F61" s="57">
        <v>2017</v>
      </c>
      <c r="G61" s="57" t="s">
        <v>575</v>
      </c>
      <c r="H61" s="58" t="s">
        <v>591</v>
      </c>
      <c r="I61" s="57">
        <v>25.1</v>
      </c>
      <c r="J61" s="57">
        <v>3882</v>
      </c>
      <c r="K61" s="57" t="s">
        <v>353</v>
      </c>
      <c r="L61" s="57" t="s">
        <v>592</v>
      </c>
      <c r="M61" s="57" t="s">
        <v>353</v>
      </c>
      <c r="N61" s="57" t="s">
        <v>353</v>
      </c>
      <c r="O61" s="57" t="s">
        <v>353</v>
      </c>
      <c r="P61" s="57" t="s">
        <v>353</v>
      </c>
      <c r="Q61" s="57" t="s">
        <v>353</v>
      </c>
      <c r="R61" s="57" t="s">
        <v>510</v>
      </c>
      <c r="S61" s="57">
        <v>221020793</v>
      </c>
      <c r="T61" s="57" t="s">
        <v>353</v>
      </c>
      <c r="U61" s="57" t="s">
        <v>353</v>
      </c>
    </row>
    <row r="62" spans="1:21">
      <c r="A62" s="60" t="s">
        <v>593</v>
      </c>
      <c r="B62" s="61" t="s">
        <v>593</v>
      </c>
      <c r="C62" s="61" t="s">
        <v>492</v>
      </c>
      <c r="D62" s="61" t="s">
        <v>573</v>
      </c>
      <c r="E62" s="61" t="s">
        <v>590</v>
      </c>
      <c r="F62" s="61">
        <v>2007</v>
      </c>
      <c r="G62" s="61" t="s">
        <v>575</v>
      </c>
      <c r="H62" s="62" t="s">
        <v>591</v>
      </c>
      <c r="I62" s="61" t="s">
        <v>353</v>
      </c>
      <c r="J62" s="61" t="s">
        <v>353</v>
      </c>
      <c r="K62" s="61" t="s">
        <v>353</v>
      </c>
      <c r="L62" s="61" t="s">
        <v>594</v>
      </c>
      <c r="M62" s="61" t="s">
        <v>353</v>
      </c>
      <c r="N62" s="61" t="s">
        <v>353</v>
      </c>
      <c r="O62" s="61" t="s">
        <v>353</v>
      </c>
      <c r="P62" s="61" t="s">
        <v>353</v>
      </c>
      <c r="Q62" s="61" t="s">
        <v>353</v>
      </c>
      <c r="R62" s="61" t="s">
        <v>353</v>
      </c>
      <c r="S62" s="61" t="s">
        <v>353</v>
      </c>
      <c r="T62" s="61" t="s">
        <v>353</v>
      </c>
      <c r="U62" s="61" t="s">
        <v>353</v>
      </c>
    </row>
    <row r="63" spans="1:21">
      <c r="A63" s="56" t="s">
        <v>595</v>
      </c>
      <c r="B63" s="57" t="s">
        <v>595</v>
      </c>
      <c r="C63" s="57" t="s">
        <v>492</v>
      </c>
      <c r="D63" s="57" t="s">
        <v>573</v>
      </c>
      <c r="E63" s="57" t="s">
        <v>596</v>
      </c>
      <c r="F63" s="57">
        <v>2004</v>
      </c>
      <c r="G63" s="57" t="s">
        <v>575</v>
      </c>
      <c r="H63" s="58" t="s">
        <v>591</v>
      </c>
      <c r="I63" s="57">
        <v>8.4</v>
      </c>
      <c r="J63" s="57">
        <v>5693</v>
      </c>
      <c r="K63" s="57" t="s">
        <v>353</v>
      </c>
      <c r="L63" s="57" t="s">
        <v>597</v>
      </c>
      <c r="M63" s="57" t="s">
        <v>353</v>
      </c>
      <c r="N63" s="57" t="s">
        <v>353</v>
      </c>
      <c r="O63" s="57" t="s">
        <v>353</v>
      </c>
      <c r="P63" s="57" t="s">
        <v>353</v>
      </c>
      <c r="Q63" s="57" t="s">
        <v>353</v>
      </c>
      <c r="R63" s="57" t="s">
        <v>510</v>
      </c>
      <c r="S63" s="57">
        <v>221020411</v>
      </c>
      <c r="T63" s="57" t="s">
        <v>353</v>
      </c>
      <c r="U63" s="57" t="s">
        <v>353</v>
      </c>
    </row>
    <row r="64" spans="1:21">
      <c r="A64" s="60" t="s">
        <v>598</v>
      </c>
      <c r="B64" s="61" t="s">
        <v>598</v>
      </c>
      <c r="C64" s="61" t="s">
        <v>492</v>
      </c>
      <c r="D64" s="61" t="s">
        <v>573</v>
      </c>
      <c r="E64" s="61" t="s">
        <v>599</v>
      </c>
      <c r="F64" s="61">
        <v>2010</v>
      </c>
      <c r="G64" s="61" t="s">
        <v>575</v>
      </c>
      <c r="H64" s="62" t="s">
        <v>600</v>
      </c>
      <c r="I64" s="61">
        <v>13.6</v>
      </c>
      <c r="J64" s="61">
        <v>7794</v>
      </c>
      <c r="K64" s="61" t="s">
        <v>353</v>
      </c>
      <c r="L64" s="61" t="s">
        <v>601</v>
      </c>
      <c r="M64" s="61" t="s">
        <v>353</v>
      </c>
      <c r="N64" s="61" t="s">
        <v>353</v>
      </c>
      <c r="O64" s="61" t="s">
        <v>353</v>
      </c>
      <c r="P64" s="61" t="s">
        <v>353</v>
      </c>
      <c r="Q64" s="61" t="s">
        <v>353</v>
      </c>
      <c r="R64" s="61" t="s">
        <v>510</v>
      </c>
      <c r="S64" s="61">
        <v>221019830</v>
      </c>
      <c r="T64" s="61" t="s">
        <v>353</v>
      </c>
      <c r="U64" s="61" t="s">
        <v>353</v>
      </c>
    </row>
    <row r="65" spans="1:21" ht="20.25">
      <c r="A65" s="56" t="s">
        <v>602</v>
      </c>
      <c r="B65" s="57" t="s">
        <v>602</v>
      </c>
      <c r="C65" s="57" t="s">
        <v>492</v>
      </c>
      <c r="D65" s="57" t="s">
        <v>573</v>
      </c>
      <c r="E65" s="57" t="s">
        <v>585</v>
      </c>
      <c r="F65" s="57">
        <v>2011</v>
      </c>
      <c r="G65" s="57" t="s">
        <v>575</v>
      </c>
      <c r="H65" s="58" t="s">
        <v>576</v>
      </c>
      <c r="I65" s="57">
        <v>0</v>
      </c>
      <c r="J65" s="57">
        <v>0</v>
      </c>
      <c r="K65" s="57" t="s">
        <v>353</v>
      </c>
      <c r="L65" s="57" t="s">
        <v>603</v>
      </c>
      <c r="M65" s="57" t="s">
        <v>353</v>
      </c>
      <c r="N65" s="57" t="s">
        <v>353</v>
      </c>
      <c r="O65" s="57" t="s">
        <v>353</v>
      </c>
      <c r="P65" s="57" t="s">
        <v>353</v>
      </c>
      <c r="Q65" s="57" t="s">
        <v>353</v>
      </c>
      <c r="R65" s="57" t="s">
        <v>353</v>
      </c>
      <c r="S65" s="57" t="s">
        <v>353</v>
      </c>
      <c r="T65" s="57" t="s">
        <v>353</v>
      </c>
      <c r="U65" s="57" t="s">
        <v>353</v>
      </c>
    </row>
    <row r="66" spans="1:21" ht="20.25">
      <c r="A66" s="60" t="s">
        <v>604</v>
      </c>
      <c r="B66" s="61" t="s">
        <v>604</v>
      </c>
      <c r="C66" s="61" t="s">
        <v>560</v>
      </c>
      <c r="D66" s="61" t="s">
        <v>493</v>
      </c>
      <c r="E66" s="61" t="s">
        <v>605</v>
      </c>
      <c r="F66" s="61">
        <v>2015</v>
      </c>
      <c r="G66" s="61" t="s">
        <v>98</v>
      </c>
      <c r="H66" s="62" t="s">
        <v>606</v>
      </c>
      <c r="I66" s="61">
        <v>89831.3</v>
      </c>
      <c r="J66" s="61">
        <v>9821</v>
      </c>
      <c r="K66" s="61" t="s">
        <v>353</v>
      </c>
      <c r="L66" s="61" t="s">
        <v>607</v>
      </c>
      <c r="M66" s="61" t="s">
        <v>353</v>
      </c>
      <c r="N66" s="61" t="s">
        <v>353</v>
      </c>
      <c r="O66" s="61" t="s">
        <v>608</v>
      </c>
      <c r="P66" s="61" t="s">
        <v>353</v>
      </c>
      <c r="Q66" s="61" t="s">
        <v>353</v>
      </c>
      <c r="R66" s="61" t="s">
        <v>568</v>
      </c>
      <c r="S66" s="61">
        <v>221402456</v>
      </c>
      <c r="T66" s="61" t="s">
        <v>353</v>
      </c>
      <c r="U66" s="61" t="s">
        <v>353</v>
      </c>
    </row>
    <row r="67" spans="1:21" ht="20.25">
      <c r="A67" s="56" t="s">
        <v>609</v>
      </c>
      <c r="B67" s="57" t="s">
        <v>609</v>
      </c>
      <c r="C67" s="57" t="s">
        <v>560</v>
      </c>
      <c r="D67" s="57" t="s">
        <v>610</v>
      </c>
      <c r="E67" s="57" t="s">
        <v>611</v>
      </c>
      <c r="F67" s="57">
        <v>2014</v>
      </c>
      <c r="G67" s="57" t="s">
        <v>98</v>
      </c>
      <c r="H67" s="58" t="s">
        <v>606</v>
      </c>
      <c r="I67" s="57">
        <v>2023729.3</v>
      </c>
      <c r="J67" s="57">
        <v>15847</v>
      </c>
      <c r="K67" s="57" t="s">
        <v>353</v>
      </c>
      <c r="L67" s="57" t="s">
        <v>612</v>
      </c>
      <c r="M67" s="57" t="s">
        <v>353</v>
      </c>
      <c r="N67" s="57" t="s">
        <v>353</v>
      </c>
      <c r="O67" s="57" t="s">
        <v>353</v>
      </c>
      <c r="P67" s="57" t="s">
        <v>353</v>
      </c>
      <c r="Q67" s="57" t="s">
        <v>353</v>
      </c>
      <c r="R67" s="57" t="s">
        <v>568</v>
      </c>
      <c r="S67" s="57">
        <v>221402350</v>
      </c>
      <c r="T67" s="57" t="s">
        <v>353</v>
      </c>
      <c r="U67" s="57" t="s">
        <v>353</v>
      </c>
    </row>
    <row r="68" spans="1:21">
      <c r="A68" s="56" t="s">
        <v>613</v>
      </c>
      <c r="B68" s="57" t="s">
        <v>613</v>
      </c>
      <c r="C68" s="57" t="s">
        <v>492</v>
      </c>
      <c r="D68" s="57" t="s">
        <v>614</v>
      </c>
      <c r="E68" s="57" t="s">
        <v>615</v>
      </c>
      <c r="F68" s="57">
        <v>2018</v>
      </c>
      <c r="G68" s="57" t="s">
        <v>616</v>
      </c>
      <c r="H68" s="58" t="s">
        <v>353</v>
      </c>
      <c r="I68" s="57">
        <v>678.3</v>
      </c>
      <c r="J68" s="57">
        <v>626</v>
      </c>
      <c r="K68" s="57" t="s">
        <v>353</v>
      </c>
      <c r="L68" s="57" t="s">
        <v>617</v>
      </c>
      <c r="M68" s="57" t="s">
        <v>353</v>
      </c>
      <c r="N68" s="57" t="s">
        <v>353</v>
      </c>
      <c r="O68" s="57" t="s">
        <v>353</v>
      </c>
      <c r="P68" s="57" t="s">
        <v>353</v>
      </c>
      <c r="Q68" s="57" t="s">
        <v>353</v>
      </c>
      <c r="R68" s="57" t="s">
        <v>510</v>
      </c>
      <c r="S68" s="57">
        <v>221020745</v>
      </c>
      <c r="T68" s="57" t="s">
        <v>353</v>
      </c>
      <c r="U68" s="57" t="s">
        <v>353</v>
      </c>
    </row>
    <row r="69" spans="1:21">
      <c r="A69" s="56" t="s">
        <v>618</v>
      </c>
      <c r="B69" s="57" t="s">
        <v>618</v>
      </c>
      <c r="C69" s="57" t="s">
        <v>492</v>
      </c>
      <c r="D69" s="57" t="s">
        <v>619</v>
      </c>
      <c r="E69" s="57" t="s">
        <v>620</v>
      </c>
      <c r="F69" s="57">
        <v>2022</v>
      </c>
      <c r="G69" s="57" t="s">
        <v>616</v>
      </c>
      <c r="H69" s="58" t="s">
        <v>353</v>
      </c>
      <c r="I69" s="57">
        <v>2092</v>
      </c>
      <c r="J69" s="57">
        <v>2747</v>
      </c>
      <c r="K69" s="57" t="s">
        <v>353</v>
      </c>
      <c r="L69" s="57" t="s">
        <v>621</v>
      </c>
      <c r="M69" s="57" t="s">
        <v>353</v>
      </c>
      <c r="N69" s="57" t="s">
        <v>353</v>
      </c>
      <c r="O69" s="57" t="s">
        <v>353</v>
      </c>
      <c r="P69" s="57" t="s">
        <v>353</v>
      </c>
      <c r="Q69" s="57" t="s">
        <v>353</v>
      </c>
      <c r="R69" s="57" t="s">
        <v>510</v>
      </c>
      <c r="S69" s="57">
        <v>221019328</v>
      </c>
      <c r="T69" s="57" t="s">
        <v>353</v>
      </c>
      <c r="U69" s="57" t="s">
        <v>353</v>
      </c>
    </row>
    <row r="70" spans="1:21">
      <c r="A70" s="56" t="s">
        <v>622</v>
      </c>
      <c r="B70" s="57" t="s">
        <v>622</v>
      </c>
      <c r="C70" s="57" t="s">
        <v>350</v>
      </c>
      <c r="D70" s="57" t="s">
        <v>623</v>
      </c>
      <c r="E70" s="57" t="s">
        <v>624</v>
      </c>
      <c r="F70" s="57">
        <v>2022</v>
      </c>
      <c r="G70" s="57" t="s">
        <v>625</v>
      </c>
      <c r="H70" s="58" t="s">
        <v>353</v>
      </c>
      <c r="I70" s="57" t="s">
        <v>353</v>
      </c>
      <c r="J70" s="57">
        <v>0</v>
      </c>
      <c r="K70" s="57" t="s">
        <v>353</v>
      </c>
      <c r="L70" s="57" t="s">
        <v>626</v>
      </c>
      <c r="M70" s="57" t="s">
        <v>353</v>
      </c>
      <c r="N70" s="57" t="s">
        <v>353</v>
      </c>
      <c r="O70" s="57" t="s">
        <v>353</v>
      </c>
      <c r="P70" s="57" t="s">
        <v>353</v>
      </c>
      <c r="Q70" s="57" t="s">
        <v>353</v>
      </c>
      <c r="R70" s="57" t="s">
        <v>356</v>
      </c>
      <c r="S70" s="57" t="s">
        <v>627</v>
      </c>
      <c r="T70" s="57" t="s">
        <v>353</v>
      </c>
      <c r="U70" s="59">
        <v>45412</v>
      </c>
    </row>
    <row r="71" spans="1:21">
      <c r="A71" s="60" t="s">
        <v>628</v>
      </c>
      <c r="B71" s="61" t="s">
        <v>628</v>
      </c>
      <c r="C71" s="61" t="s">
        <v>350</v>
      </c>
      <c r="D71" s="61" t="s">
        <v>623</v>
      </c>
      <c r="E71" s="61" t="s">
        <v>624</v>
      </c>
      <c r="F71" s="61" t="s">
        <v>353</v>
      </c>
      <c r="G71" s="61" t="s">
        <v>625</v>
      </c>
      <c r="H71" s="62" t="s">
        <v>353</v>
      </c>
      <c r="I71" s="61" t="s">
        <v>353</v>
      </c>
      <c r="J71" s="61">
        <v>0</v>
      </c>
      <c r="K71" s="61" t="s">
        <v>353</v>
      </c>
      <c r="L71" s="61" t="s">
        <v>629</v>
      </c>
      <c r="M71" s="61" t="s">
        <v>353</v>
      </c>
      <c r="N71" s="61" t="s">
        <v>353</v>
      </c>
      <c r="O71" s="61" t="s">
        <v>353</v>
      </c>
      <c r="P71" s="61" t="s">
        <v>353</v>
      </c>
      <c r="Q71" s="61" t="s">
        <v>353</v>
      </c>
      <c r="R71" s="61" t="s">
        <v>356</v>
      </c>
      <c r="S71" s="61" t="s">
        <v>630</v>
      </c>
      <c r="T71" s="61" t="s">
        <v>353</v>
      </c>
      <c r="U71" s="61" t="s">
        <v>353</v>
      </c>
    </row>
    <row r="72" spans="1:21" ht="20.25">
      <c r="A72" s="56" t="s">
        <v>631</v>
      </c>
      <c r="B72" s="57" t="s">
        <v>631</v>
      </c>
      <c r="C72" s="57" t="s">
        <v>492</v>
      </c>
      <c r="D72" s="57" t="s">
        <v>493</v>
      </c>
      <c r="E72" s="57" t="s">
        <v>632</v>
      </c>
      <c r="F72" s="57">
        <v>2001</v>
      </c>
      <c r="G72" s="57" t="s">
        <v>633</v>
      </c>
      <c r="H72" s="58" t="s">
        <v>634</v>
      </c>
      <c r="I72" s="57">
        <v>241.4</v>
      </c>
      <c r="J72" s="57">
        <v>10867</v>
      </c>
      <c r="K72" s="57" t="s">
        <v>635</v>
      </c>
      <c r="L72" s="57" t="s">
        <v>636</v>
      </c>
      <c r="M72" s="57" t="s">
        <v>353</v>
      </c>
      <c r="N72" s="57" t="s">
        <v>353</v>
      </c>
      <c r="O72" s="57" t="s">
        <v>637</v>
      </c>
      <c r="P72" s="57" t="s">
        <v>353</v>
      </c>
      <c r="Q72" s="57" t="s">
        <v>353</v>
      </c>
      <c r="R72" s="57" t="s">
        <v>510</v>
      </c>
      <c r="S72" s="57">
        <v>221020212</v>
      </c>
      <c r="T72" s="57" t="s">
        <v>353</v>
      </c>
      <c r="U72" s="57" t="s">
        <v>353</v>
      </c>
    </row>
    <row r="73" spans="1:21" ht="20.25">
      <c r="A73" s="56" t="s">
        <v>638</v>
      </c>
      <c r="B73" s="57" t="s">
        <v>638</v>
      </c>
      <c r="C73" s="57" t="s">
        <v>492</v>
      </c>
      <c r="D73" s="57" t="s">
        <v>639</v>
      </c>
      <c r="E73" s="57" t="s">
        <v>640</v>
      </c>
      <c r="F73" s="57" t="s">
        <v>353</v>
      </c>
      <c r="G73" s="57" t="s">
        <v>633</v>
      </c>
      <c r="H73" s="58" t="s">
        <v>634</v>
      </c>
      <c r="I73" s="57">
        <v>70532.5</v>
      </c>
      <c r="J73" s="57">
        <v>7388</v>
      </c>
      <c r="K73" s="57" t="s">
        <v>641</v>
      </c>
      <c r="L73" s="57" t="s">
        <v>642</v>
      </c>
      <c r="M73" s="57" t="s">
        <v>353</v>
      </c>
      <c r="N73" s="57" t="s">
        <v>353</v>
      </c>
      <c r="O73" s="57" t="s">
        <v>353</v>
      </c>
      <c r="P73" s="57" t="s">
        <v>353</v>
      </c>
      <c r="Q73" s="57" t="s">
        <v>353</v>
      </c>
      <c r="R73" s="57" t="s">
        <v>510</v>
      </c>
      <c r="S73" s="57">
        <v>221019405</v>
      </c>
      <c r="T73" s="57" t="s">
        <v>353</v>
      </c>
      <c r="U73" s="57" t="s">
        <v>353</v>
      </c>
    </row>
    <row r="74" spans="1:21">
      <c r="A74" s="60" t="s">
        <v>643</v>
      </c>
      <c r="B74" s="61" t="s">
        <v>643</v>
      </c>
      <c r="C74" s="61" t="s">
        <v>492</v>
      </c>
      <c r="D74" s="61" t="s">
        <v>493</v>
      </c>
      <c r="E74" s="61" t="s">
        <v>644</v>
      </c>
      <c r="F74" s="61">
        <v>2016</v>
      </c>
      <c r="G74" s="61" t="s">
        <v>633</v>
      </c>
      <c r="H74" s="62" t="s">
        <v>645</v>
      </c>
      <c r="I74" s="61">
        <v>399.9</v>
      </c>
      <c r="J74" s="61">
        <v>3519</v>
      </c>
      <c r="K74" s="61" t="s">
        <v>646</v>
      </c>
      <c r="L74" s="61" t="s">
        <v>647</v>
      </c>
      <c r="M74" s="61" t="s">
        <v>353</v>
      </c>
      <c r="N74" s="61" t="s">
        <v>353</v>
      </c>
      <c r="O74" s="61" t="s">
        <v>353</v>
      </c>
      <c r="P74" s="61" t="s">
        <v>353</v>
      </c>
      <c r="Q74" s="61" t="s">
        <v>353</v>
      </c>
      <c r="R74" s="61" t="s">
        <v>510</v>
      </c>
      <c r="S74" s="61">
        <v>221019329</v>
      </c>
      <c r="T74" s="61" t="s">
        <v>353</v>
      </c>
      <c r="U74" s="61" t="s">
        <v>353</v>
      </c>
    </row>
    <row r="75" spans="1:21" ht="20.25">
      <c r="A75" s="60" t="s">
        <v>648</v>
      </c>
      <c r="B75" s="61" t="s">
        <v>648</v>
      </c>
      <c r="C75" s="61" t="s">
        <v>492</v>
      </c>
      <c r="D75" s="61" t="s">
        <v>493</v>
      </c>
      <c r="E75" s="61" t="s">
        <v>649</v>
      </c>
      <c r="F75" s="61">
        <v>2015</v>
      </c>
      <c r="G75" s="61" t="s">
        <v>633</v>
      </c>
      <c r="H75" s="62" t="s">
        <v>634</v>
      </c>
      <c r="I75" s="61">
        <v>828.8</v>
      </c>
      <c r="J75" s="61">
        <v>5823</v>
      </c>
      <c r="K75" s="61" t="s">
        <v>353</v>
      </c>
      <c r="L75" s="61" t="s">
        <v>650</v>
      </c>
      <c r="M75" s="61" t="s">
        <v>353</v>
      </c>
      <c r="N75" s="61" t="s">
        <v>353</v>
      </c>
      <c r="O75" s="61" t="s">
        <v>651</v>
      </c>
      <c r="P75" s="61" t="s">
        <v>353</v>
      </c>
      <c r="Q75" s="61" t="s">
        <v>353</v>
      </c>
      <c r="R75" s="61" t="s">
        <v>510</v>
      </c>
      <c r="S75" s="61">
        <v>223802388</v>
      </c>
      <c r="T75" s="61" t="s">
        <v>353</v>
      </c>
      <c r="U75" s="61" t="s">
        <v>353</v>
      </c>
    </row>
    <row r="76" spans="1:21" ht="20.25">
      <c r="A76" s="56" t="s">
        <v>652</v>
      </c>
      <c r="B76" s="57" t="s">
        <v>652</v>
      </c>
      <c r="C76" s="57" t="s">
        <v>492</v>
      </c>
      <c r="D76" s="57" t="s">
        <v>493</v>
      </c>
      <c r="E76" s="57" t="s">
        <v>653</v>
      </c>
      <c r="F76" s="57">
        <v>2015</v>
      </c>
      <c r="G76" s="57" t="s">
        <v>633</v>
      </c>
      <c r="H76" s="58" t="s">
        <v>634</v>
      </c>
      <c r="I76" s="57">
        <v>3169.5</v>
      </c>
      <c r="J76" s="57">
        <v>3233</v>
      </c>
      <c r="K76" s="57" t="s">
        <v>353</v>
      </c>
      <c r="L76" s="57" t="s">
        <v>654</v>
      </c>
      <c r="M76" s="57" t="s">
        <v>353</v>
      </c>
      <c r="N76" s="57" t="s">
        <v>353</v>
      </c>
      <c r="O76" s="57" t="s">
        <v>353</v>
      </c>
      <c r="P76" s="57" t="s">
        <v>353</v>
      </c>
      <c r="Q76" s="57" t="s">
        <v>353</v>
      </c>
      <c r="R76" s="57" t="s">
        <v>510</v>
      </c>
      <c r="S76" s="57">
        <v>221020176</v>
      </c>
      <c r="T76" s="57" t="s">
        <v>353</v>
      </c>
      <c r="U76" s="57" t="s">
        <v>353</v>
      </c>
    </row>
    <row r="77" spans="1:21">
      <c r="A77" s="56" t="s">
        <v>655</v>
      </c>
      <c r="B77" s="57" t="s">
        <v>655</v>
      </c>
      <c r="C77" s="57" t="s">
        <v>492</v>
      </c>
      <c r="D77" s="57" t="s">
        <v>493</v>
      </c>
      <c r="E77" s="57" t="s">
        <v>644</v>
      </c>
      <c r="F77" s="57">
        <v>2016</v>
      </c>
      <c r="G77" s="57" t="s">
        <v>633</v>
      </c>
      <c r="H77" s="58" t="s">
        <v>645</v>
      </c>
      <c r="I77" s="57">
        <v>79.8</v>
      </c>
      <c r="J77" s="57">
        <v>6088</v>
      </c>
      <c r="K77" s="57" t="s">
        <v>353</v>
      </c>
      <c r="L77" s="57" t="s">
        <v>656</v>
      </c>
      <c r="M77" s="57" t="s">
        <v>353</v>
      </c>
      <c r="N77" s="57" t="s">
        <v>353</v>
      </c>
      <c r="O77" s="57" t="s">
        <v>353</v>
      </c>
      <c r="P77" s="57" t="s">
        <v>353</v>
      </c>
      <c r="Q77" s="57" t="s">
        <v>353</v>
      </c>
      <c r="R77" s="57" t="s">
        <v>510</v>
      </c>
      <c r="S77" s="57">
        <v>221020790</v>
      </c>
      <c r="T77" s="57" t="s">
        <v>353</v>
      </c>
      <c r="U77" s="57" t="s">
        <v>353</v>
      </c>
    </row>
    <row r="78" spans="1:21">
      <c r="A78" s="60" t="s">
        <v>657</v>
      </c>
      <c r="B78" s="61" t="s">
        <v>657</v>
      </c>
      <c r="C78" s="61" t="s">
        <v>492</v>
      </c>
      <c r="D78" s="61" t="s">
        <v>493</v>
      </c>
      <c r="E78" s="61" t="s">
        <v>658</v>
      </c>
      <c r="F78" s="61">
        <v>2012</v>
      </c>
      <c r="G78" s="61" t="s">
        <v>633</v>
      </c>
      <c r="H78" s="62" t="s">
        <v>659</v>
      </c>
      <c r="I78" s="61">
        <v>0.4</v>
      </c>
      <c r="J78" s="61">
        <v>8624</v>
      </c>
      <c r="K78" s="61" t="s">
        <v>353</v>
      </c>
      <c r="L78" s="61" t="s">
        <v>660</v>
      </c>
      <c r="M78" s="61" t="s">
        <v>353</v>
      </c>
      <c r="N78" s="61" t="s">
        <v>353</v>
      </c>
      <c r="O78" s="61" t="s">
        <v>661</v>
      </c>
      <c r="P78" s="61" t="s">
        <v>353</v>
      </c>
      <c r="Q78" s="61" t="s">
        <v>353</v>
      </c>
      <c r="R78" s="61" t="s">
        <v>353</v>
      </c>
      <c r="S78" s="61" t="s">
        <v>353</v>
      </c>
      <c r="T78" s="61" t="s">
        <v>353</v>
      </c>
      <c r="U78" s="61" t="s">
        <v>353</v>
      </c>
    </row>
    <row r="79" spans="1:21">
      <c r="A79" s="60" t="s">
        <v>662</v>
      </c>
      <c r="B79" s="61" t="s">
        <v>662</v>
      </c>
      <c r="C79" s="61" t="s">
        <v>492</v>
      </c>
      <c r="D79" s="61" t="s">
        <v>663</v>
      </c>
      <c r="E79" s="61" t="s">
        <v>664</v>
      </c>
      <c r="F79" s="61">
        <v>2022</v>
      </c>
      <c r="G79" s="61" t="s">
        <v>665</v>
      </c>
      <c r="H79" s="62" t="s">
        <v>353</v>
      </c>
      <c r="I79" s="61">
        <v>86.9</v>
      </c>
      <c r="J79" s="61">
        <v>2590</v>
      </c>
      <c r="K79" s="61" t="s">
        <v>353</v>
      </c>
      <c r="L79" s="61" t="s">
        <v>666</v>
      </c>
      <c r="M79" s="61" t="s">
        <v>353</v>
      </c>
      <c r="N79" s="61" t="s">
        <v>353</v>
      </c>
      <c r="O79" s="61" t="s">
        <v>353</v>
      </c>
      <c r="P79" s="61" t="s">
        <v>353</v>
      </c>
      <c r="Q79" s="61" t="s">
        <v>353</v>
      </c>
      <c r="R79" s="61" t="s">
        <v>510</v>
      </c>
      <c r="S79" s="61">
        <v>221019862</v>
      </c>
      <c r="T79" s="61" t="s">
        <v>353</v>
      </c>
      <c r="U79" s="61" t="s">
        <v>353</v>
      </c>
    </row>
    <row r="80" spans="1:21" ht="20.25">
      <c r="A80" s="60" t="s">
        <v>95</v>
      </c>
      <c r="B80" s="61" t="s">
        <v>95</v>
      </c>
      <c r="C80" s="61" t="s">
        <v>560</v>
      </c>
      <c r="D80" s="61" t="s">
        <v>667</v>
      </c>
      <c r="E80" s="61">
        <v>4300</v>
      </c>
      <c r="F80" s="61">
        <v>2005</v>
      </c>
      <c r="G80" s="61" t="s">
        <v>563</v>
      </c>
      <c r="H80" s="62" t="s">
        <v>668</v>
      </c>
      <c r="I80" s="61">
        <v>70512.2</v>
      </c>
      <c r="J80" s="61">
        <v>8463</v>
      </c>
      <c r="K80" s="61" t="s">
        <v>353</v>
      </c>
      <c r="L80" s="61" t="s">
        <v>96</v>
      </c>
      <c r="M80" s="61" t="s">
        <v>353</v>
      </c>
      <c r="N80" s="61" t="s">
        <v>669</v>
      </c>
      <c r="O80" s="61" t="s">
        <v>353</v>
      </c>
      <c r="P80" s="61" t="s">
        <v>353</v>
      </c>
      <c r="Q80" s="61" t="s">
        <v>363</v>
      </c>
      <c r="R80" s="61" t="s">
        <v>568</v>
      </c>
      <c r="S80" s="61">
        <v>220707797</v>
      </c>
      <c r="T80" s="61" t="s">
        <v>353</v>
      </c>
      <c r="U80" s="63">
        <v>45473</v>
      </c>
    </row>
    <row r="81" spans="1:21">
      <c r="A81" s="56" t="s">
        <v>670</v>
      </c>
      <c r="B81" s="57" t="s">
        <v>670</v>
      </c>
      <c r="C81" s="57" t="s">
        <v>492</v>
      </c>
      <c r="D81" s="57" t="s">
        <v>663</v>
      </c>
      <c r="E81" s="57" t="s">
        <v>671</v>
      </c>
      <c r="F81" s="57">
        <v>2018</v>
      </c>
      <c r="G81" s="57" t="s">
        <v>665</v>
      </c>
      <c r="H81" s="58" t="s">
        <v>353</v>
      </c>
      <c r="I81" s="57">
        <v>98.2</v>
      </c>
      <c r="J81" s="57">
        <v>563</v>
      </c>
      <c r="K81" s="57" t="s">
        <v>353</v>
      </c>
      <c r="L81" s="57" t="s">
        <v>672</v>
      </c>
      <c r="M81" s="57" t="s">
        <v>353</v>
      </c>
      <c r="N81" s="57" t="s">
        <v>353</v>
      </c>
      <c r="O81" s="57" t="s">
        <v>353</v>
      </c>
      <c r="P81" s="57" t="s">
        <v>353</v>
      </c>
      <c r="Q81" s="57" t="s">
        <v>353</v>
      </c>
      <c r="R81" s="57" t="s">
        <v>510</v>
      </c>
      <c r="S81" s="57">
        <v>225206897</v>
      </c>
      <c r="T81" s="57" t="s">
        <v>353</v>
      </c>
      <c r="U81" s="57" t="s">
        <v>353</v>
      </c>
    </row>
    <row r="82" spans="1:21">
      <c r="A82" s="56" t="s">
        <v>673</v>
      </c>
      <c r="B82" s="57" t="s">
        <v>673</v>
      </c>
      <c r="C82" s="57" t="s">
        <v>492</v>
      </c>
      <c r="D82" s="57" t="s">
        <v>663</v>
      </c>
      <c r="E82" s="57" t="s">
        <v>674</v>
      </c>
      <c r="F82" s="57">
        <v>2022</v>
      </c>
      <c r="G82" s="57" t="s">
        <v>665</v>
      </c>
      <c r="H82" s="58" t="s">
        <v>353</v>
      </c>
      <c r="I82" s="57">
        <v>32.799999999999997</v>
      </c>
      <c r="J82" s="57">
        <v>615</v>
      </c>
      <c r="K82" s="57" t="s">
        <v>353</v>
      </c>
      <c r="L82" s="57" t="s">
        <v>675</v>
      </c>
      <c r="M82" s="57" t="s">
        <v>353</v>
      </c>
      <c r="N82" s="57" t="s">
        <v>353</v>
      </c>
      <c r="O82" s="57" t="s">
        <v>353</v>
      </c>
      <c r="P82" s="57" t="s">
        <v>353</v>
      </c>
      <c r="Q82" s="57" t="s">
        <v>353</v>
      </c>
      <c r="R82" s="57" t="s">
        <v>510</v>
      </c>
      <c r="S82" s="57">
        <v>232401961</v>
      </c>
      <c r="T82" s="57" t="s">
        <v>353</v>
      </c>
      <c r="U82" s="57" t="s">
        <v>353</v>
      </c>
    </row>
    <row r="83" spans="1:21">
      <c r="A83" s="56" t="s">
        <v>676</v>
      </c>
      <c r="B83" s="57" t="s">
        <v>677</v>
      </c>
      <c r="C83" s="57" t="s">
        <v>457</v>
      </c>
      <c r="D83" s="57" t="s">
        <v>678</v>
      </c>
      <c r="E83" s="57" t="s">
        <v>679</v>
      </c>
      <c r="F83" s="57">
        <v>2018</v>
      </c>
      <c r="G83" s="57" t="s">
        <v>680</v>
      </c>
      <c r="H83" s="58" t="s">
        <v>353</v>
      </c>
      <c r="I83" s="57" t="s">
        <v>353</v>
      </c>
      <c r="J83" s="57" t="s">
        <v>353</v>
      </c>
      <c r="K83" s="57" t="s">
        <v>353</v>
      </c>
      <c r="L83" s="57" t="s">
        <v>353</v>
      </c>
      <c r="M83" s="57" t="s">
        <v>353</v>
      </c>
      <c r="N83" s="57" t="s">
        <v>353</v>
      </c>
      <c r="O83" s="57" t="s">
        <v>353</v>
      </c>
      <c r="P83" s="57" t="s">
        <v>353</v>
      </c>
      <c r="Q83" s="57" t="s">
        <v>353</v>
      </c>
      <c r="R83" s="57" t="s">
        <v>353</v>
      </c>
      <c r="S83" s="57" t="s">
        <v>353</v>
      </c>
      <c r="T83" s="57" t="s">
        <v>353</v>
      </c>
      <c r="U83" s="57" t="s">
        <v>353</v>
      </c>
    </row>
    <row r="84" spans="1:21">
      <c r="A84" s="60" t="s">
        <v>681</v>
      </c>
      <c r="B84" s="61" t="s">
        <v>681</v>
      </c>
      <c r="C84" s="61" t="s">
        <v>560</v>
      </c>
      <c r="D84" s="61" t="s">
        <v>682</v>
      </c>
      <c r="E84" s="61" t="s">
        <v>683</v>
      </c>
      <c r="F84" s="61">
        <v>2017</v>
      </c>
      <c r="G84" s="61" t="s">
        <v>98</v>
      </c>
      <c r="H84" s="62" t="s">
        <v>353</v>
      </c>
      <c r="I84" s="61">
        <v>106488.9</v>
      </c>
      <c r="J84" s="61">
        <v>10167</v>
      </c>
      <c r="K84" s="61" t="s">
        <v>353</v>
      </c>
      <c r="L84" s="61" t="s">
        <v>684</v>
      </c>
      <c r="M84" s="61" t="s">
        <v>353</v>
      </c>
      <c r="N84" s="61" t="s">
        <v>685</v>
      </c>
      <c r="O84" s="61" t="s">
        <v>353</v>
      </c>
      <c r="P84" s="61" t="s">
        <v>353</v>
      </c>
      <c r="Q84" s="61" t="s">
        <v>686</v>
      </c>
      <c r="R84" s="61" t="s">
        <v>568</v>
      </c>
      <c r="S84" s="61">
        <v>221414214</v>
      </c>
      <c r="T84" s="61" t="s">
        <v>353</v>
      </c>
      <c r="U84" s="63">
        <v>45716</v>
      </c>
    </row>
    <row r="85" spans="1:21">
      <c r="A85" s="56" t="s">
        <v>687</v>
      </c>
      <c r="B85" s="57" t="s">
        <v>687</v>
      </c>
      <c r="C85" s="57" t="s">
        <v>350</v>
      </c>
      <c r="D85" s="57" t="s">
        <v>352</v>
      </c>
      <c r="E85" s="57" t="s">
        <v>352</v>
      </c>
      <c r="F85" s="57" t="s">
        <v>353</v>
      </c>
      <c r="G85" s="57" t="s">
        <v>374</v>
      </c>
      <c r="H85" s="58" t="s">
        <v>353</v>
      </c>
      <c r="I85" s="57" t="s">
        <v>353</v>
      </c>
      <c r="J85" s="57">
        <v>0</v>
      </c>
      <c r="K85" s="57" t="s">
        <v>353</v>
      </c>
      <c r="L85" s="57" t="s">
        <v>353</v>
      </c>
      <c r="M85" s="57" t="s">
        <v>353</v>
      </c>
      <c r="N85" s="57" t="s">
        <v>353</v>
      </c>
      <c r="O85" s="57" t="s">
        <v>353</v>
      </c>
      <c r="P85" s="57" t="s">
        <v>353</v>
      </c>
      <c r="Q85" s="57" t="s">
        <v>353</v>
      </c>
      <c r="R85" s="57" t="s">
        <v>356</v>
      </c>
      <c r="S85" s="57" t="s">
        <v>688</v>
      </c>
      <c r="T85" s="57" t="s">
        <v>353</v>
      </c>
      <c r="U85" s="57" t="s">
        <v>353</v>
      </c>
    </row>
    <row r="86" spans="1:21">
      <c r="A86" s="60" t="s">
        <v>102</v>
      </c>
      <c r="B86" s="61" t="s">
        <v>102</v>
      </c>
      <c r="C86" s="61" t="s">
        <v>560</v>
      </c>
      <c r="D86" s="61" t="s">
        <v>561</v>
      </c>
      <c r="E86" s="61" t="s">
        <v>689</v>
      </c>
      <c r="F86" s="61">
        <v>2011</v>
      </c>
      <c r="G86" s="61" t="s">
        <v>563</v>
      </c>
      <c r="H86" s="62" t="s">
        <v>353</v>
      </c>
      <c r="I86" s="61">
        <v>178114.2</v>
      </c>
      <c r="J86" s="61">
        <v>10797</v>
      </c>
      <c r="K86" s="61" t="s">
        <v>353</v>
      </c>
      <c r="L86" s="61" t="s">
        <v>103</v>
      </c>
      <c r="M86" s="61" t="s">
        <v>353</v>
      </c>
      <c r="N86" s="61" t="s">
        <v>690</v>
      </c>
      <c r="O86" s="61" t="s">
        <v>691</v>
      </c>
      <c r="P86" s="61" t="s">
        <v>353</v>
      </c>
      <c r="Q86" s="61" t="s">
        <v>363</v>
      </c>
      <c r="R86" s="61" t="s">
        <v>692</v>
      </c>
      <c r="S86" s="61">
        <v>223702004</v>
      </c>
      <c r="T86" s="61" t="s">
        <v>353</v>
      </c>
      <c r="U86" s="63">
        <v>45535</v>
      </c>
    </row>
    <row r="87" spans="1:21" ht="30.75">
      <c r="A87" s="60" t="s">
        <v>693</v>
      </c>
      <c r="B87" s="61" t="s">
        <v>693</v>
      </c>
      <c r="C87" s="61" t="s">
        <v>560</v>
      </c>
      <c r="D87" s="61" t="s">
        <v>561</v>
      </c>
      <c r="E87" s="61" t="s">
        <v>562</v>
      </c>
      <c r="F87" s="61">
        <v>2012</v>
      </c>
      <c r="G87" s="61" t="s">
        <v>563</v>
      </c>
      <c r="H87" s="62" t="s">
        <v>694</v>
      </c>
      <c r="I87" s="61" t="s">
        <v>353</v>
      </c>
      <c r="J87" s="61" t="s">
        <v>353</v>
      </c>
      <c r="K87" s="61" t="s">
        <v>695</v>
      </c>
      <c r="L87" s="61" t="s">
        <v>696</v>
      </c>
      <c r="M87" s="61" t="s">
        <v>353</v>
      </c>
      <c r="N87" s="61" t="s">
        <v>697</v>
      </c>
      <c r="O87" s="61" t="s">
        <v>353</v>
      </c>
      <c r="P87" s="61">
        <v>11306578</v>
      </c>
      <c r="Q87" s="61" t="s">
        <v>353</v>
      </c>
      <c r="R87" s="61" t="s">
        <v>353</v>
      </c>
      <c r="S87" s="61" t="s">
        <v>353</v>
      </c>
      <c r="T87" s="61" t="s">
        <v>353</v>
      </c>
      <c r="U87" s="63">
        <v>43831</v>
      </c>
    </row>
    <row r="88" spans="1:21" ht="30.75">
      <c r="A88" s="56" t="s">
        <v>698</v>
      </c>
      <c r="B88" s="57" t="s">
        <v>698</v>
      </c>
      <c r="C88" s="57" t="s">
        <v>560</v>
      </c>
      <c r="D88" s="57" t="s">
        <v>561</v>
      </c>
      <c r="E88" s="57" t="s">
        <v>562</v>
      </c>
      <c r="F88" s="57">
        <v>2012</v>
      </c>
      <c r="G88" s="57" t="s">
        <v>563</v>
      </c>
      <c r="H88" s="58" t="s">
        <v>699</v>
      </c>
      <c r="I88" s="57">
        <v>2084</v>
      </c>
      <c r="J88" s="57">
        <v>406</v>
      </c>
      <c r="K88" s="57" t="s">
        <v>700</v>
      </c>
      <c r="L88" s="57" t="s">
        <v>701</v>
      </c>
      <c r="M88" s="57" t="s">
        <v>353</v>
      </c>
      <c r="N88" s="57" t="s">
        <v>702</v>
      </c>
      <c r="O88" s="58" t="s">
        <v>703</v>
      </c>
      <c r="P88" s="57" t="s">
        <v>704</v>
      </c>
      <c r="Q88" s="57" t="s">
        <v>705</v>
      </c>
      <c r="R88" s="57" t="s">
        <v>692</v>
      </c>
      <c r="S88" s="57">
        <v>223701983</v>
      </c>
      <c r="T88" s="57" t="s">
        <v>353</v>
      </c>
      <c r="U88" s="59">
        <v>45596</v>
      </c>
    </row>
    <row r="89" spans="1:21">
      <c r="A89" s="56" t="s">
        <v>706</v>
      </c>
      <c r="B89" s="57" t="s">
        <v>706</v>
      </c>
      <c r="C89" s="57" t="s">
        <v>560</v>
      </c>
      <c r="D89" s="57" t="s">
        <v>561</v>
      </c>
      <c r="E89" s="57" t="s">
        <v>562</v>
      </c>
      <c r="F89" s="57">
        <v>2013</v>
      </c>
      <c r="G89" s="57" t="s">
        <v>563</v>
      </c>
      <c r="H89" s="58" t="s">
        <v>353</v>
      </c>
      <c r="I89" s="57">
        <v>208073</v>
      </c>
      <c r="J89" s="57">
        <v>2248</v>
      </c>
      <c r="K89" s="57" t="s">
        <v>707</v>
      </c>
      <c r="L89" s="57" t="s">
        <v>708</v>
      </c>
      <c r="M89" s="57" t="s">
        <v>353</v>
      </c>
      <c r="N89" s="57" t="s">
        <v>709</v>
      </c>
      <c r="O89" s="57" t="s">
        <v>353</v>
      </c>
      <c r="P89" s="57" t="s">
        <v>710</v>
      </c>
      <c r="Q89" s="57" t="s">
        <v>353</v>
      </c>
      <c r="R89" s="57" t="s">
        <v>568</v>
      </c>
      <c r="S89" s="57">
        <v>221402366</v>
      </c>
      <c r="T89" s="57" t="s">
        <v>353</v>
      </c>
      <c r="U89" s="59">
        <v>45474</v>
      </c>
    </row>
    <row r="90" spans="1:21">
      <c r="A90" s="56" t="s">
        <v>711</v>
      </c>
      <c r="B90" s="57" t="s">
        <v>711</v>
      </c>
      <c r="C90" s="57" t="s">
        <v>560</v>
      </c>
      <c r="D90" s="57" t="s">
        <v>712</v>
      </c>
      <c r="E90" s="57">
        <v>348</v>
      </c>
      <c r="F90" s="57">
        <v>2014</v>
      </c>
      <c r="G90" s="57" t="s">
        <v>98</v>
      </c>
      <c r="H90" s="58" t="s">
        <v>353</v>
      </c>
      <c r="I90" s="57">
        <v>76205.8</v>
      </c>
      <c r="J90" s="57">
        <v>10170</v>
      </c>
      <c r="K90" s="57" t="s">
        <v>353</v>
      </c>
      <c r="L90" s="57" t="s">
        <v>713</v>
      </c>
      <c r="M90" s="57" t="s">
        <v>353</v>
      </c>
      <c r="N90" s="57" t="s">
        <v>714</v>
      </c>
      <c r="O90" s="57" t="s">
        <v>353</v>
      </c>
      <c r="P90" s="57" t="s">
        <v>353</v>
      </c>
      <c r="Q90" s="57" t="s">
        <v>353</v>
      </c>
      <c r="R90" s="57" t="s">
        <v>568</v>
      </c>
      <c r="S90" s="57">
        <v>214913280</v>
      </c>
      <c r="T90" s="57" t="s">
        <v>353</v>
      </c>
      <c r="U90" s="59">
        <v>45747</v>
      </c>
    </row>
    <row r="91" spans="1:21">
      <c r="A91" s="56" t="s">
        <v>715</v>
      </c>
      <c r="B91" s="57" t="s">
        <v>715</v>
      </c>
      <c r="C91" s="57" t="s">
        <v>560</v>
      </c>
      <c r="D91" s="57" t="s">
        <v>682</v>
      </c>
      <c r="E91" s="57" t="s">
        <v>683</v>
      </c>
      <c r="F91" s="57">
        <v>2019</v>
      </c>
      <c r="G91" s="57" t="s">
        <v>98</v>
      </c>
      <c r="H91" s="58" t="s">
        <v>353</v>
      </c>
      <c r="I91" s="57">
        <v>75777.5</v>
      </c>
      <c r="J91" s="57">
        <v>6325</v>
      </c>
      <c r="K91" s="57" t="s">
        <v>353</v>
      </c>
      <c r="L91" s="57" t="s">
        <v>716</v>
      </c>
      <c r="M91" s="57" t="s">
        <v>353</v>
      </c>
      <c r="N91" s="57" t="s">
        <v>353</v>
      </c>
      <c r="O91" s="57" t="s">
        <v>353</v>
      </c>
      <c r="P91" s="57" t="s">
        <v>353</v>
      </c>
      <c r="Q91" s="57" t="s">
        <v>353</v>
      </c>
      <c r="R91" s="57" t="s">
        <v>568</v>
      </c>
      <c r="S91" s="57">
        <v>221414069</v>
      </c>
      <c r="T91" s="57" t="s">
        <v>353</v>
      </c>
      <c r="U91" s="57" t="s">
        <v>353</v>
      </c>
    </row>
    <row r="92" spans="1:21">
      <c r="A92" s="60" t="s">
        <v>717</v>
      </c>
      <c r="B92" s="61" t="s">
        <v>717</v>
      </c>
      <c r="C92" s="61" t="s">
        <v>560</v>
      </c>
      <c r="D92" s="61" t="s">
        <v>682</v>
      </c>
      <c r="E92" s="61" t="s">
        <v>683</v>
      </c>
      <c r="F92" s="61">
        <v>2017</v>
      </c>
      <c r="G92" s="61" t="s">
        <v>98</v>
      </c>
      <c r="H92" s="62" t="s">
        <v>353</v>
      </c>
      <c r="I92" s="61">
        <v>21105</v>
      </c>
      <c r="J92" s="61">
        <v>3710</v>
      </c>
      <c r="K92" s="61" t="s">
        <v>353</v>
      </c>
      <c r="L92" s="61" t="s">
        <v>353</v>
      </c>
      <c r="M92" s="61" t="s">
        <v>353</v>
      </c>
      <c r="N92" s="61" t="s">
        <v>353</v>
      </c>
      <c r="O92" s="61" t="s">
        <v>353</v>
      </c>
      <c r="P92" s="61" t="s">
        <v>353</v>
      </c>
      <c r="Q92" s="61" t="s">
        <v>353</v>
      </c>
      <c r="R92" s="61" t="s">
        <v>568</v>
      </c>
      <c r="S92" s="61">
        <v>221413964</v>
      </c>
      <c r="T92" s="61" t="s">
        <v>353</v>
      </c>
      <c r="U92" s="61" t="s">
        <v>353</v>
      </c>
    </row>
    <row r="93" spans="1:21">
      <c r="A93" s="56" t="s">
        <v>718</v>
      </c>
      <c r="B93" s="57" t="s">
        <v>718</v>
      </c>
      <c r="C93" s="57" t="s">
        <v>350</v>
      </c>
      <c r="D93" s="57" t="s">
        <v>719</v>
      </c>
      <c r="E93" s="57" t="s">
        <v>352</v>
      </c>
      <c r="F93" s="57">
        <v>2020</v>
      </c>
      <c r="G93" s="57" t="s">
        <v>625</v>
      </c>
      <c r="H93" s="58" t="s">
        <v>353</v>
      </c>
      <c r="I93" s="57" t="s">
        <v>353</v>
      </c>
      <c r="J93" s="57">
        <v>0</v>
      </c>
      <c r="K93" s="57" t="s">
        <v>720</v>
      </c>
      <c r="L93" s="57" t="s">
        <v>721</v>
      </c>
      <c r="M93" s="57" t="s">
        <v>353</v>
      </c>
      <c r="N93" s="57" t="s">
        <v>353</v>
      </c>
      <c r="O93" s="57" t="s">
        <v>722</v>
      </c>
      <c r="P93" s="57" t="s">
        <v>353</v>
      </c>
      <c r="Q93" s="57" t="s">
        <v>353</v>
      </c>
      <c r="R93" s="57" t="s">
        <v>356</v>
      </c>
      <c r="S93" s="57" t="s">
        <v>723</v>
      </c>
      <c r="T93" s="57" t="s">
        <v>353</v>
      </c>
      <c r="U93" s="57" t="s">
        <v>353</v>
      </c>
    </row>
    <row r="94" spans="1:21">
      <c r="A94" s="56" t="s">
        <v>724</v>
      </c>
      <c r="B94" s="57" t="s">
        <v>724</v>
      </c>
      <c r="C94" s="57" t="s">
        <v>350</v>
      </c>
      <c r="D94" s="57" t="s">
        <v>725</v>
      </c>
      <c r="E94" s="57" t="s">
        <v>352</v>
      </c>
      <c r="F94" s="57">
        <v>2021</v>
      </c>
      <c r="G94" s="57" t="s">
        <v>625</v>
      </c>
      <c r="H94" s="58" t="s">
        <v>353</v>
      </c>
      <c r="I94" s="57" t="s">
        <v>353</v>
      </c>
      <c r="J94" s="57" t="s">
        <v>353</v>
      </c>
      <c r="K94" s="57" t="s">
        <v>353</v>
      </c>
      <c r="L94" s="57" t="s">
        <v>726</v>
      </c>
      <c r="M94" s="57" t="s">
        <v>353</v>
      </c>
      <c r="N94" s="57" t="s">
        <v>353</v>
      </c>
      <c r="O94" s="57" t="s">
        <v>727</v>
      </c>
      <c r="P94" s="57" t="s">
        <v>353</v>
      </c>
      <c r="Q94" s="57" t="s">
        <v>353</v>
      </c>
      <c r="R94" s="57" t="s">
        <v>353</v>
      </c>
      <c r="S94" s="57" t="s">
        <v>353</v>
      </c>
      <c r="T94" s="57" t="s">
        <v>353</v>
      </c>
      <c r="U94" s="57" t="s">
        <v>353</v>
      </c>
    </row>
    <row r="95" spans="1:21">
      <c r="A95" s="56" t="s">
        <v>728</v>
      </c>
      <c r="B95" s="57" t="s">
        <v>728</v>
      </c>
      <c r="C95" s="57" t="s">
        <v>350</v>
      </c>
      <c r="D95" s="57" t="s">
        <v>729</v>
      </c>
      <c r="E95" s="57" t="s">
        <v>352</v>
      </c>
      <c r="F95" s="57">
        <v>2002</v>
      </c>
      <c r="G95" s="57" t="s">
        <v>625</v>
      </c>
      <c r="H95" s="58" t="s">
        <v>353</v>
      </c>
      <c r="I95" s="57" t="s">
        <v>353</v>
      </c>
      <c r="J95" s="57" t="s">
        <v>353</v>
      </c>
      <c r="K95" s="57" t="s">
        <v>353</v>
      </c>
      <c r="L95" s="57" t="s">
        <v>730</v>
      </c>
      <c r="M95" s="57" t="s">
        <v>353</v>
      </c>
      <c r="N95" s="57" t="s">
        <v>353</v>
      </c>
      <c r="O95" s="57" t="s">
        <v>731</v>
      </c>
      <c r="P95" s="57" t="s">
        <v>353</v>
      </c>
      <c r="Q95" s="57" t="s">
        <v>353</v>
      </c>
      <c r="R95" s="57" t="s">
        <v>353</v>
      </c>
      <c r="S95" s="57" t="s">
        <v>353</v>
      </c>
      <c r="T95" s="57" t="s">
        <v>353</v>
      </c>
      <c r="U95" s="57" t="s">
        <v>353</v>
      </c>
    </row>
    <row r="96" spans="1:21">
      <c r="A96" s="60" t="s">
        <v>732</v>
      </c>
      <c r="B96" s="61" t="s">
        <v>732</v>
      </c>
      <c r="C96" s="61" t="s">
        <v>350</v>
      </c>
      <c r="D96" s="61" t="s">
        <v>725</v>
      </c>
      <c r="E96" s="61" t="s">
        <v>725</v>
      </c>
      <c r="F96" s="61">
        <v>2020</v>
      </c>
      <c r="G96" s="61" t="s">
        <v>625</v>
      </c>
      <c r="H96" s="62" t="s">
        <v>353</v>
      </c>
      <c r="I96" s="61" t="s">
        <v>353</v>
      </c>
      <c r="J96" s="61" t="s">
        <v>353</v>
      </c>
      <c r="K96" s="61" t="s">
        <v>733</v>
      </c>
      <c r="L96" s="61" t="s">
        <v>734</v>
      </c>
      <c r="M96" s="61" t="s">
        <v>353</v>
      </c>
      <c r="N96" s="61" t="s">
        <v>735</v>
      </c>
      <c r="O96" s="61" t="s">
        <v>736</v>
      </c>
      <c r="P96" s="61" t="s">
        <v>353</v>
      </c>
      <c r="Q96" s="61" t="s">
        <v>353</v>
      </c>
      <c r="R96" s="61" t="s">
        <v>353</v>
      </c>
      <c r="S96" s="61" t="s">
        <v>353</v>
      </c>
      <c r="T96" s="61" t="s">
        <v>353</v>
      </c>
      <c r="U96" s="63">
        <v>45504</v>
      </c>
    </row>
    <row r="97" spans="1:21" ht="30.75">
      <c r="A97" s="56" t="s">
        <v>737</v>
      </c>
      <c r="B97" s="57" t="s">
        <v>737</v>
      </c>
      <c r="C97" s="57" t="s">
        <v>350</v>
      </c>
      <c r="D97" s="57" t="s">
        <v>738</v>
      </c>
      <c r="E97" s="57" t="s">
        <v>392</v>
      </c>
      <c r="F97" s="57">
        <v>2022</v>
      </c>
      <c r="G97" s="57" t="s">
        <v>625</v>
      </c>
      <c r="H97" s="58" t="s">
        <v>353</v>
      </c>
      <c r="I97" s="57" t="s">
        <v>353</v>
      </c>
      <c r="J97" s="57">
        <v>0</v>
      </c>
      <c r="K97" s="57" t="s">
        <v>353</v>
      </c>
      <c r="L97" s="57" t="s">
        <v>739</v>
      </c>
      <c r="M97" s="57" t="s">
        <v>353</v>
      </c>
      <c r="N97" s="57" t="s">
        <v>353</v>
      </c>
      <c r="O97" s="58" t="s">
        <v>740</v>
      </c>
      <c r="P97" s="57" t="s">
        <v>353</v>
      </c>
      <c r="Q97" s="57" t="s">
        <v>353</v>
      </c>
      <c r="R97" s="57" t="s">
        <v>356</v>
      </c>
      <c r="S97" s="57" t="s">
        <v>741</v>
      </c>
      <c r="T97" s="57" t="s">
        <v>353</v>
      </c>
      <c r="U97" s="57" t="s">
        <v>353</v>
      </c>
    </row>
    <row r="98" spans="1:21" ht="30.75">
      <c r="A98" s="60" t="s">
        <v>742</v>
      </c>
      <c r="B98" s="61" t="s">
        <v>742</v>
      </c>
      <c r="C98" s="61" t="s">
        <v>350</v>
      </c>
      <c r="D98" s="61" t="s">
        <v>743</v>
      </c>
      <c r="E98" s="61" t="s">
        <v>352</v>
      </c>
      <c r="F98" s="61">
        <v>2019</v>
      </c>
      <c r="G98" s="61" t="s">
        <v>625</v>
      </c>
      <c r="H98" s="62" t="s">
        <v>353</v>
      </c>
      <c r="I98" s="61" t="s">
        <v>353</v>
      </c>
      <c r="J98" s="61">
        <v>0</v>
      </c>
      <c r="K98" s="61" t="s">
        <v>744</v>
      </c>
      <c r="L98" s="61" t="s">
        <v>745</v>
      </c>
      <c r="M98" s="61" t="s">
        <v>353</v>
      </c>
      <c r="N98" s="61" t="s">
        <v>746</v>
      </c>
      <c r="O98" s="62" t="s">
        <v>747</v>
      </c>
      <c r="P98" s="61" t="s">
        <v>353</v>
      </c>
      <c r="Q98" s="61" t="s">
        <v>353</v>
      </c>
      <c r="R98" s="61" t="s">
        <v>356</v>
      </c>
      <c r="S98" s="61" t="s">
        <v>748</v>
      </c>
      <c r="T98" s="61" t="s">
        <v>353</v>
      </c>
      <c r="U98" s="63">
        <v>45657</v>
      </c>
    </row>
    <row r="99" spans="1:21" ht="30.75">
      <c r="A99" s="56" t="s">
        <v>749</v>
      </c>
      <c r="B99" s="57" t="s">
        <v>749</v>
      </c>
      <c r="C99" s="57" t="s">
        <v>350</v>
      </c>
      <c r="D99" s="57" t="s">
        <v>750</v>
      </c>
      <c r="E99" s="57" t="s">
        <v>751</v>
      </c>
      <c r="F99" s="57">
        <v>2017</v>
      </c>
      <c r="G99" s="57" t="s">
        <v>625</v>
      </c>
      <c r="H99" s="58" t="s">
        <v>353</v>
      </c>
      <c r="I99" s="57" t="s">
        <v>353</v>
      </c>
      <c r="J99" s="57" t="s">
        <v>353</v>
      </c>
      <c r="K99" s="57" t="s">
        <v>353</v>
      </c>
      <c r="L99" s="57" t="s">
        <v>752</v>
      </c>
      <c r="M99" s="57" t="s">
        <v>353</v>
      </c>
      <c r="N99" s="57" t="s">
        <v>353</v>
      </c>
      <c r="O99" s="58" t="s">
        <v>753</v>
      </c>
      <c r="P99" s="57" t="s">
        <v>353</v>
      </c>
      <c r="Q99" s="57" t="s">
        <v>353</v>
      </c>
      <c r="R99" s="57" t="s">
        <v>353</v>
      </c>
      <c r="S99" s="57" t="s">
        <v>353</v>
      </c>
      <c r="T99" s="57" t="s">
        <v>353</v>
      </c>
      <c r="U99" s="57" t="s">
        <v>353</v>
      </c>
    </row>
    <row r="100" spans="1:21" ht="30.75">
      <c r="A100" s="56" t="s">
        <v>754</v>
      </c>
      <c r="B100" s="57" t="s">
        <v>754</v>
      </c>
      <c r="C100" s="57" t="s">
        <v>350</v>
      </c>
      <c r="D100" s="57" t="s">
        <v>755</v>
      </c>
      <c r="E100" s="57" t="s">
        <v>352</v>
      </c>
      <c r="F100" s="57">
        <v>2021</v>
      </c>
      <c r="G100" s="57" t="s">
        <v>625</v>
      </c>
      <c r="H100" s="58" t="s">
        <v>353</v>
      </c>
      <c r="I100" s="57" t="s">
        <v>353</v>
      </c>
      <c r="J100" s="57">
        <v>0</v>
      </c>
      <c r="K100" s="57" t="s">
        <v>756</v>
      </c>
      <c r="L100" s="57" t="s">
        <v>757</v>
      </c>
      <c r="M100" s="57" t="s">
        <v>353</v>
      </c>
      <c r="N100" s="57" t="s">
        <v>353</v>
      </c>
      <c r="O100" s="58" t="s">
        <v>758</v>
      </c>
      <c r="P100" s="57" t="s">
        <v>353</v>
      </c>
      <c r="Q100" s="57" t="s">
        <v>353</v>
      </c>
      <c r="R100" s="57" t="s">
        <v>356</v>
      </c>
      <c r="S100" s="57" t="s">
        <v>759</v>
      </c>
      <c r="T100" s="57" t="s">
        <v>353</v>
      </c>
      <c r="U100" s="59">
        <v>45688</v>
      </c>
    </row>
    <row r="101" spans="1:21" ht="30.75">
      <c r="A101" s="56" t="s">
        <v>760</v>
      </c>
      <c r="B101" s="57" t="s">
        <v>760</v>
      </c>
      <c r="C101" s="57" t="s">
        <v>350</v>
      </c>
      <c r="D101" s="57" t="s">
        <v>750</v>
      </c>
      <c r="E101" s="57" t="s">
        <v>352</v>
      </c>
      <c r="F101" s="57">
        <v>2015</v>
      </c>
      <c r="G101" s="57" t="s">
        <v>625</v>
      </c>
      <c r="H101" s="58" t="s">
        <v>353</v>
      </c>
      <c r="I101" s="57" t="s">
        <v>353</v>
      </c>
      <c r="J101" s="57" t="s">
        <v>353</v>
      </c>
      <c r="K101" s="57" t="s">
        <v>353</v>
      </c>
      <c r="L101" s="57" t="s">
        <v>761</v>
      </c>
      <c r="M101" s="57" t="s">
        <v>353</v>
      </c>
      <c r="N101" s="57" t="s">
        <v>353</v>
      </c>
      <c r="O101" s="58" t="s">
        <v>762</v>
      </c>
      <c r="P101" s="57" t="s">
        <v>353</v>
      </c>
      <c r="Q101" s="57" t="s">
        <v>353</v>
      </c>
      <c r="R101" s="57" t="s">
        <v>353</v>
      </c>
      <c r="S101" s="57" t="s">
        <v>353</v>
      </c>
      <c r="T101" s="57" t="s">
        <v>353</v>
      </c>
      <c r="U101" s="57" t="s">
        <v>353</v>
      </c>
    </row>
    <row r="102" spans="1:21" ht="30.75">
      <c r="A102" s="56" t="s">
        <v>763</v>
      </c>
      <c r="B102" s="57" t="s">
        <v>763</v>
      </c>
      <c r="C102" s="57" t="s">
        <v>350</v>
      </c>
      <c r="D102" s="57" t="s">
        <v>352</v>
      </c>
      <c r="E102" s="57" t="s">
        <v>392</v>
      </c>
      <c r="F102" s="57">
        <v>2018</v>
      </c>
      <c r="G102" s="57" t="s">
        <v>625</v>
      </c>
      <c r="H102" s="58" t="s">
        <v>353</v>
      </c>
      <c r="I102" s="57" t="s">
        <v>353</v>
      </c>
      <c r="J102" s="57">
        <v>0</v>
      </c>
      <c r="K102" s="57" t="s">
        <v>763</v>
      </c>
      <c r="L102" s="57" t="s">
        <v>764</v>
      </c>
      <c r="M102" s="57" t="s">
        <v>353</v>
      </c>
      <c r="N102" s="57" t="s">
        <v>353</v>
      </c>
      <c r="O102" s="58" t="s">
        <v>765</v>
      </c>
      <c r="P102" s="57" t="s">
        <v>353</v>
      </c>
      <c r="Q102" s="57" t="s">
        <v>353</v>
      </c>
      <c r="R102" s="57" t="s">
        <v>356</v>
      </c>
      <c r="S102" s="57" t="s">
        <v>766</v>
      </c>
      <c r="T102" s="57" t="s">
        <v>353</v>
      </c>
      <c r="U102" s="57" t="s">
        <v>353</v>
      </c>
    </row>
    <row r="103" spans="1:21">
      <c r="A103" s="60" t="s">
        <v>767</v>
      </c>
      <c r="B103" s="61" t="s">
        <v>767</v>
      </c>
      <c r="C103" s="61" t="s">
        <v>350</v>
      </c>
      <c r="D103" s="61" t="s">
        <v>750</v>
      </c>
      <c r="E103" s="61" t="s">
        <v>751</v>
      </c>
      <c r="F103" s="61">
        <v>2020</v>
      </c>
      <c r="G103" s="61" t="s">
        <v>625</v>
      </c>
      <c r="H103" s="62" t="s">
        <v>353</v>
      </c>
      <c r="I103" s="61" t="s">
        <v>353</v>
      </c>
      <c r="J103" s="61">
        <v>0</v>
      </c>
      <c r="K103" s="61" t="s">
        <v>768</v>
      </c>
      <c r="L103" s="61" t="s">
        <v>769</v>
      </c>
      <c r="M103" s="61" t="s">
        <v>353</v>
      </c>
      <c r="N103" s="61" t="s">
        <v>353</v>
      </c>
      <c r="O103" s="61" t="s">
        <v>770</v>
      </c>
      <c r="P103" s="61" t="s">
        <v>353</v>
      </c>
      <c r="Q103" s="61" t="s">
        <v>353</v>
      </c>
      <c r="R103" s="61" t="s">
        <v>356</v>
      </c>
      <c r="S103" s="61" t="s">
        <v>771</v>
      </c>
      <c r="T103" s="61" t="s">
        <v>353</v>
      </c>
      <c r="U103" s="61" t="s">
        <v>353</v>
      </c>
    </row>
    <row r="104" spans="1:21">
      <c r="A104" s="56" t="s">
        <v>772</v>
      </c>
      <c r="B104" s="57" t="s">
        <v>772</v>
      </c>
      <c r="C104" s="57" t="s">
        <v>350</v>
      </c>
      <c r="D104" s="57" t="s">
        <v>773</v>
      </c>
      <c r="E104" s="57" t="s">
        <v>774</v>
      </c>
      <c r="F104" s="57">
        <v>2022</v>
      </c>
      <c r="G104" s="57" t="s">
        <v>625</v>
      </c>
      <c r="H104" s="58" t="s">
        <v>353</v>
      </c>
      <c r="I104" s="57" t="s">
        <v>353</v>
      </c>
      <c r="J104" s="57">
        <v>0</v>
      </c>
      <c r="K104" s="57" t="s">
        <v>775</v>
      </c>
      <c r="L104" s="57" t="s">
        <v>776</v>
      </c>
      <c r="M104" s="57" t="s">
        <v>353</v>
      </c>
      <c r="N104" s="57" t="s">
        <v>777</v>
      </c>
      <c r="O104" s="57" t="s">
        <v>353</v>
      </c>
      <c r="P104" s="57" t="s">
        <v>353</v>
      </c>
      <c r="Q104" s="57" t="s">
        <v>353</v>
      </c>
      <c r="R104" s="57" t="s">
        <v>356</v>
      </c>
      <c r="S104" s="57" t="s">
        <v>778</v>
      </c>
      <c r="T104" s="57" t="s">
        <v>353</v>
      </c>
      <c r="U104" s="57" t="s">
        <v>353</v>
      </c>
    </row>
    <row r="105" spans="1:21" ht="30.75">
      <c r="A105" s="56" t="s">
        <v>779</v>
      </c>
      <c r="B105" s="57" t="s">
        <v>779</v>
      </c>
      <c r="C105" s="57" t="s">
        <v>350</v>
      </c>
      <c r="D105" s="57" t="s">
        <v>773</v>
      </c>
      <c r="E105" s="57" t="s">
        <v>780</v>
      </c>
      <c r="F105" s="57">
        <v>2019</v>
      </c>
      <c r="G105" s="57" t="s">
        <v>625</v>
      </c>
      <c r="H105" s="58" t="s">
        <v>353</v>
      </c>
      <c r="I105" s="57" t="s">
        <v>353</v>
      </c>
      <c r="J105" s="57">
        <v>0</v>
      </c>
      <c r="K105" s="57" t="s">
        <v>781</v>
      </c>
      <c r="L105" s="57" t="s">
        <v>782</v>
      </c>
      <c r="M105" s="57" t="s">
        <v>353</v>
      </c>
      <c r="N105" s="57" t="s">
        <v>353</v>
      </c>
      <c r="O105" s="58" t="s">
        <v>783</v>
      </c>
      <c r="P105" s="57" t="s">
        <v>353</v>
      </c>
      <c r="Q105" s="57" t="s">
        <v>353</v>
      </c>
      <c r="R105" s="57" t="s">
        <v>356</v>
      </c>
      <c r="S105" s="57" t="s">
        <v>784</v>
      </c>
      <c r="T105" s="57" t="s">
        <v>353</v>
      </c>
      <c r="U105" s="57" t="s">
        <v>353</v>
      </c>
    </row>
    <row r="106" spans="1:21" ht="30.75">
      <c r="A106" s="60" t="s">
        <v>785</v>
      </c>
      <c r="B106" s="61" t="s">
        <v>785</v>
      </c>
      <c r="C106" s="61" t="s">
        <v>350</v>
      </c>
      <c r="D106" s="61" t="s">
        <v>719</v>
      </c>
      <c r="E106" s="61" t="s">
        <v>352</v>
      </c>
      <c r="F106" s="61">
        <v>2020</v>
      </c>
      <c r="G106" s="61" t="s">
        <v>625</v>
      </c>
      <c r="H106" s="62" t="s">
        <v>353</v>
      </c>
      <c r="I106" s="61" t="s">
        <v>353</v>
      </c>
      <c r="J106" s="61">
        <v>0</v>
      </c>
      <c r="K106" s="61" t="s">
        <v>785</v>
      </c>
      <c r="L106" s="61" t="s">
        <v>786</v>
      </c>
      <c r="M106" s="61" t="s">
        <v>353</v>
      </c>
      <c r="N106" s="61" t="s">
        <v>353</v>
      </c>
      <c r="O106" s="62" t="s">
        <v>787</v>
      </c>
      <c r="P106" s="61" t="s">
        <v>353</v>
      </c>
      <c r="Q106" s="61" t="s">
        <v>353</v>
      </c>
      <c r="R106" s="61" t="s">
        <v>356</v>
      </c>
      <c r="S106" s="61" t="s">
        <v>788</v>
      </c>
      <c r="T106" s="61" t="s">
        <v>353</v>
      </c>
      <c r="U106" s="61" t="s">
        <v>353</v>
      </c>
    </row>
    <row r="107" spans="1:21">
      <c r="A107" s="60" t="s">
        <v>789</v>
      </c>
      <c r="B107" s="61" t="s">
        <v>789</v>
      </c>
      <c r="C107" s="61" t="s">
        <v>350</v>
      </c>
      <c r="D107" s="61" t="s">
        <v>755</v>
      </c>
      <c r="E107" s="61" t="s">
        <v>352</v>
      </c>
      <c r="F107" s="61">
        <v>2021</v>
      </c>
      <c r="G107" s="61" t="s">
        <v>625</v>
      </c>
      <c r="H107" s="62" t="s">
        <v>353</v>
      </c>
      <c r="I107" s="61" t="s">
        <v>353</v>
      </c>
      <c r="J107" s="61" t="s">
        <v>353</v>
      </c>
      <c r="K107" s="61" t="s">
        <v>789</v>
      </c>
      <c r="L107" s="61" t="s">
        <v>790</v>
      </c>
      <c r="M107" s="61" t="s">
        <v>353</v>
      </c>
      <c r="N107" s="61" t="s">
        <v>353</v>
      </c>
      <c r="O107" s="61" t="s">
        <v>791</v>
      </c>
      <c r="P107" s="61" t="s">
        <v>353</v>
      </c>
      <c r="Q107" s="61" t="s">
        <v>353</v>
      </c>
      <c r="R107" s="61" t="s">
        <v>353</v>
      </c>
      <c r="S107" s="61" t="s">
        <v>353</v>
      </c>
      <c r="T107" s="61" t="s">
        <v>353</v>
      </c>
      <c r="U107" s="61" t="s">
        <v>353</v>
      </c>
    </row>
    <row r="108" spans="1:21" ht="30.75">
      <c r="A108" s="56" t="s">
        <v>792</v>
      </c>
      <c r="B108" s="57" t="s">
        <v>792</v>
      </c>
      <c r="C108" s="57" t="s">
        <v>350</v>
      </c>
      <c r="D108" s="57" t="s">
        <v>773</v>
      </c>
      <c r="E108" s="57" t="s">
        <v>780</v>
      </c>
      <c r="F108" s="57">
        <v>2020</v>
      </c>
      <c r="G108" s="57" t="s">
        <v>625</v>
      </c>
      <c r="H108" s="58" t="s">
        <v>353</v>
      </c>
      <c r="I108" s="57" t="s">
        <v>353</v>
      </c>
      <c r="J108" s="57">
        <v>0</v>
      </c>
      <c r="K108" s="57" t="s">
        <v>792</v>
      </c>
      <c r="L108" s="57" t="s">
        <v>793</v>
      </c>
      <c r="M108" s="57" t="s">
        <v>353</v>
      </c>
      <c r="N108" s="57" t="s">
        <v>353</v>
      </c>
      <c r="O108" s="58" t="s">
        <v>794</v>
      </c>
      <c r="P108" s="57" t="s">
        <v>353</v>
      </c>
      <c r="Q108" s="57" t="s">
        <v>353</v>
      </c>
      <c r="R108" s="57" t="s">
        <v>356</v>
      </c>
      <c r="S108" s="57" t="s">
        <v>795</v>
      </c>
      <c r="T108" s="57" t="s">
        <v>353</v>
      </c>
      <c r="U108" s="57" t="s">
        <v>353</v>
      </c>
    </row>
    <row r="109" spans="1:21">
      <c r="A109" s="60" t="s">
        <v>796</v>
      </c>
      <c r="B109" s="61" t="s">
        <v>796</v>
      </c>
      <c r="C109" s="61" t="s">
        <v>350</v>
      </c>
      <c r="D109" s="61" t="s">
        <v>750</v>
      </c>
      <c r="E109" s="61" t="s">
        <v>352</v>
      </c>
      <c r="F109" s="61">
        <v>2020</v>
      </c>
      <c r="G109" s="61" t="s">
        <v>625</v>
      </c>
      <c r="H109" s="62" t="s">
        <v>353</v>
      </c>
      <c r="I109" s="61" t="s">
        <v>353</v>
      </c>
      <c r="J109" s="61">
        <v>0</v>
      </c>
      <c r="K109" s="61" t="s">
        <v>797</v>
      </c>
      <c r="L109" s="61" t="s">
        <v>798</v>
      </c>
      <c r="M109" s="61" t="s">
        <v>353</v>
      </c>
      <c r="N109" s="61" t="s">
        <v>353</v>
      </c>
      <c r="O109" s="61" t="s">
        <v>770</v>
      </c>
      <c r="P109" s="61" t="s">
        <v>353</v>
      </c>
      <c r="Q109" s="61" t="s">
        <v>353</v>
      </c>
      <c r="R109" s="61" t="s">
        <v>356</v>
      </c>
      <c r="S109" s="61" t="s">
        <v>799</v>
      </c>
      <c r="T109" s="61" t="s">
        <v>353</v>
      </c>
      <c r="U109" s="61" t="s">
        <v>353</v>
      </c>
    </row>
    <row r="110" spans="1:21">
      <c r="A110" s="60" t="s">
        <v>800</v>
      </c>
      <c r="B110" s="61" t="s">
        <v>801</v>
      </c>
      <c r="C110" s="61" t="s">
        <v>350</v>
      </c>
      <c r="D110" s="61" t="s">
        <v>719</v>
      </c>
      <c r="E110" s="61" t="s">
        <v>352</v>
      </c>
      <c r="F110" s="61">
        <v>2023</v>
      </c>
      <c r="G110" s="61" t="s">
        <v>625</v>
      </c>
      <c r="H110" s="62" t="s">
        <v>353</v>
      </c>
      <c r="I110" s="61" t="s">
        <v>353</v>
      </c>
      <c r="J110" s="61">
        <v>0</v>
      </c>
      <c r="K110" s="61" t="s">
        <v>802</v>
      </c>
      <c r="L110" s="61" t="s">
        <v>803</v>
      </c>
      <c r="M110" s="61" t="s">
        <v>353</v>
      </c>
      <c r="N110" s="61" t="s">
        <v>804</v>
      </c>
      <c r="O110" s="61" t="s">
        <v>805</v>
      </c>
      <c r="P110" s="61" t="s">
        <v>353</v>
      </c>
      <c r="Q110" s="61" t="s">
        <v>806</v>
      </c>
      <c r="R110" s="61" t="s">
        <v>356</v>
      </c>
      <c r="S110" s="61" t="s">
        <v>807</v>
      </c>
      <c r="T110" s="61" t="s">
        <v>353</v>
      </c>
      <c r="U110" s="63">
        <v>45716</v>
      </c>
    </row>
    <row r="111" spans="1:21">
      <c r="A111" s="56" t="s">
        <v>808</v>
      </c>
      <c r="B111" s="57" t="s">
        <v>808</v>
      </c>
      <c r="C111" s="57" t="s">
        <v>350</v>
      </c>
      <c r="D111" s="57" t="s">
        <v>750</v>
      </c>
      <c r="E111" s="57" t="s">
        <v>751</v>
      </c>
      <c r="F111" s="57">
        <v>2019</v>
      </c>
      <c r="G111" s="57" t="s">
        <v>625</v>
      </c>
      <c r="H111" s="58" t="s">
        <v>353</v>
      </c>
      <c r="I111" s="57" t="s">
        <v>353</v>
      </c>
      <c r="J111" s="57">
        <v>0</v>
      </c>
      <c r="K111" s="57" t="s">
        <v>809</v>
      </c>
      <c r="L111" s="57" t="s">
        <v>810</v>
      </c>
      <c r="M111" s="57" t="s">
        <v>353</v>
      </c>
      <c r="N111" s="57" t="s">
        <v>353</v>
      </c>
      <c r="O111" s="57" t="s">
        <v>811</v>
      </c>
      <c r="P111" s="57" t="s">
        <v>353</v>
      </c>
      <c r="Q111" s="57" t="s">
        <v>353</v>
      </c>
      <c r="R111" s="57" t="s">
        <v>356</v>
      </c>
      <c r="S111" s="57" t="s">
        <v>812</v>
      </c>
      <c r="T111" s="57" t="s">
        <v>353</v>
      </c>
      <c r="U111" s="57" t="s">
        <v>353</v>
      </c>
    </row>
    <row r="112" spans="1:21">
      <c r="A112" s="60" t="s">
        <v>813</v>
      </c>
      <c r="B112" s="61" t="s">
        <v>813</v>
      </c>
      <c r="C112" s="61" t="s">
        <v>350</v>
      </c>
      <c r="D112" s="61" t="s">
        <v>750</v>
      </c>
      <c r="E112" s="61" t="s">
        <v>751</v>
      </c>
      <c r="F112" s="61">
        <v>2018</v>
      </c>
      <c r="G112" s="61" t="s">
        <v>625</v>
      </c>
      <c r="H112" s="62" t="s">
        <v>353</v>
      </c>
      <c r="I112" s="61" t="s">
        <v>353</v>
      </c>
      <c r="J112" s="61" t="s">
        <v>353</v>
      </c>
      <c r="K112" s="61" t="s">
        <v>813</v>
      </c>
      <c r="L112" s="61" t="s">
        <v>814</v>
      </c>
      <c r="M112" s="61" t="s">
        <v>353</v>
      </c>
      <c r="N112" s="61" t="s">
        <v>353</v>
      </c>
      <c r="O112" s="61" t="s">
        <v>815</v>
      </c>
      <c r="P112" s="61" t="s">
        <v>353</v>
      </c>
      <c r="Q112" s="61" t="s">
        <v>353</v>
      </c>
      <c r="R112" s="61" t="s">
        <v>353</v>
      </c>
      <c r="S112" s="61" t="s">
        <v>353</v>
      </c>
      <c r="T112" s="61" t="s">
        <v>353</v>
      </c>
      <c r="U112" s="61" t="s">
        <v>353</v>
      </c>
    </row>
    <row r="113" spans="1:21">
      <c r="A113" s="60" t="s">
        <v>816</v>
      </c>
      <c r="B113" s="61" t="s">
        <v>816</v>
      </c>
      <c r="C113" s="61" t="s">
        <v>350</v>
      </c>
      <c r="D113" s="61" t="s">
        <v>755</v>
      </c>
      <c r="E113" s="61" t="s">
        <v>352</v>
      </c>
      <c r="F113" s="61">
        <v>2022</v>
      </c>
      <c r="G113" s="61" t="s">
        <v>625</v>
      </c>
      <c r="H113" s="62" t="s">
        <v>353</v>
      </c>
      <c r="I113" s="61" t="s">
        <v>353</v>
      </c>
      <c r="J113" s="61">
        <v>0</v>
      </c>
      <c r="K113" s="61" t="s">
        <v>816</v>
      </c>
      <c r="L113" s="61" t="s">
        <v>817</v>
      </c>
      <c r="M113" s="61" t="s">
        <v>353</v>
      </c>
      <c r="N113" s="61" t="s">
        <v>353</v>
      </c>
      <c r="O113" s="61" t="s">
        <v>818</v>
      </c>
      <c r="P113" s="61" t="s">
        <v>353</v>
      </c>
      <c r="Q113" s="61" t="s">
        <v>353</v>
      </c>
      <c r="R113" s="61" t="s">
        <v>356</v>
      </c>
      <c r="S113" s="61" t="s">
        <v>819</v>
      </c>
      <c r="T113" s="61" t="s">
        <v>353</v>
      </c>
      <c r="U113" s="61" t="s">
        <v>353</v>
      </c>
    </row>
    <row r="114" spans="1:21" ht="30.75">
      <c r="A114" s="60" t="s">
        <v>820</v>
      </c>
      <c r="B114" s="61" t="s">
        <v>820</v>
      </c>
      <c r="C114" s="61" t="s">
        <v>350</v>
      </c>
      <c r="D114" s="61" t="s">
        <v>755</v>
      </c>
      <c r="E114" s="61" t="s">
        <v>352</v>
      </c>
      <c r="F114" s="61">
        <v>2022</v>
      </c>
      <c r="G114" s="61" t="s">
        <v>625</v>
      </c>
      <c r="H114" s="62" t="s">
        <v>353</v>
      </c>
      <c r="I114" s="61" t="s">
        <v>353</v>
      </c>
      <c r="J114" s="61" t="s">
        <v>353</v>
      </c>
      <c r="K114" s="61" t="s">
        <v>820</v>
      </c>
      <c r="L114" s="61" t="s">
        <v>821</v>
      </c>
      <c r="M114" s="61" t="s">
        <v>353</v>
      </c>
      <c r="N114" s="61" t="s">
        <v>353</v>
      </c>
      <c r="O114" s="62" t="s">
        <v>822</v>
      </c>
      <c r="P114" s="61" t="s">
        <v>353</v>
      </c>
      <c r="Q114" s="61" t="s">
        <v>353</v>
      </c>
      <c r="R114" s="61" t="s">
        <v>353</v>
      </c>
      <c r="S114" s="61" t="s">
        <v>353</v>
      </c>
      <c r="T114" s="61" t="s">
        <v>353</v>
      </c>
      <c r="U114" s="61" t="s">
        <v>353</v>
      </c>
    </row>
    <row r="115" spans="1:21">
      <c r="A115" s="56" t="s">
        <v>823</v>
      </c>
      <c r="B115" s="57" t="s">
        <v>823</v>
      </c>
      <c r="C115" s="57" t="s">
        <v>350</v>
      </c>
      <c r="D115" s="57" t="s">
        <v>755</v>
      </c>
      <c r="E115" s="57" t="s">
        <v>352</v>
      </c>
      <c r="F115" s="57">
        <v>2022</v>
      </c>
      <c r="G115" s="57" t="s">
        <v>625</v>
      </c>
      <c r="H115" s="58" t="s">
        <v>353</v>
      </c>
      <c r="I115" s="57" t="s">
        <v>353</v>
      </c>
      <c r="J115" s="57">
        <v>0</v>
      </c>
      <c r="K115" s="57" t="s">
        <v>823</v>
      </c>
      <c r="L115" s="57" t="s">
        <v>824</v>
      </c>
      <c r="M115" s="57" t="s">
        <v>353</v>
      </c>
      <c r="N115" s="57" t="s">
        <v>353</v>
      </c>
      <c r="O115" s="57" t="s">
        <v>818</v>
      </c>
      <c r="P115" s="57" t="s">
        <v>353</v>
      </c>
      <c r="Q115" s="57" t="s">
        <v>353</v>
      </c>
      <c r="R115" s="57" t="s">
        <v>356</v>
      </c>
      <c r="S115" s="57" t="s">
        <v>825</v>
      </c>
      <c r="T115" s="57" t="s">
        <v>353</v>
      </c>
      <c r="U115" s="57" t="s">
        <v>353</v>
      </c>
    </row>
    <row r="116" spans="1:21">
      <c r="A116" s="56" t="s">
        <v>826</v>
      </c>
      <c r="B116" s="57" t="s">
        <v>826</v>
      </c>
      <c r="C116" s="57" t="s">
        <v>350</v>
      </c>
      <c r="D116" s="57" t="s">
        <v>719</v>
      </c>
      <c r="E116" s="57" t="s">
        <v>352</v>
      </c>
      <c r="F116" s="57">
        <v>2023</v>
      </c>
      <c r="G116" s="57" t="s">
        <v>625</v>
      </c>
      <c r="H116" s="58" t="s">
        <v>353</v>
      </c>
      <c r="I116" s="57" t="s">
        <v>353</v>
      </c>
      <c r="J116" s="57">
        <v>0</v>
      </c>
      <c r="K116" s="57" t="s">
        <v>826</v>
      </c>
      <c r="L116" s="57" t="s">
        <v>827</v>
      </c>
      <c r="M116" s="57" t="s">
        <v>353</v>
      </c>
      <c r="N116" s="57" t="s">
        <v>353</v>
      </c>
      <c r="O116" s="57" t="s">
        <v>805</v>
      </c>
      <c r="P116" s="57" t="s">
        <v>353</v>
      </c>
      <c r="Q116" s="57" t="s">
        <v>353</v>
      </c>
      <c r="R116" s="57" t="s">
        <v>356</v>
      </c>
      <c r="S116" s="57" t="s">
        <v>828</v>
      </c>
      <c r="T116" s="57" t="s">
        <v>353</v>
      </c>
      <c r="U116" s="57" t="s">
        <v>353</v>
      </c>
    </row>
    <row r="117" spans="1:21">
      <c r="A117" s="60" t="s">
        <v>829</v>
      </c>
      <c r="B117" s="61" t="s">
        <v>829</v>
      </c>
      <c r="C117" s="61" t="s">
        <v>350</v>
      </c>
      <c r="D117" s="61" t="s">
        <v>830</v>
      </c>
      <c r="E117" s="61" t="s">
        <v>831</v>
      </c>
      <c r="F117" s="61">
        <v>2018</v>
      </c>
      <c r="G117" s="61" t="s">
        <v>374</v>
      </c>
      <c r="H117" s="62" t="s">
        <v>353</v>
      </c>
      <c r="I117" s="61" t="s">
        <v>353</v>
      </c>
      <c r="J117" s="61">
        <v>0</v>
      </c>
      <c r="K117" s="61" t="s">
        <v>353</v>
      </c>
      <c r="L117" s="61" t="s">
        <v>832</v>
      </c>
      <c r="M117" s="61" t="s">
        <v>353</v>
      </c>
      <c r="N117" s="61" t="s">
        <v>353</v>
      </c>
      <c r="O117" s="61" t="s">
        <v>833</v>
      </c>
      <c r="P117" s="61" t="s">
        <v>353</v>
      </c>
      <c r="Q117" s="61" t="s">
        <v>353</v>
      </c>
      <c r="R117" s="61" t="s">
        <v>356</v>
      </c>
      <c r="S117" s="61" t="s">
        <v>834</v>
      </c>
      <c r="T117" s="61" t="s">
        <v>353</v>
      </c>
      <c r="U117" s="63">
        <v>45626</v>
      </c>
    </row>
    <row r="118" spans="1:21">
      <c r="A118" s="56" t="s">
        <v>106</v>
      </c>
      <c r="B118" s="57" t="s">
        <v>106</v>
      </c>
      <c r="C118" s="57" t="s">
        <v>350</v>
      </c>
      <c r="D118" s="57" t="s">
        <v>358</v>
      </c>
      <c r="E118" s="57" t="s">
        <v>352</v>
      </c>
      <c r="F118" s="57">
        <v>2022</v>
      </c>
      <c r="G118" s="57" t="s">
        <v>374</v>
      </c>
      <c r="H118" s="58" t="s">
        <v>353</v>
      </c>
      <c r="I118" s="57" t="s">
        <v>353</v>
      </c>
      <c r="J118" s="57">
        <v>0</v>
      </c>
      <c r="K118" s="57" t="s">
        <v>106</v>
      </c>
      <c r="L118" s="57" t="s">
        <v>107</v>
      </c>
      <c r="M118" s="57" t="s">
        <v>353</v>
      </c>
      <c r="N118" s="57" t="s">
        <v>353</v>
      </c>
      <c r="O118" s="57" t="s">
        <v>835</v>
      </c>
      <c r="P118" s="57" t="s">
        <v>353</v>
      </c>
      <c r="Q118" s="57" t="s">
        <v>353</v>
      </c>
      <c r="R118" s="57" t="s">
        <v>356</v>
      </c>
      <c r="S118" s="57" t="s">
        <v>836</v>
      </c>
      <c r="T118" s="57" t="s">
        <v>353</v>
      </c>
      <c r="U118" s="57" t="s">
        <v>353</v>
      </c>
    </row>
    <row r="119" spans="1:21" ht="30.75">
      <c r="A119" s="60" t="s">
        <v>109</v>
      </c>
      <c r="B119" s="61" t="s">
        <v>109</v>
      </c>
      <c r="C119" s="61" t="s">
        <v>350</v>
      </c>
      <c r="D119" s="61" t="s">
        <v>837</v>
      </c>
      <c r="E119" s="61" t="s">
        <v>352</v>
      </c>
      <c r="F119" s="61">
        <v>2022</v>
      </c>
      <c r="G119" s="61" t="s">
        <v>374</v>
      </c>
      <c r="H119" s="62" t="s">
        <v>353</v>
      </c>
      <c r="I119" s="61" t="s">
        <v>353</v>
      </c>
      <c r="J119" s="61" t="s">
        <v>353</v>
      </c>
      <c r="K119" s="61" t="s">
        <v>109</v>
      </c>
      <c r="L119" s="61" t="s">
        <v>110</v>
      </c>
      <c r="M119" s="61" t="s">
        <v>353</v>
      </c>
      <c r="N119" s="61" t="s">
        <v>353</v>
      </c>
      <c r="O119" s="62" t="s">
        <v>838</v>
      </c>
      <c r="P119" s="61" t="s">
        <v>353</v>
      </c>
      <c r="Q119" s="61" t="s">
        <v>353</v>
      </c>
      <c r="R119" s="61" t="s">
        <v>353</v>
      </c>
      <c r="S119" s="61" t="s">
        <v>353</v>
      </c>
      <c r="T119" s="61" t="s">
        <v>353</v>
      </c>
      <c r="U119" s="61" t="s">
        <v>353</v>
      </c>
    </row>
    <row r="120" spans="1:21">
      <c r="A120" s="60" t="s">
        <v>839</v>
      </c>
      <c r="B120" s="61" t="s">
        <v>839</v>
      </c>
      <c r="C120" s="61" t="s">
        <v>350</v>
      </c>
      <c r="D120" s="61" t="s">
        <v>358</v>
      </c>
      <c r="E120" s="61" t="s">
        <v>352</v>
      </c>
      <c r="F120" s="61">
        <v>2019</v>
      </c>
      <c r="G120" s="61" t="s">
        <v>360</v>
      </c>
      <c r="H120" s="62" t="s">
        <v>353</v>
      </c>
      <c r="I120" s="61" t="s">
        <v>353</v>
      </c>
      <c r="J120" s="61">
        <v>0</v>
      </c>
      <c r="K120" s="61" t="s">
        <v>840</v>
      </c>
      <c r="L120" s="61" t="s">
        <v>841</v>
      </c>
      <c r="M120" s="61" t="s">
        <v>353</v>
      </c>
      <c r="N120" s="61" t="s">
        <v>353</v>
      </c>
      <c r="O120" s="61" t="s">
        <v>842</v>
      </c>
      <c r="P120" s="61" t="s">
        <v>353</v>
      </c>
      <c r="Q120" s="61" t="s">
        <v>353</v>
      </c>
      <c r="R120" s="61" t="s">
        <v>356</v>
      </c>
      <c r="S120" s="61" t="s">
        <v>843</v>
      </c>
      <c r="T120" s="61" t="s">
        <v>353</v>
      </c>
      <c r="U120" s="61" t="s">
        <v>353</v>
      </c>
    </row>
    <row r="121" spans="1:21">
      <c r="A121" s="60" t="s">
        <v>844</v>
      </c>
      <c r="B121" s="61" t="s">
        <v>844</v>
      </c>
      <c r="C121" s="61" t="s">
        <v>350</v>
      </c>
      <c r="D121" s="61" t="s">
        <v>358</v>
      </c>
      <c r="E121" s="61" t="s">
        <v>352</v>
      </c>
      <c r="F121" s="61">
        <v>2022</v>
      </c>
      <c r="G121" s="61" t="s">
        <v>360</v>
      </c>
      <c r="H121" s="62" t="s">
        <v>353</v>
      </c>
      <c r="I121" s="61" t="s">
        <v>353</v>
      </c>
      <c r="J121" s="61" t="s">
        <v>353</v>
      </c>
      <c r="K121" s="61" t="s">
        <v>844</v>
      </c>
      <c r="L121" s="61" t="s">
        <v>845</v>
      </c>
      <c r="M121" s="61" t="s">
        <v>353</v>
      </c>
      <c r="N121" s="61" t="s">
        <v>353</v>
      </c>
      <c r="O121" s="61" t="s">
        <v>846</v>
      </c>
      <c r="P121" s="61" t="s">
        <v>353</v>
      </c>
      <c r="Q121" s="61" t="s">
        <v>353</v>
      </c>
      <c r="R121" s="61" t="s">
        <v>353</v>
      </c>
      <c r="S121" s="61" t="s">
        <v>353</v>
      </c>
      <c r="T121" s="61" t="s">
        <v>353</v>
      </c>
      <c r="U121" s="61" t="s">
        <v>353</v>
      </c>
    </row>
    <row r="122" spans="1:21">
      <c r="A122" s="60" t="s">
        <v>847</v>
      </c>
      <c r="B122" s="61" t="s">
        <v>847</v>
      </c>
      <c r="C122" s="61" t="s">
        <v>350</v>
      </c>
      <c r="D122" s="61" t="s">
        <v>358</v>
      </c>
      <c r="E122" s="61" t="s">
        <v>352</v>
      </c>
      <c r="F122" s="61">
        <v>2021</v>
      </c>
      <c r="G122" s="61" t="s">
        <v>360</v>
      </c>
      <c r="H122" s="62" t="s">
        <v>353</v>
      </c>
      <c r="I122" s="61" t="s">
        <v>353</v>
      </c>
      <c r="J122" s="61">
        <v>0</v>
      </c>
      <c r="K122" s="61" t="s">
        <v>847</v>
      </c>
      <c r="L122" s="61" t="s">
        <v>848</v>
      </c>
      <c r="M122" s="61" t="s">
        <v>353</v>
      </c>
      <c r="N122" s="61" t="s">
        <v>353</v>
      </c>
      <c r="O122" s="61" t="s">
        <v>849</v>
      </c>
      <c r="P122" s="61" t="s">
        <v>353</v>
      </c>
      <c r="Q122" s="61" t="s">
        <v>353</v>
      </c>
      <c r="R122" s="61" t="s">
        <v>356</v>
      </c>
      <c r="S122" s="61" t="s">
        <v>850</v>
      </c>
      <c r="T122" s="61" t="s">
        <v>353</v>
      </c>
      <c r="U122" s="61" t="s">
        <v>353</v>
      </c>
    </row>
    <row r="123" spans="1:21">
      <c r="A123" s="56" t="s">
        <v>851</v>
      </c>
      <c r="B123" s="57" t="s">
        <v>851</v>
      </c>
      <c r="C123" s="57" t="s">
        <v>350</v>
      </c>
      <c r="D123" s="57" t="s">
        <v>358</v>
      </c>
      <c r="E123" s="57" t="s">
        <v>352</v>
      </c>
      <c r="F123" s="57">
        <v>2019</v>
      </c>
      <c r="G123" s="57" t="s">
        <v>360</v>
      </c>
      <c r="H123" s="58" t="s">
        <v>353</v>
      </c>
      <c r="I123" s="57" t="s">
        <v>353</v>
      </c>
      <c r="J123" s="57">
        <v>0</v>
      </c>
      <c r="K123" s="57" t="s">
        <v>852</v>
      </c>
      <c r="L123" s="57" t="s">
        <v>853</v>
      </c>
      <c r="M123" s="57" t="s">
        <v>353</v>
      </c>
      <c r="N123" s="57" t="s">
        <v>353</v>
      </c>
      <c r="O123" s="57" t="s">
        <v>842</v>
      </c>
      <c r="P123" s="57" t="s">
        <v>353</v>
      </c>
      <c r="Q123" s="57" t="s">
        <v>353</v>
      </c>
      <c r="R123" s="57" t="s">
        <v>356</v>
      </c>
      <c r="S123" s="57" t="s">
        <v>854</v>
      </c>
      <c r="T123" s="57" t="s">
        <v>353</v>
      </c>
      <c r="U123" s="57" t="s">
        <v>353</v>
      </c>
    </row>
    <row r="124" spans="1:21">
      <c r="A124" s="56" t="s">
        <v>112</v>
      </c>
      <c r="B124" s="57" t="s">
        <v>112</v>
      </c>
      <c r="C124" s="57" t="s">
        <v>350</v>
      </c>
      <c r="D124" s="57" t="s">
        <v>358</v>
      </c>
      <c r="E124" s="57" t="s">
        <v>352</v>
      </c>
      <c r="F124" s="57">
        <v>2021</v>
      </c>
      <c r="G124" s="57" t="s">
        <v>360</v>
      </c>
      <c r="H124" s="58" t="s">
        <v>353</v>
      </c>
      <c r="I124" s="57" t="s">
        <v>353</v>
      </c>
      <c r="J124" s="57" t="s">
        <v>353</v>
      </c>
      <c r="K124" s="57" t="s">
        <v>112</v>
      </c>
      <c r="L124" s="57" t="s">
        <v>113</v>
      </c>
      <c r="M124" s="57" t="s">
        <v>353</v>
      </c>
      <c r="N124" s="57" t="s">
        <v>353</v>
      </c>
      <c r="O124" s="57" t="s">
        <v>849</v>
      </c>
      <c r="P124" s="57" t="s">
        <v>353</v>
      </c>
      <c r="Q124" s="57" t="s">
        <v>353</v>
      </c>
      <c r="R124" s="57" t="s">
        <v>353</v>
      </c>
      <c r="S124" s="57" t="s">
        <v>353</v>
      </c>
      <c r="T124" s="57" t="s">
        <v>353</v>
      </c>
      <c r="U124" s="57" t="s">
        <v>353</v>
      </c>
    </row>
    <row r="125" spans="1:21">
      <c r="A125" s="60" t="s">
        <v>855</v>
      </c>
      <c r="B125" s="61" t="s">
        <v>855</v>
      </c>
      <c r="C125" s="61" t="s">
        <v>350</v>
      </c>
      <c r="D125" s="61" t="s">
        <v>358</v>
      </c>
      <c r="E125" s="61" t="s">
        <v>352</v>
      </c>
      <c r="F125" s="61">
        <v>2017</v>
      </c>
      <c r="G125" s="61" t="s">
        <v>360</v>
      </c>
      <c r="H125" s="62" t="s">
        <v>353</v>
      </c>
      <c r="I125" s="61" t="s">
        <v>353</v>
      </c>
      <c r="J125" s="61">
        <v>0</v>
      </c>
      <c r="K125" s="61" t="s">
        <v>855</v>
      </c>
      <c r="L125" s="61" t="s">
        <v>856</v>
      </c>
      <c r="M125" s="61" t="s">
        <v>353</v>
      </c>
      <c r="N125" s="61" t="s">
        <v>353</v>
      </c>
      <c r="O125" s="61" t="s">
        <v>857</v>
      </c>
      <c r="P125" s="61" t="s">
        <v>353</v>
      </c>
      <c r="Q125" s="61" t="s">
        <v>353</v>
      </c>
      <c r="R125" s="61" t="s">
        <v>356</v>
      </c>
      <c r="S125" s="61" t="s">
        <v>858</v>
      </c>
      <c r="T125" s="61" t="s">
        <v>353</v>
      </c>
      <c r="U125" s="61" t="s">
        <v>353</v>
      </c>
    </row>
    <row r="126" spans="1:21">
      <c r="A126" s="60" t="s">
        <v>859</v>
      </c>
      <c r="B126" s="61" t="s">
        <v>859</v>
      </c>
      <c r="C126" s="61" t="s">
        <v>350</v>
      </c>
      <c r="D126" s="61" t="s">
        <v>358</v>
      </c>
      <c r="E126" s="61" t="s">
        <v>352</v>
      </c>
      <c r="F126" s="61">
        <v>2020</v>
      </c>
      <c r="G126" s="61" t="s">
        <v>360</v>
      </c>
      <c r="H126" s="62" t="s">
        <v>353</v>
      </c>
      <c r="I126" s="61" t="s">
        <v>353</v>
      </c>
      <c r="J126" s="61">
        <v>0</v>
      </c>
      <c r="K126" s="61" t="s">
        <v>860</v>
      </c>
      <c r="L126" s="61" t="s">
        <v>861</v>
      </c>
      <c r="M126" s="61" t="s">
        <v>353</v>
      </c>
      <c r="N126" s="61" t="s">
        <v>353</v>
      </c>
      <c r="O126" s="61" t="s">
        <v>862</v>
      </c>
      <c r="P126" s="61" t="s">
        <v>353</v>
      </c>
      <c r="Q126" s="61" t="s">
        <v>353</v>
      </c>
      <c r="R126" s="61" t="s">
        <v>356</v>
      </c>
      <c r="S126" s="61" t="s">
        <v>863</v>
      </c>
      <c r="T126" s="61" t="s">
        <v>353</v>
      </c>
      <c r="U126" s="61" t="s">
        <v>353</v>
      </c>
    </row>
    <row r="127" spans="1:21" ht="30.75">
      <c r="A127" s="56" t="s">
        <v>864</v>
      </c>
      <c r="B127" s="57" t="s">
        <v>864</v>
      </c>
      <c r="C127" s="57" t="s">
        <v>350</v>
      </c>
      <c r="D127" s="57" t="s">
        <v>358</v>
      </c>
      <c r="E127" s="57" t="s">
        <v>352</v>
      </c>
      <c r="F127" s="57">
        <v>2020</v>
      </c>
      <c r="G127" s="57" t="s">
        <v>360</v>
      </c>
      <c r="H127" s="58" t="s">
        <v>353</v>
      </c>
      <c r="I127" s="57" t="s">
        <v>353</v>
      </c>
      <c r="J127" s="57">
        <v>0</v>
      </c>
      <c r="K127" s="57" t="s">
        <v>864</v>
      </c>
      <c r="L127" s="57" t="s">
        <v>865</v>
      </c>
      <c r="M127" s="57" t="s">
        <v>353</v>
      </c>
      <c r="N127" s="57" t="s">
        <v>866</v>
      </c>
      <c r="O127" s="58" t="s">
        <v>867</v>
      </c>
      <c r="P127" s="57" t="s">
        <v>353</v>
      </c>
      <c r="Q127" s="57" t="s">
        <v>353</v>
      </c>
      <c r="R127" s="57" t="s">
        <v>356</v>
      </c>
      <c r="S127" s="57" t="s">
        <v>868</v>
      </c>
      <c r="T127" s="57" t="s">
        <v>353</v>
      </c>
      <c r="U127" s="59">
        <v>45596</v>
      </c>
    </row>
    <row r="128" spans="1:21">
      <c r="A128" s="60" t="s">
        <v>869</v>
      </c>
      <c r="B128" s="61" t="s">
        <v>869</v>
      </c>
      <c r="C128" s="61" t="s">
        <v>350</v>
      </c>
      <c r="D128" s="61" t="s">
        <v>358</v>
      </c>
      <c r="E128" s="61" t="s">
        <v>352</v>
      </c>
      <c r="F128" s="61">
        <v>2018</v>
      </c>
      <c r="G128" s="61" t="s">
        <v>360</v>
      </c>
      <c r="H128" s="62" t="s">
        <v>353</v>
      </c>
      <c r="I128" s="61" t="s">
        <v>353</v>
      </c>
      <c r="J128" s="61">
        <v>0</v>
      </c>
      <c r="K128" s="61" t="s">
        <v>870</v>
      </c>
      <c r="L128" s="61" t="s">
        <v>871</v>
      </c>
      <c r="M128" s="61" t="s">
        <v>353</v>
      </c>
      <c r="N128" s="61" t="s">
        <v>353</v>
      </c>
      <c r="O128" s="61" t="s">
        <v>872</v>
      </c>
      <c r="P128" s="61" t="s">
        <v>353</v>
      </c>
      <c r="Q128" s="61" t="s">
        <v>353</v>
      </c>
      <c r="R128" s="61" t="s">
        <v>356</v>
      </c>
      <c r="S128" s="61" t="s">
        <v>873</v>
      </c>
      <c r="T128" s="61" t="s">
        <v>353</v>
      </c>
      <c r="U128" s="61" t="s">
        <v>353</v>
      </c>
    </row>
    <row r="129" spans="1:21">
      <c r="A129" s="60" t="s">
        <v>874</v>
      </c>
      <c r="B129" s="61" t="s">
        <v>874</v>
      </c>
      <c r="C129" s="61" t="s">
        <v>350</v>
      </c>
      <c r="D129" s="61" t="s">
        <v>358</v>
      </c>
      <c r="E129" s="61" t="s">
        <v>352</v>
      </c>
      <c r="F129" s="61">
        <v>2021</v>
      </c>
      <c r="G129" s="61" t="s">
        <v>360</v>
      </c>
      <c r="H129" s="62" t="s">
        <v>353</v>
      </c>
      <c r="I129" s="61" t="s">
        <v>353</v>
      </c>
      <c r="J129" s="61">
        <v>0</v>
      </c>
      <c r="K129" s="61" t="s">
        <v>874</v>
      </c>
      <c r="L129" s="61" t="s">
        <v>875</v>
      </c>
      <c r="M129" s="61" t="s">
        <v>353</v>
      </c>
      <c r="N129" s="61" t="s">
        <v>353</v>
      </c>
      <c r="O129" s="61" t="s">
        <v>849</v>
      </c>
      <c r="P129" s="61" t="s">
        <v>353</v>
      </c>
      <c r="Q129" s="61" t="s">
        <v>353</v>
      </c>
      <c r="R129" s="61" t="s">
        <v>356</v>
      </c>
      <c r="S129" s="61" t="s">
        <v>876</v>
      </c>
      <c r="T129" s="61" t="s">
        <v>353</v>
      </c>
      <c r="U129" s="61" t="s">
        <v>353</v>
      </c>
    </row>
    <row r="130" spans="1:21" ht="30.75">
      <c r="A130" s="60" t="s">
        <v>877</v>
      </c>
      <c r="B130" s="61" t="s">
        <v>877</v>
      </c>
      <c r="C130" s="61" t="s">
        <v>350</v>
      </c>
      <c r="D130" s="61" t="s">
        <v>358</v>
      </c>
      <c r="E130" s="61" t="s">
        <v>352</v>
      </c>
      <c r="F130" s="61">
        <v>2022</v>
      </c>
      <c r="G130" s="61" t="s">
        <v>360</v>
      </c>
      <c r="H130" s="62" t="s">
        <v>353</v>
      </c>
      <c r="I130" s="61" t="s">
        <v>353</v>
      </c>
      <c r="J130" s="61">
        <v>0</v>
      </c>
      <c r="K130" s="61" t="s">
        <v>877</v>
      </c>
      <c r="L130" s="61" t="s">
        <v>878</v>
      </c>
      <c r="M130" s="61" t="s">
        <v>353</v>
      </c>
      <c r="N130" s="61" t="s">
        <v>353</v>
      </c>
      <c r="O130" s="62" t="s">
        <v>879</v>
      </c>
      <c r="P130" s="61" t="s">
        <v>353</v>
      </c>
      <c r="Q130" s="61" t="s">
        <v>353</v>
      </c>
      <c r="R130" s="61" t="s">
        <v>356</v>
      </c>
      <c r="S130" s="61" t="s">
        <v>880</v>
      </c>
      <c r="T130" s="61" t="s">
        <v>353</v>
      </c>
      <c r="U130" s="63">
        <v>45382</v>
      </c>
    </row>
    <row r="131" spans="1:21">
      <c r="A131" s="56" t="s">
        <v>881</v>
      </c>
      <c r="B131" s="57" t="s">
        <v>881</v>
      </c>
      <c r="C131" s="57" t="s">
        <v>350</v>
      </c>
      <c r="D131" s="57" t="s">
        <v>358</v>
      </c>
      <c r="E131" s="57" t="s">
        <v>352</v>
      </c>
      <c r="F131" s="57">
        <v>2022</v>
      </c>
      <c r="G131" s="57" t="s">
        <v>360</v>
      </c>
      <c r="H131" s="58" t="s">
        <v>353</v>
      </c>
      <c r="I131" s="57" t="s">
        <v>353</v>
      </c>
      <c r="J131" s="57">
        <v>0</v>
      </c>
      <c r="K131" s="57" t="s">
        <v>882</v>
      </c>
      <c r="L131" s="57" t="s">
        <v>883</v>
      </c>
      <c r="M131" s="57" t="s">
        <v>353</v>
      </c>
      <c r="N131" s="57" t="s">
        <v>353</v>
      </c>
      <c r="O131" s="57" t="s">
        <v>846</v>
      </c>
      <c r="P131" s="57" t="s">
        <v>353</v>
      </c>
      <c r="Q131" s="57" t="s">
        <v>353</v>
      </c>
      <c r="R131" s="57" t="s">
        <v>356</v>
      </c>
      <c r="S131" s="57" t="s">
        <v>884</v>
      </c>
      <c r="T131" s="57" t="s">
        <v>353</v>
      </c>
      <c r="U131" s="57" t="s">
        <v>353</v>
      </c>
    </row>
    <row r="132" spans="1:21" ht="30.75">
      <c r="A132" s="60" t="s">
        <v>885</v>
      </c>
      <c r="B132" s="61" t="s">
        <v>885</v>
      </c>
      <c r="C132" s="61" t="s">
        <v>350</v>
      </c>
      <c r="D132" s="61" t="s">
        <v>358</v>
      </c>
      <c r="E132" s="61" t="s">
        <v>352</v>
      </c>
      <c r="F132" s="61">
        <v>2009</v>
      </c>
      <c r="G132" s="61" t="s">
        <v>360</v>
      </c>
      <c r="H132" s="62" t="s">
        <v>353</v>
      </c>
      <c r="I132" s="61" t="s">
        <v>353</v>
      </c>
      <c r="J132" s="61">
        <v>0</v>
      </c>
      <c r="K132" s="61" t="s">
        <v>886</v>
      </c>
      <c r="L132" s="61" t="s">
        <v>887</v>
      </c>
      <c r="M132" s="61" t="s">
        <v>353</v>
      </c>
      <c r="N132" s="61" t="s">
        <v>353</v>
      </c>
      <c r="O132" s="62" t="s">
        <v>888</v>
      </c>
      <c r="P132" s="61" t="s">
        <v>353</v>
      </c>
      <c r="Q132" s="61" t="s">
        <v>353</v>
      </c>
      <c r="R132" s="61" t="s">
        <v>356</v>
      </c>
      <c r="S132" s="61" t="s">
        <v>889</v>
      </c>
      <c r="T132" s="61" t="s">
        <v>353</v>
      </c>
      <c r="U132" s="61" t="s">
        <v>353</v>
      </c>
    </row>
    <row r="133" spans="1:21">
      <c r="A133" s="60" t="s">
        <v>890</v>
      </c>
      <c r="B133" s="61" t="s">
        <v>890</v>
      </c>
      <c r="C133" s="61" t="s">
        <v>350</v>
      </c>
      <c r="D133" s="61" t="s">
        <v>358</v>
      </c>
      <c r="E133" s="61" t="s">
        <v>352</v>
      </c>
      <c r="F133" s="61">
        <v>2020</v>
      </c>
      <c r="G133" s="61" t="s">
        <v>360</v>
      </c>
      <c r="H133" s="62" t="s">
        <v>353</v>
      </c>
      <c r="I133" s="61" t="s">
        <v>353</v>
      </c>
      <c r="J133" s="61" t="s">
        <v>353</v>
      </c>
      <c r="K133" s="61" t="s">
        <v>891</v>
      </c>
      <c r="L133" s="61" t="s">
        <v>892</v>
      </c>
      <c r="M133" s="61" t="s">
        <v>353</v>
      </c>
      <c r="N133" s="61" t="s">
        <v>353</v>
      </c>
      <c r="O133" s="61" t="s">
        <v>862</v>
      </c>
      <c r="P133" s="61" t="s">
        <v>353</v>
      </c>
      <c r="Q133" s="61" t="s">
        <v>353</v>
      </c>
      <c r="R133" s="61" t="s">
        <v>353</v>
      </c>
      <c r="S133" s="61" t="s">
        <v>353</v>
      </c>
      <c r="T133" s="61" t="s">
        <v>353</v>
      </c>
      <c r="U133" s="61" t="s">
        <v>353</v>
      </c>
    </row>
    <row r="134" spans="1:21">
      <c r="A134" s="56" t="s">
        <v>893</v>
      </c>
      <c r="B134" s="57" t="s">
        <v>893</v>
      </c>
      <c r="C134" s="57" t="s">
        <v>350</v>
      </c>
      <c r="D134" s="57" t="s">
        <v>358</v>
      </c>
      <c r="E134" s="57" t="s">
        <v>352</v>
      </c>
      <c r="F134" s="57">
        <v>2016</v>
      </c>
      <c r="G134" s="57" t="s">
        <v>360</v>
      </c>
      <c r="H134" s="58" t="s">
        <v>353</v>
      </c>
      <c r="I134" s="57" t="s">
        <v>353</v>
      </c>
      <c r="J134" s="57" t="s">
        <v>353</v>
      </c>
      <c r="K134" s="57" t="s">
        <v>894</v>
      </c>
      <c r="L134" s="57" t="s">
        <v>895</v>
      </c>
      <c r="M134" s="57" t="s">
        <v>353</v>
      </c>
      <c r="N134" s="57" t="s">
        <v>353</v>
      </c>
      <c r="O134" s="57" t="s">
        <v>896</v>
      </c>
      <c r="P134" s="57" t="s">
        <v>353</v>
      </c>
      <c r="Q134" s="57" t="s">
        <v>353</v>
      </c>
      <c r="R134" s="57" t="s">
        <v>353</v>
      </c>
      <c r="S134" s="57" t="s">
        <v>353</v>
      </c>
      <c r="T134" s="57" t="s">
        <v>353</v>
      </c>
      <c r="U134" s="57" t="s">
        <v>353</v>
      </c>
    </row>
    <row r="135" spans="1:21" ht="30.75">
      <c r="A135" s="60" t="s">
        <v>897</v>
      </c>
      <c r="B135" s="61" t="s">
        <v>897</v>
      </c>
      <c r="C135" s="61" t="s">
        <v>350</v>
      </c>
      <c r="D135" s="61" t="s">
        <v>358</v>
      </c>
      <c r="E135" s="61" t="s">
        <v>352</v>
      </c>
      <c r="F135" s="61">
        <v>2022</v>
      </c>
      <c r="G135" s="61" t="s">
        <v>360</v>
      </c>
      <c r="H135" s="62" t="s">
        <v>353</v>
      </c>
      <c r="I135" s="61" t="s">
        <v>353</v>
      </c>
      <c r="J135" s="61">
        <v>0</v>
      </c>
      <c r="K135" s="61" t="s">
        <v>898</v>
      </c>
      <c r="L135" s="61" t="s">
        <v>899</v>
      </c>
      <c r="M135" s="61" t="s">
        <v>353</v>
      </c>
      <c r="N135" s="61" t="s">
        <v>353</v>
      </c>
      <c r="O135" s="62" t="s">
        <v>900</v>
      </c>
      <c r="P135" s="61" t="s">
        <v>353</v>
      </c>
      <c r="Q135" s="61" t="s">
        <v>353</v>
      </c>
      <c r="R135" s="61" t="s">
        <v>356</v>
      </c>
      <c r="S135" s="61" t="s">
        <v>901</v>
      </c>
      <c r="T135" s="61" t="s">
        <v>353</v>
      </c>
      <c r="U135" s="61" t="s">
        <v>353</v>
      </c>
    </row>
    <row r="136" spans="1:21">
      <c r="A136" s="60" t="s">
        <v>902</v>
      </c>
      <c r="B136" s="61" t="s">
        <v>902</v>
      </c>
      <c r="C136" s="61" t="s">
        <v>350</v>
      </c>
      <c r="D136" s="61" t="s">
        <v>358</v>
      </c>
      <c r="E136" s="61" t="s">
        <v>352</v>
      </c>
      <c r="F136" s="61">
        <v>2022</v>
      </c>
      <c r="G136" s="61" t="s">
        <v>360</v>
      </c>
      <c r="H136" s="62" t="s">
        <v>353</v>
      </c>
      <c r="I136" s="61" t="s">
        <v>353</v>
      </c>
      <c r="J136" s="61">
        <v>0</v>
      </c>
      <c r="K136" s="61" t="s">
        <v>903</v>
      </c>
      <c r="L136" s="61" t="s">
        <v>904</v>
      </c>
      <c r="M136" s="61" t="s">
        <v>353</v>
      </c>
      <c r="N136" s="61" t="s">
        <v>353</v>
      </c>
      <c r="O136" s="61" t="s">
        <v>846</v>
      </c>
      <c r="P136" s="61" t="s">
        <v>353</v>
      </c>
      <c r="Q136" s="61" t="s">
        <v>353</v>
      </c>
      <c r="R136" s="61" t="s">
        <v>356</v>
      </c>
      <c r="S136" s="61" t="s">
        <v>905</v>
      </c>
      <c r="T136" s="61" t="s">
        <v>353</v>
      </c>
      <c r="U136" s="63">
        <v>45716</v>
      </c>
    </row>
    <row r="137" spans="1:21">
      <c r="A137" s="60" t="s">
        <v>906</v>
      </c>
      <c r="B137" s="61" t="s">
        <v>906</v>
      </c>
      <c r="C137" s="61" t="s">
        <v>350</v>
      </c>
      <c r="D137" s="61" t="s">
        <v>358</v>
      </c>
      <c r="E137" s="61" t="s">
        <v>352</v>
      </c>
      <c r="F137" s="61">
        <v>2020</v>
      </c>
      <c r="G137" s="61" t="s">
        <v>360</v>
      </c>
      <c r="H137" s="62" t="s">
        <v>353</v>
      </c>
      <c r="I137" s="61" t="s">
        <v>353</v>
      </c>
      <c r="J137" s="61" t="s">
        <v>353</v>
      </c>
      <c r="K137" s="61" t="s">
        <v>907</v>
      </c>
      <c r="L137" s="61" t="s">
        <v>908</v>
      </c>
      <c r="M137" s="61" t="s">
        <v>353</v>
      </c>
      <c r="N137" s="61" t="s">
        <v>353</v>
      </c>
      <c r="O137" s="61" t="s">
        <v>862</v>
      </c>
      <c r="P137" s="61" t="s">
        <v>353</v>
      </c>
      <c r="Q137" s="61" t="s">
        <v>353</v>
      </c>
      <c r="R137" s="61" t="s">
        <v>353</v>
      </c>
      <c r="S137" s="61" t="s">
        <v>353</v>
      </c>
      <c r="T137" s="61" t="s">
        <v>353</v>
      </c>
      <c r="U137" s="63">
        <v>45596</v>
      </c>
    </row>
    <row r="138" spans="1:21" ht="30.75">
      <c r="A138" s="60" t="s">
        <v>909</v>
      </c>
      <c r="B138" s="61" t="s">
        <v>909</v>
      </c>
      <c r="C138" s="61" t="s">
        <v>350</v>
      </c>
      <c r="D138" s="61" t="s">
        <v>358</v>
      </c>
      <c r="E138" s="61" t="s">
        <v>352</v>
      </c>
      <c r="F138" s="61">
        <v>2019</v>
      </c>
      <c r="G138" s="61" t="s">
        <v>360</v>
      </c>
      <c r="H138" s="62" t="s">
        <v>353</v>
      </c>
      <c r="I138" s="61" t="s">
        <v>353</v>
      </c>
      <c r="J138" s="61">
        <v>0</v>
      </c>
      <c r="K138" s="61" t="s">
        <v>910</v>
      </c>
      <c r="L138" s="61" t="s">
        <v>911</v>
      </c>
      <c r="M138" s="61" t="s">
        <v>353</v>
      </c>
      <c r="N138" s="61" t="s">
        <v>353</v>
      </c>
      <c r="O138" s="62" t="s">
        <v>912</v>
      </c>
      <c r="P138" s="61" t="s">
        <v>353</v>
      </c>
      <c r="Q138" s="61" t="s">
        <v>353</v>
      </c>
      <c r="R138" s="61" t="s">
        <v>356</v>
      </c>
      <c r="S138" s="61" t="s">
        <v>913</v>
      </c>
      <c r="T138" s="61" t="s">
        <v>353</v>
      </c>
      <c r="U138" s="63">
        <v>45565</v>
      </c>
    </row>
    <row r="139" spans="1:21">
      <c r="A139" s="56" t="s">
        <v>914</v>
      </c>
      <c r="B139" s="57" t="s">
        <v>914</v>
      </c>
      <c r="C139" s="57" t="s">
        <v>350</v>
      </c>
      <c r="D139" s="57" t="s">
        <v>358</v>
      </c>
      <c r="E139" s="57" t="s">
        <v>352</v>
      </c>
      <c r="F139" s="57">
        <v>2019</v>
      </c>
      <c r="G139" s="57" t="s">
        <v>360</v>
      </c>
      <c r="H139" s="58" t="s">
        <v>353</v>
      </c>
      <c r="I139" s="57" t="s">
        <v>353</v>
      </c>
      <c r="J139" s="57" t="s">
        <v>353</v>
      </c>
      <c r="K139" s="57" t="s">
        <v>915</v>
      </c>
      <c r="L139" s="57" t="s">
        <v>916</v>
      </c>
      <c r="M139" s="57" t="s">
        <v>353</v>
      </c>
      <c r="N139" s="57" t="s">
        <v>353</v>
      </c>
      <c r="O139" s="57" t="s">
        <v>842</v>
      </c>
      <c r="P139" s="57" t="s">
        <v>353</v>
      </c>
      <c r="Q139" s="57" t="s">
        <v>353</v>
      </c>
      <c r="R139" s="57" t="s">
        <v>353</v>
      </c>
      <c r="S139" s="57" t="s">
        <v>353</v>
      </c>
      <c r="T139" s="57" t="s">
        <v>353</v>
      </c>
      <c r="U139" s="59">
        <v>44804</v>
      </c>
    </row>
    <row r="140" spans="1:21" ht="30.75">
      <c r="A140" s="56" t="s">
        <v>917</v>
      </c>
      <c r="B140" s="57" t="s">
        <v>917</v>
      </c>
      <c r="C140" s="57" t="s">
        <v>350</v>
      </c>
      <c r="D140" s="57" t="s">
        <v>358</v>
      </c>
      <c r="E140" s="57" t="s">
        <v>352</v>
      </c>
      <c r="F140" s="57">
        <v>2021</v>
      </c>
      <c r="G140" s="57" t="s">
        <v>360</v>
      </c>
      <c r="H140" s="58" t="s">
        <v>353</v>
      </c>
      <c r="I140" s="57" t="s">
        <v>353</v>
      </c>
      <c r="J140" s="57">
        <v>0</v>
      </c>
      <c r="K140" s="57" t="s">
        <v>917</v>
      </c>
      <c r="L140" s="57" t="s">
        <v>918</v>
      </c>
      <c r="M140" s="57" t="s">
        <v>353</v>
      </c>
      <c r="N140" s="57" t="s">
        <v>353</v>
      </c>
      <c r="O140" s="58" t="s">
        <v>919</v>
      </c>
      <c r="P140" s="57" t="s">
        <v>353</v>
      </c>
      <c r="Q140" s="57" t="s">
        <v>353</v>
      </c>
      <c r="R140" s="57" t="s">
        <v>356</v>
      </c>
      <c r="S140" s="57" t="s">
        <v>920</v>
      </c>
      <c r="T140" s="57" t="s">
        <v>353</v>
      </c>
      <c r="U140" s="57" t="s">
        <v>353</v>
      </c>
    </row>
    <row r="141" spans="1:21">
      <c r="A141" s="60" t="s">
        <v>921</v>
      </c>
      <c r="B141" s="61" t="s">
        <v>921</v>
      </c>
      <c r="C141" s="61" t="s">
        <v>350</v>
      </c>
      <c r="D141" s="61" t="s">
        <v>358</v>
      </c>
      <c r="E141" s="61" t="s">
        <v>352</v>
      </c>
      <c r="F141" s="61">
        <v>2018</v>
      </c>
      <c r="G141" s="61" t="s">
        <v>360</v>
      </c>
      <c r="H141" s="62" t="s">
        <v>353</v>
      </c>
      <c r="I141" s="61" t="s">
        <v>353</v>
      </c>
      <c r="J141" s="61">
        <v>0</v>
      </c>
      <c r="K141" s="61" t="s">
        <v>922</v>
      </c>
      <c r="L141" s="61" t="s">
        <v>923</v>
      </c>
      <c r="M141" s="61" t="s">
        <v>353</v>
      </c>
      <c r="N141" s="61" t="s">
        <v>353</v>
      </c>
      <c r="O141" s="61" t="s">
        <v>872</v>
      </c>
      <c r="P141" s="61" t="s">
        <v>353</v>
      </c>
      <c r="Q141" s="61" t="s">
        <v>353</v>
      </c>
      <c r="R141" s="61" t="s">
        <v>356</v>
      </c>
      <c r="S141" s="61" t="s">
        <v>924</v>
      </c>
      <c r="T141" s="61" t="s">
        <v>353</v>
      </c>
      <c r="U141" s="61" t="s">
        <v>353</v>
      </c>
    </row>
    <row r="142" spans="1:21">
      <c r="A142" s="56" t="s">
        <v>925</v>
      </c>
      <c r="B142" s="57" t="s">
        <v>925</v>
      </c>
      <c r="C142" s="57" t="s">
        <v>492</v>
      </c>
      <c r="D142" s="57" t="s">
        <v>926</v>
      </c>
      <c r="E142" s="57" t="s">
        <v>927</v>
      </c>
      <c r="F142" s="57">
        <v>2022</v>
      </c>
      <c r="G142" s="57" t="s">
        <v>928</v>
      </c>
      <c r="H142" s="58" t="s">
        <v>353</v>
      </c>
      <c r="I142" s="57">
        <v>84</v>
      </c>
      <c r="J142" s="57">
        <v>15579</v>
      </c>
      <c r="K142" s="57" t="s">
        <v>353</v>
      </c>
      <c r="L142" s="57" t="s">
        <v>929</v>
      </c>
      <c r="M142" s="57" t="s">
        <v>353</v>
      </c>
      <c r="N142" s="57" t="s">
        <v>353</v>
      </c>
      <c r="O142" s="57" t="s">
        <v>353</v>
      </c>
      <c r="P142" s="57" t="s">
        <v>353</v>
      </c>
      <c r="Q142" s="57" t="s">
        <v>353</v>
      </c>
      <c r="R142" s="57" t="s">
        <v>510</v>
      </c>
      <c r="S142" s="57">
        <v>221020110</v>
      </c>
      <c r="T142" s="57" t="s">
        <v>353</v>
      </c>
      <c r="U142" s="57" t="s">
        <v>353</v>
      </c>
    </row>
    <row r="143" spans="1:21" ht="20.25">
      <c r="A143" s="60" t="s">
        <v>930</v>
      </c>
      <c r="B143" s="61" t="s">
        <v>930</v>
      </c>
      <c r="C143" s="61" t="s">
        <v>492</v>
      </c>
      <c r="D143" s="61" t="s">
        <v>493</v>
      </c>
      <c r="E143" s="61">
        <v>3406</v>
      </c>
      <c r="F143" s="61">
        <v>2013</v>
      </c>
      <c r="G143" s="61" t="s">
        <v>928</v>
      </c>
      <c r="H143" s="62" t="s">
        <v>353</v>
      </c>
      <c r="I143" s="61">
        <v>0.6</v>
      </c>
      <c r="J143" s="61">
        <v>1304</v>
      </c>
      <c r="K143" s="61" t="s">
        <v>353</v>
      </c>
      <c r="L143" s="61" t="s">
        <v>931</v>
      </c>
      <c r="M143" s="61" t="s">
        <v>932</v>
      </c>
      <c r="N143" s="61" t="s">
        <v>353</v>
      </c>
      <c r="O143" s="62" t="s">
        <v>933</v>
      </c>
      <c r="P143" s="61" t="s">
        <v>353</v>
      </c>
      <c r="Q143" s="61" t="s">
        <v>353</v>
      </c>
      <c r="R143" s="61" t="s">
        <v>510</v>
      </c>
      <c r="S143" s="61">
        <v>223802531</v>
      </c>
      <c r="T143" s="61" t="s">
        <v>353</v>
      </c>
      <c r="U143" s="61" t="s">
        <v>353</v>
      </c>
    </row>
    <row r="144" spans="1:21">
      <c r="A144" s="56" t="s">
        <v>934</v>
      </c>
      <c r="B144" s="57" t="s">
        <v>934</v>
      </c>
      <c r="C144" s="57" t="s">
        <v>492</v>
      </c>
      <c r="D144" s="57" t="s">
        <v>935</v>
      </c>
      <c r="E144" s="57" t="s">
        <v>936</v>
      </c>
      <c r="F144" s="57">
        <v>2014</v>
      </c>
      <c r="G144" s="57" t="s">
        <v>928</v>
      </c>
      <c r="H144" s="58" t="s">
        <v>353</v>
      </c>
      <c r="I144" s="57">
        <v>26700.6</v>
      </c>
      <c r="J144" s="57">
        <v>27745</v>
      </c>
      <c r="K144" s="57" t="s">
        <v>353</v>
      </c>
      <c r="L144" s="57" t="s">
        <v>937</v>
      </c>
      <c r="M144" s="57" t="s">
        <v>353</v>
      </c>
      <c r="N144" s="57" t="s">
        <v>353</v>
      </c>
      <c r="O144" s="57" t="s">
        <v>938</v>
      </c>
      <c r="P144" s="57" t="s">
        <v>353</v>
      </c>
      <c r="Q144" s="57" t="s">
        <v>353</v>
      </c>
      <c r="R144" s="57" t="s">
        <v>510</v>
      </c>
      <c r="S144" s="57">
        <v>221020254</v>
      </c>
      <c r="T144" s="57" t="s">
        <v>353</v>
      </c>
      <c r="U144" s="57" t="s">
        <v>353</v>
      </c>
    </row>
    <row r="145" spans="1:21">
      <c r="A145" s="60" t="s">
        <v>939</v>
      </c>
      <c r="B145" s="61" t="s">
        <v>940</v>
      </c>
      <c r="C145" s="61" t="s">
        <v>560</v>
      </c>
      <c r="D145" s="61" t="s">
        <v>561</v>
      </c>
      <c r="E145" s="61" t="s">
        <v>941</v>
      </c>
      <c r="F145" s="61">
        <v>2024</v>
      </c>
      <c r="G145" s="61" t="s">
        <v>942</v>
      </c>
      <c r="H145" s="62" t="s">
        <v>353</v>
      </c>
      <c r="I145" s="61" t="s">
        <v>353</v>
      </c>
      <c r="J145" s="61" t="s">
        <v>353</v>
      </c>
      <c r="K145" s="61" t="s">
        <v>353</v>
      </c>
      <c r="L145" s="61" t="s">
        <v>940</v>
      </c>
      <c r="M145" s="61" t="s">
        <v>353</v>
      </c>
      <c r="N145" s="61" t="s">
        <v>353</v>
      </c>
      <c r="O145" s="61" t="s">
        <v>353</v>
      </c>
      <c r="P145" s="61" t="s">
        <v>353</v>
      </c>
      <c r="Q145" s="61" t="s">
        <v>353</v>
      </c>
      <c r="R145" s="61" t="s">
        <v>353</v>
      </c>
      <c r="S145" s="61" t="s">
        <v>353</v>
      </c>
      <c r="T145" s="61">
        <v>2</v>
      </c>
      <c r="U145" s="61" t="s">
        <v>353</v>
      </c>
    </row>
    <row r="146" spans="1:21" ht="20.25">
      <c r="A146" s="56" t="s">
        <v>943</v>
      </c>
      <c r="B146" s="57" t="s">
        <v>944</v>
      </c>
      <c r="C146" s="57" t="s">
        <v>560</v>
      </c>
      <c r="D146" s="57" t="s">
        <v>945</v>
      </c>
      <c r="E146" s="57">
        <v>1500</v>
      </c>
      <c r="F146" s="57">
        <v>2022</v>
      </c>
      <c r="G146" s="57" t="s">
        <v>942</v>
      </c>
      <c r="H146" s="58" t="s">
        <v>946</v>
      </c>
      <c r="I146" s="57">
        <v>13976.6</v>
      </c>
      <c r="J146" s="57">
        <v>1039</v>
      </c>
      <c r="K146" s="57" t="s">
        <v>947</v>
      </c>
      <c r="L146" s="57" t="s">
        <v>948</v>
      </c>
      <c r="M146" s="57" t="s">
        <v>353</v>
      </c>
      <c r="N146" s="57" t="s">
        <v>949</v>
      </c>
      <c r="O146" s="57" t="s">
        <v>950</v>
      </c>
      <c r="P146" s="57" t="s">
        <v>353</v>
      </c>
      <c r="Q146" s="57" t="s">
        <v>951</v>
      </c>
      <c r="R146" s="57" t="s">
        <v>692</v>
      </c>
      <c r="S146" s="57">
        <v>223702071</v>
      </c>
      <c r="T146" s="57" t="s">
        <v>353</v>
      </c>
      <c r="U146" s="59">
        <v>45657</v>
      </c>
    </row>
    <row r="147" spans="1:21">
      <c r="A147" s="60" t="s">
        <v>952</v>
      </c>
      <c r="B147" s="61" t="s">
        <v>953</v>
      </c>
      <c r="C147" s="61" t="s">
        <v>560</v>
      </c>
      <c r="D147" s="61" t="s">
        <v>945</v>
      </c>
      <c r="E147" s="61">
        <v>1500</v>
      </c>
      <c r="F147" s="61">
        <v>2022</v>
      </c>
      <c r="G147" s="61" t="s">
        <v>942</v>
      </c>
      <c r="H147" s="62" t="s">
        <v>954</v>
      </c>
      <c r="I147" s="61">
        <v>14271.5</v>
      </c>
      <c r="J147" s="61">
        <v>460</v>
      </c>
      <c r="K147" s="61" t="s">
        <v>955</v>
      </c>
      <c r="L147" s="61" t="s">
        <v>956</v>
      </c>
      <c r="M147" s="61" t="s">
        <v>353</v>
      </c>
      <c r="N147" s="61" t="s">
        <v>957</v>
      </c>
      <c r="O147" s="61" t="s">
        <v>958</v>
      </c>
      <c r="P147" s="61" t="s">
        <v>959</v>
      </c>
      <c r="Q147" s="61" t="s">
        <v>951</v>
      </c>
      <c r="R147" s="61" t="s">
        <v>692</v>
      </c>
      <c r="S147" s="61">
        <v>223702065</v>
      </c>
      <c r="T147" s="61">
        <v>2</v>
      </c>
      <c r="U147" s="63">
        <v>45626</v>
      </c>
    </row>
    <row r="148" spans="1:21" ht="20.25">
      <c r="A148" s="60" t="s">
        <v>960</v>
      </c>
      <c r="B148" s="61" t="s">
        <v>961</v>
      </c>
      <c r="C148" s="61" t="s">
        <v>560</v>
      </c>
      <c r="D148" s="61" t="s">
        <v>945</v>
      </c>
      <c r="E148" s="61">
        <v>1500</v>
      </c>
      <c r="F148" s="61">
        <v>2022</v>
      </c>
      <c r="G148" s="61" t="s">
        <v>942</v>
      </c>
      <c r="H148" s="62" t="s">
        <v>946</v>
      </c>
      <c r="I148" s="61">
        <v>33609.800000000003</v>
      </c>
      <c r="J148" s="61">
        <v>1154</v>
      </c>
      <c r="K148" s="61" t="s">
        <v>962</v>
      </c>
      <c r="L148" s="61" t="s">
        <v>963</v>
      </c>
      <c r="M148" s="61" t="s">
        <v>353</v>
      </c>
      <c r="N148" s="61" t="s">
        <v>964</v>
      </c>
      <c r="O148" s="61" t="s">
        <v>950</v>
      </c>
      <c r="P148" s="61" t="s">
        <v>965</v>
      </c>
      <c r="Q148" s="61" t="s">
        <v>966</v>
      </c>
      <c r="R148" s="61" t="s">
        <v>692</v>
      </c>
      <c r="S148" s="61">
        <v>223702062</v>
      </c>
      <c r="T148" s="61">
        <v>2</v>
      </c>
      <c r="U148" s="63">
        <v>45626</v>
      </c>
    </row>
    <row r="149" spans="1:21" ht="20.25">
      <c r="A149" s="56" t="s">
        <v>967</v>
      </c>
      <c r="B149" s="57" t="s">
        <v>968</v>
      </c>
      <c r="C149" s="57" t="s">
        <v>560</v>
      </c>
      <c r="D149" s="57" t="s">
        <v>945</v>
      </c>
      <c r="E149" s="57">
        <v>1500</v>
      </c>
      <c r="F149" s="57">
        <v>2022</v>
      </c>
      <c r="G149" s="57" t="s">
        <v>942</v>
      </c>
      <c r="H149" s="58" t="s">
        <v>946</v>
      </c>
      <c r="I149" s="57">
        <v>17527.2</v>
      </c>
      <c r="J149" s="57">
        <v>1233</v>
      </c>
      <c r="K149" s="57" t="s">
        <v>969</v>
      </c>
      <c r="L149" s="57" t="s">
        <v>970</v>
      </c>
      <c r="M149" s="57" t="s">
        <v>353</v>
      </c>
      <c r="N149" s="57" t="s">
        <v>971</v>
      </c>
      <c r="O149" s="57" t="s">
        <v>972</v>
      </c>
      <c r="P149" s="57" t="s">
        <v>973</v>
      </c>
      <c r="Q149" s="57" t="s">
        <v>974</v>
      </c>
      <c r="R149" s="57" t="s">
        <v>692</v>
      </c>
      <c r="S149" s="57">
        <v>223702278</v>
      </c>
      <c r="T149" s="57">
        <v>2</v>
      </c>
      <c r="U149" s="59">
        <v>45626</v>
      </c>
    </row>
    <row r="150" spans="1:21" ht="20.25">
      <c r="A150" s="60" t="s">
        <v>975</v>
      </c>
      <c r="B150" s="61" t="s">
        <v>976</v>
      </c>
      <c r="C150" s="61" t="s">
        <v>560</v>
      </c>
      <c r="D150" s="61" t="s">
        <v>945</v>
      </c>
      <c r="E150" s="61">
        <v>1500</v>
      </c>
      <c r="F150" s="61">
        <v>2022</v>
      </c>
      <c r="G150" s="61" t="s">
        <v>942</v>
      </c>
      <c r="H150" s="62" t="s">
        <v>946</v>
      </c>
      <c r="I150" s="61">
        <v>44798</v>
      </c>
      <c r="J150" s="61">
        <v>2001</v>
      </c>
      <c r="K150" s="61" t="s">
        <v>977</v>
      </c>
      <c r="L150" s="61" t="s">
        <v>978</v>
      </c>
      <c r="M150" s="61" t="s">
        <v>353</v>
      </c>
      <c r="N150" s="61" t="s">
        <v>979</v>
      </c>
      <c r="O150" s="61" t="s">
        <v>980</v>
      </c>
      <c r="P150" s="61" t="s">
        <v>981</v>
      </c>
      <c r="Q150" s="61" t="s">
        <v>982</v>
      </c>
      <c r="R150" s="61" t="s">
        <v>692</v>
      </c>
      <c r="S150" s="61">
        <v>223702039</v>
      </c>
      <c r="T150" s="61">
        <v>2</v>
      </c>
      <c r="U150" s="63">
        <v>45626</v>
      </c>
    </row>
    <row r="151" spans="1:21" ht="20.25">
      <c r="A151" s="60" t="s">
        <v>983</v>
      </c>
      <c r="B151" s="61" t="s">
        <v>984</v>
      </c>
      <c r="C151" s="61" t="s">
        <v>560</v>
      </c>
      <c r="D151" s="61" t="s">
        <v>945</v>
      </c>
      <c r="E151" s="61">
        <v>1500</v>
      </c>
      <c r="F151" s="61">
        <v>2022</v>
      </c>
      <c r="G151" s="61" t="s">
        <v>942</v>
      </c>
      <c r="H151" s="62" t="s">
        <v>946</v>
      </c>
      <c r="I151" s="61">
        <v>31813.4</v>
      </c>
      <c r="J151" s="61">
        <v>924</v>
      </c>
      <c r="K151" s="61" t="s">
        <v>985</v>
      </c>
      <c r="L151" s="61" t="s">
        <v>986</v>
      </c>
      <c r="M151" s="61" t="s">
        <v>353</v>
      </c>
      <c r="N151" s="61" t="s">
        <v>987</v>
      </c>
      <c r="O151" s="61" t="s">
        <v>980</v>
      </c>
      <c r="P151" s="61" t="s">
        <v>988</v>
      </c>
      <c r="Q151" s="61" t="s">
        <v>989</v>
      </c>
      <c r="R151" s="61" t="s">
        <v>692</v>
      </c>
      <c r="S151" s="61">
        <v>223702018</v>
      </c>
      <c r="T151" s="61">
        <v>2</v>
      </c>
      <c r="U151" s="63">
        <v>45626</v>
      </c>
    </row>
    <row r="152" spans="1:21" ht="20.25">
      <c r="A152" s="56" t="s">
        <v>990</v>
      </c>
      <c r="B152" s="57" t="s">
        <v>991</v>
      </c>
      <c r="C152" s="57" t="s">
        <v>560</v>
      </c>
      <c r="D152" s="57" t="s">
        <v>945</v>
      </c>
      <c r="E152" s="57">
        <v>1500</v>
      </c>
      <c r="F152" s="57">
        <v>2022</v>
      </c>
      <c r="G152" s="57" t="s">
        <v>942</v>
      </c>
      <c r="H152" s="58" t="s">
        <v>946</v>
      </c>
      <c r="I152" s="57">
        <v>23826.9</v>
      </c>
      <c r="J152" s="57">
        <v>1690</v>
      </c>
      <c r="K152" s="57" t="s">
        <v>992</v>
      </c>
      <c r="L152" s="57" t="s">
        <v>993</v>
      </c>
      <c r="M152" s="57" t="s">
        <v>353</v>
      </c>
      <c r="N152" s="57" t="s">
        <v>994</v>
      </c>
      <c r="O152" s="57" t="s">
        <v>980</v>
      </c>
      <c r="P152" s="57" t="s">
        <v>995</v>
      </c>
      <c r="Q152" s="57" t="s">
        <v>951</v>
      </c>
      <c r="R152" s="57" t="s">
        <v>692</v>
      </c>
      <c r="S152" s="57">
        <v>223702026</v>
      </c>
      <c r="T152" s="57">
        <v>2</v>
      </c>
      <c r="U152" s="59">
        <v>45657</v>
      </c>
    </row>
    <row r="153" spans="1:21" ht="20.25">
      <c r="A153" s="60" t="s">
        <v>996</v>
      </c>
      <c r="B153" s="61" t="s">
        <v>997</v>
      </c>
      <c r="C153" s="61" t="s">
        <v>560</v>
      </c>
      <c r="D153" s="61" t="s">
        <v>945</v>
      </c>
      <c r="E153" s="61">
        <v>1500</v>
      </c>
      <c r="F153" s="61">
        <v>2022</v>
      </c>
      <c r="G153" s="61" t="s">
        <v>942</v>
      </c>
      <c r="H153" s="62" t="s">
        <v>946</v>
      </c>
      <c r="I153" s="61">
        <v>25536.6</v>
      </c>
      <c r="J153" s="61">
        <v>1318</v>
      </c>
      <c r="K153" s="61" t="s">
        <v>998</v>
      </c>
      <c r="L153" s="61" t="s">
        <v>999</v>
      </c>
      <c r="M153" s="61" t="s">
        <v>353</v>
      </c>
      <c r="N153" s="61" t="s">
        <v>1000</v>
      </c>
      <c r="O153" s="61" t="s">
        <v>950</v>
      </c>
      <c r="P153" s="61" t="s">
        <v>1001</v>
      </c>
      <c r="Q153" s="61" t="s">
        <v>1002</v>
      </c>
      <c r="R153" s="61" t="s">
        <v>692</v>
      </c>
      <c r="S153" s="61">
        <v>223701899</v>
      </c>
      <c r="T153" s="61">
        <v>2</v>
      </c>
      <c r="U153" s="63">
        <v>45626</v>
      </c>
    </row>
    <row r="154" spans="1:21" ht="20.25">
      <c r="A154" s="60" t="s">
        <v>1003</v>
      </c>
      <c r="B154" s="61" t="s">
        <v>1004</v>
      </c>
      <c r="C154" s="61" t="s">
        <v>560</v>
      </c>
      <c r="D154" s="61" t="s">
        <v>945</v>
      </c>
      <c r="E154" s="61">
        <v>1500</v>
      </c>
      <c r="F154" s="61">
        <v>2022</v>
      </c>
      <c r="G154" s="61" t="s">
        <v>942</v>
      </c>
      <c r="H154" s="62" t="s">
        <v>946</v>
      </c>
      <c r="I154" s="61">
        <v>39630.699999999997</v>
      </c>
      <c r="J154" s="61">
        <v>1917</v>
      </c>
      <c r="K154" s="61" t="s">
        <v>1005</v>
      </c>
      <c r="L154" s="61" t="s">
        <v>1006</v>
      </c>
      <c r="M154" s="61" t="s">
        <v>353</v>
      </c>
      <c r="N154" s="61" t="s">
        <v>1007</v>
      </c>
      <c r="O154" s="61" t="s">
        <v>950</v>
      </c>
      <c r="P154" s="61" t="s">
        <v>1008</v>
      </c>
      <c r="Q154" s="61" t="s">
        <v>1009</v>
      </c>
      <c r="R154" s="61" t="s">
        <v>692</v>
      </c>
      <c r="S154" s="61">
        <v>223702235</v>
      </c>
      <c r="T154" s="61">
        <v>2</v>
      </c>
      <c r="U154" s="63">
        <v>45596</v>
      </c>
    </row>
    <row r="155" spans="1:21" ht="20.25">
      <c r="A155" s="56" t="s">
        <v>1010</v>
      </c>
      <c r="B155" s="57" t="s">
        <v>1011</v>
      </c>
      <c r="C155" s="57" t="s">
        <v>560</v>
      </c>
      <c r="D155" s="57" t="s">
        <v>945</v>
      </c>
      <c r="E155" s="57">
        <v>1500</v>
      </c>
      <c r="F155" s="57">
        <v>2022</v>
      </c>
      <c r="G155" s="57" t="s">
        <v>942</v>
      </c>
      <c r="H155" s="58" t="s">
        <v>946</v>
      </c>
      <c r="I155" s="57">
        <v>24646.5</v>
      </c>
      <c r="J155" s="57">
        <v>1115</v>
      </c>
      <c r="K155" s="57" t="s">
        <v>1012</v>
      </c>
      <c r="L155" s="57" t="s">
        <v>1013</v>
      </c>
      <c r="M155" s="57" t="s">
        <v>353</v>
      </c>
      <c r="N155" s="57" t="s">
        <v>1014</v>
      </c>
      <c r="O155" s="57" t="s">
        <v>950</v>
      </c>
      <c r="P155" s="57" t="s">
        <v>1015</v>
      </c>
      <c r="Q155" s="57" t="s">
        <v>1016</v>
      </c>
      <c r="R155" s="57" t="s">
        <v>692</v>
      </c>
      <c r="S155" s="57">
        <v>223702045</v>
      </c>
      <c r="T155" s="57">
        <v>2</v>
      </c>
      <c r="U155" s="59">
        <v>45596</v>
      </c>
    </row>
    <row r="156" spans="1:21" ht="20.25">
      <c r="A156" s="56" t="s">
        <v>1017</v>
      </c>
      <c r="B156" s="57" t="s">
        <v>1018</v>
      </c>
      <c r="C156" s="57" t="s">
        <v>560</v>
      </c>
      <c r="D156" s="57" t="s">
        <v>945</v>
      </c>
      <c r="E156" s="57">
        <v>1500</v>
      </c>
      <c r="F156" s="57">
        <v>2022</v>
      </c>
      <c r="G156" s="57" t="s">
        <v>942</v>
      </c>
      <c r="H156" s="58" t="s">
        <v>946</v>
      </c>
      <c r="I156" s="57">
        <v>14263.3</v>
      </c>
      <c r="J156" s="57">
        <v>616</v>
      </c>
      <c r="K156" s="57" t="s">
        <v>1019</v>
      </c>
      <c r="L156" s="57" t="s">
        <v>1020</v>
      </c>
      <c r="M156" s="57" t="s">
        <v>353</v>
      </c>
      <c r="N156" s="57" t="s">
        <v>1021</v>
      </c>
      <c r="O156" s="57" t="s">
        <v>950</v>
      </c>
      <c r="P156" s="57" t="s">
        <v>1022</v>
      </c>
      <c r="Q156" s="57" t="s">
        <v>951</v>
      </c>
      <c r="R156" s="57" t="s">
        <v>692</v>
      </c>
      <c r="S156" s="57">
        <v>223702205</v>
      </c>
      <c r="T156" s="57">
        <v>2</v>
      </c>
      <c r="U156" s="59">
        <v>45596</v>
      </c>
    </row>
    <row r="157" spans="1:21" ht="20.25">
      <c r="A157" s="60" t="s">
        <v>1023</v>
      </c>
      <c r="B157" s="61" t="s">
        <v>1024</v>
      </c>
      <c r="C157" s="61" t="s">
        <v>560</v>
      </c>
      <c r="D157" s="61" t="s">
        <v>945</v>
      </c>
      <c r="E157" s="61">
        <v>1500</v>
      </c>
      <c r="F157" s="61">
        <v>2022</v>
      </c>
      <c r="G157" s="61" t="s">
        <v>942</v>
      </c>
      <c r="H157" s="62" t="s">
        <v>946</v>
      </c>
      <c r="I157" s="61">
        <v>33547</v>
      </c>
      <c r="J157" s="61">
        <v>1550</v>
      </c>
      <c r="K157" s="61" t="s">
        <v>1025</v>
      </c>
      <c r="L157" s="61" t="s">
        <v>1026</v>
      </c>
      <c r="M157" s="61" t="s">
        <v>353</v>
      </c>
      <c r="N157" s="61" t="s">
        <v>1027</v>
      </c>
      <c r="O157" s="61" t="s">
        <v>950</v>
      </c>
      <c r="P157" s="61" t="s">
        <v>1028</v>
      </c>
      <c r="Q157" s="61" t="s">
        <v>951</v>
      </c>
      <c r="R157" s="61" t="s">
        <v>692</v>
      </c>
      <c r="S157" s="61">
        <v>223701863</v>
      </c>
      <c r="T157" s="61">
        <v>2</v>
      </c>
      <c r="U157" s="63">
        <v>45596</v>
      </c>
    </row>
    <row r="158" spans="1:21" ht="20.25">
      <c r="A158" s="56" t="s">
        <v>1029</v>
      </c>
      <c r="B158" s="57" t="s">
        <v>1030</v>
      </c>
      <c r="C158" s="57" t="s">
        <v>560</v>
      </c>
      <c r="D158" s="57" t="s">
        <v>945</v>
      </c>
      <c r="E158" s="57">
        <v>1500</v>
      </c>
      <c r="F158" s="57">
        <v>2022</v>
      </c>
      <c r="G158" s="57" t="s">
        <v>942</v>
      </c>
      <c r="H158" s="58" t="s">
        <v>946</v>
      </c>
      <c r="I158" s="57">
        <v>27669.599999999999</v>
      </c>
      <c r="J158" s="57">
        <v>1861</v>
      </c>
      <c r="K158" s="57" t="s">
        <v>1031</v>
      </c>
      <c r="L158" s="57" t="s">
        <v>1032</v>
      </c>
      <c r="M158" s="57" t="s">
        <v>353</v>
      </c>
      <c r="N158" s="57" t="s">
        <v>1033</v>
      </c>
      <c r="O158" s="57" t="s">
        <v>950</v>
      </c>
      <c r="P158" s="57" t="s">
        <v>1034</v>
      </c>
      <c r="Q158" s="57" t="s">
        <v>982</v>
      </c>
      <c r="R158" s="57" t="s">
        <v>692</v>
      </c>
      <c r="S158" s="57">
        <v>223702137</v>
      </c>
      <c r="T158" s="57">
        <v>2</v>
      </c>
      <c r="U158" s="59">
        <v>45596</v>
      </c>
    </row>
    <row r="159" spans="1:21" ht="20.25">
      <c r="A159" s="60" t="s">
        <v>1035</v>
      </c>
      <c r="B159" s="61" t="s">
        <v>1036</v>
      </c>
      <c r="C159" s="61" t="s">
        <v>560</v>
      </c>
      <c r="D159" s="61" t="s">
        <v>945</v>
      </c>
      <c r="E159" s="61">
        <v>1500</v>
      </c>
      <c r="F159" s="61">
        <v>2022</v>
      </c>
      <c r="G159" s="61" t="s">
        <v>942</v>
      </c>
      <c r="H159" s="62" t="s">
        <v>946</v>
      </c>
      <c r="I159" s="61">
        <v>25843.599999999999</v>
      </c>
      <c r="J159" s="61">
        <v>1094</v>
      </c>
      <c r="K159" s="61" t="s">
        <v>1037</v>
      </c>
      <c r="L159" s="61" t="s">
        <v>1038</v>
      </c>
      <c r="M159" s="61" t="s">
        <v>353</v>
      </c>
      <c r="N159" s="61" t="s">
        <v>1039</v>
      </c>
      <c r="O159" s="61" t="s">
        <v>950</v>
      </c>
      <c r="P159" s="61" t="s">
        <v>1040</v>
      </c>
      <c r="Q159" s="61" t="s">
        <v>1041</v>
      </c>
      <c r="R159" s="61" t="s">
        <v>692</v>
      </c>
      <c r="S159" s="61">
        <v>223701955</v>
      </c>
      <c r="T159" s="61">
        <v>2</v>
      </c>
      <c r="U159" s="63">
        <v>45596</v>
      </c>
    </row>
    <row r="160" spans="1:21" ht="20.25">
      <c r="A160" s="60" t="s">
        <v>1042</v>
      </c>
      <c r="B160" s="61" t="s">
        <v>1043</v>
      </c>
      <c r="C160" s="61" t="s">
        <v>560</v>
      </c>
      <c r="D160" s="61" t="s">
        <v>945</v>
      </c>
      <c r="E160" s="61">
        <v>1500</v>
      </c>
      <c r="F160" s="61">
        <v>2022</v>
      </c>
      <c r="G160" s="61" t="s">
        <v>942</v>
      </c>
      <c r="H160" s="62" t="s">
        <v>946</v>
      </c>
      <c r="I160" s="61">
        <v>20396.5</v>
      </c>
      <c r="J160" s="61">
        <v>1118</v>
      </c>
      <c r="K160" s="61" t="s">
        <v>1044</v>
      </c>
      <c r="L160" s="61" t="s">
        <v>1045</v>
      </c>
      <c r="M160" s="61" t="s">
        <v>353</v>
      </c>
      <c r="N160" s="61" t="s">
        <v>1046</v>
      </c>
      <c r="O160" s="61" t="s">
        <v>1047</v>
      </c>
      <c r="P160" s="61" t="s">
        <v>1048</v>
      </c>
      <c r="Q160" s="61" t="s">
        <v>1049</v>
      </c>
      <c r="R160" s="61" t="s">
        <v>692</v>
      </c>
      <c r="S160" s="61">
        <v>223702020</v>
      </c>
      <c r="T160" s="61">
        <v>2</v>
      </c>
      <c r="U160" s="63">
        <v>45596</v>
      </c>
    </row>
    <row r="161" spans="1:21" ht="20.25">
      <c r="A161" s="56" t="s">
        <v>1050</v>
      </c>
      <c r="B161" s="57" t="s">
        <v>1051</v>
      </c>
      <c r="C161" s="57" t="s">
        <v>560</v>
      </c>
      <c r="D161" s="57" t="s">
        <v>945</v>
      </c>
      <c r="E161" s="57">
        <v>1500</v>
      </c>
      <c r="F161" s="57">
        <v>2022</v>
      </c>
      <c r="G161" s="57" t="s">
        <v>942</v>
      </c>
      <c r="H161" s="58" t="s">
        <v>946</v>
      </c>
      <c r="I161" s="57">
        <v>17680.900000000001</v>
      </c>
      <c r="J161" s="57">
        <v>736</v>
      </c>
      <c r="K161" s="57" t="s">
        <v>1052</v>
      </c>
      <c r="L161" s="57" t="s">
        <v>1053</v>
      </c>
      <c r="M161" s="57" t="s">
        <v>353</v>
      </c>
      <c r="N161" s="57" t="s">
        <v>1054</v>
      </c>
      <c r="O161" s="57" t="s">
        <v>950</v>
      </c>
      <c r="P161" s="57" t="s">
        <v>1055</v>
      </c>
      <c r="Q161" s="57" t="s">
        <v>1056</v>
      </c>
      <c r="R161" s="57" t="s">
        <v>692</v>
      </c>
      <c r="S161" s="57">
        <v>223701936</v>
      </c>
      <c r="T161" s="57">
        <v>2</v>
      </c>
      <c r="U161" s="59">
        <v>45596</v>
      </c>
    </row>
    <row r="162" spans="1:21" ht="20.25">
      <c r="A162" s="60" t="s">
        <v>1057</v>
      </c>
      <c r="B162" s="61" t="s">
        <v>1058</v>
      </c>
      <c r="C162" s="61" t="s">
        <v>560</v>
      </c>
      <c r="D162" s="61" t="s">
        <v>945</v>
      </c>
      <c r="E162" s="61">
        <v>1500</v>
      </c>
      <c r="F162" s="61">
        <v>2022</v>
      </c>
      <c r="G162" s="61" t="s">
        <v>942</v>
      </c>
      <c r="H162" s="62" t="s">
        <v>946</v>
      </c>
      <c r="I162" s="61">
        <v>9473.7999999999993</v>
      </c>
      <c r="J162" s="61">
        <v>424</v>
      </c>
      <c r="K162" s="61" t="s">
        <v>1059</v>
      </c>
      <c r="L162" s="61" t="s">
        <v>1060</v>
      </c>
      <c r="M162" s="61" t="s">
        <v>353</v>
      </c>
      <c r="N162" s="61" t="s">
        <v>1061</v>
      </c>
      <c r="O162" s="61" t="s">
        <v>1047</v>
      </c>
      <c r="P162" s="61" t="s">
        <v>1062</v>
      </c>
      <c r="Q162" s="61" t="s">
        <v>1063</v>
      </c>
      <c r="R162" s="61" t="s">
        <v>692</v>
      </c>
      <c r="S162" s="61">
        <v>223702107</v>
      </c>
      <c r="T162" s="61">
        <v>2</v>
      </c>
      <c r="U162" s="63">
        <v>45596</v>
      </c>
    </row>
    <row r="163" spans="1:21" ht="20.25">
      <c r="A163" s="60" t="s">
        <v>1064</v>
      </c>
      <c r="B163" s="61" t="s">
        <v>1065</v>
      </c>
      <c r="C163" s="61" t="s">
        <v>560</v>
      </c>
      <c r="D163" s="61" t="s">
        <v>945</v>
      </c>
      <c r="E163" s="61">
        <v>1500</v>
      </c>
      <c r="F163" s="61">
        <v>2022</v>
      </c>
      <c r="G163" s="61" t="s">
        <v>942</v>
      </c>
      <c r="H163" s="62" t="s">
        <v>946</v>
      </c>
      <c r="I163" s="61">
        <v>17562.7</v>
      </c>
      <c r="J163" s="61">
        <v>909</v>
      </c>
      <c r="K163" s="61" t="s">
        <v>1066</v>
      </c>
      <c r="L163" s="61" t="s">
        <v>1067</v>
      </c>
      <c r="M163" s="61" t="s">
        <v>353</v>
      </c>
      <c r="N163" s="61" t="s">
        <v>1068</v>
      </c>
      <c r="O163" s="61" t="s">
        <v>950</v>
      </c>
      <c r="P163" s="61" t="s">
        <v>1069</v>
      </c>
      <c r="Q163" s="61" t="s">
        <v>1070</v>
      </c>
      <c r="R163" s="61" t="s">
        <v>692</v>
      </c>
      <c r="S163" s="61">
        <v>223702031</v>
      </c>
      <c r="T163" s="61">
        <v>2</v>
      </c>
      <c r="U163" s="63">
        <v>45688</v>
      </c>
    </row>
    <row r="164" spans="1:21" ht="20.25">
      <c r="A164" s="56" t="s">
        <v>1071</v>
      </c>
      <c r="B164" s="57" t="s">
        <v>1072</v>
      </c>
      <c r="C164" s="57" t="s">
        <v>560</v>
      </c>
      <c r="D164" s="57" t="s">
        <v>945</v>
      </c>
      <c r="E164" s="57">
        <v>1500</v>
      </c>
      <c r="F164" s="57">
        <v>2022</v>
      </c>
      <c r="G164" s="57" t="s">
        <v>942</v>
      </c>
      <c r="H164" s="58" t="s">
        <v>946</v>
      </c>
      <c r="I164" s="57">
        <v>35061</v>
      </c>
      <c r="J164" s="57">
        <v>1530</v>
      </c>
      <c r="K164" s="57" t="s">
        <v>1073</v>
      </c>
      <c r="L164" s="57" t="s">
        <v>1074</v>
      </c>
      <c r="M164" s="57" t="s">
        <v>353</v>
      </c>
      <c r="N164" s="57" t="s">
        <v>1075</v>
      </c>
      <c r="O164" s="57" t="s">
        <v>1047</v>
      </c>
      <c r="P164" s="57" t="s">
        <v>1076</v>
      </c>
      <c r="Q164" s="57" t="s">
        <v>1009</v>
      </c>
      <c r="R164" s="57" t="s">
        <v>692</v>
      </c>
      <c r="S164" s="57">
        <v>223702196</v>
      </c>
      <c r="T164" s="57">
        <v>2</v>
      </c>
      <c r="U164" s="59">
        <v>45688</v>
      </c>
    </row>
    <row r="165" spans="1:21" ht="20.25">
      <c r="A165" s="60" t="s">
        <v>1077</v>
      </c>
      <c r="B165" s="61" t="s">
        <v>1078</v>
      </c>
      <c r="C165" s="61" t="s">
        <v>560</v>
      </c>
      <c r="D165" s="61" t="s">
        <v>945</v>
      </c>
      <c r="E165" s="61">
        <v>1500</v>
      </c>
      <c r="F165" s="61">
        <v>2022</v>
      </c>
      <c r="G165" s="61" t="s">
        <v>942</v>
      </c>
      <c r="H165" s="62" t="s">
        <v>946</v>
      </c>
      <c r="I165" s="61">
        <v>40483.1</v>
      </c>
      <c r="J165" s="61">
        <v>1532</v>
      </c>
      <c r="K165" s="61" t="s">
        <v>1079</v>
      </c>
      <c r="L165" s="61" t="s">
        <v>1080</v>
      </c>
      <c r="M165" s="61" t="s">
        <v>353</v>
      </c>
      <c r="N165" s="61" t="s">
        <v>1081</v>
      </c>
      <c r="O165" s="61" t="s">
        <v>980</v>
      </c>
      <c r="P165" s="61" t="s">
        <v>1082</v>
      </c>
      <c r="Q165" s="61" t="s">
        <v>966</v>
      </c>
      <c r="R165" s="61" t="s">
        <v>692</v>
      </c>
      <c r="S165" s="61">
        <v>223701946</v>
      </c>
      <c r="T165" s="61">
        <v>2</v>
      </c>
      <c r="U165" s="63">
        <v>45657</v>
      </c>
    </row>
    <row r="166" spans="1:21" ht="20.25">
      <c r="A166" s="56" t="s">
        <v>1083</v>
      </c>
      <c r="B166" s="57" t="s">
        <v>1084</v>
      </c>
      <c r="C166" s="57" t="s">
        <v>560</v>
      </c>
      <c r="D166" s="57" t="s">
        <v>945</v>
      </c>
      <c r="E166" s="57">
        <v>1500</v>
      </c>
      <c r="F166" s="57">
        <v>2022</v>
      </c>
      <c r="G166" s="57" t="s">
        <v>942</v>
      </c>
      <c r="H166" s="58" t="s">
        <v>946</v>
      </c>
      <c r="I166" s="57">
        <v>15913.6</v>
      </c>
      <c r="J166" s="57">
        <v>2684</v>
      </c>
      <c r="K166" s="57" t="s">
        <v>1085</v>
      </c>
      <c r="L166" s="57" t="s">
        <v>1086</v>
      </c>
      <c r="M166" s="57" t="s">
        <v>353</v>
      </c>
      <c r="N166" s="57" t="s">
        <v>1087</v>
      </c>
      <c r="O166" s="57" t="s">
        <v>1088</v>
      </c>
      <c r="P166" s="57" t="s">
        <v>1089</v>
      </c>
      <c r="Q166" s="57" t="s">
        <v>1090</v>
      </c>
      <c r="R166" s="57" t="s">
        <v>692</v>
      </c>
      <c r="S166" s="57">
        <v>223702174</v>
      </c>
      <c r="T166" s="57">
        <v>2</v>
      </c>
      <c r="U166" s="57" t="s">
        <v>353</v>
      </c>
    </row>
    <row r="167" spans="1:21">
      <c r="A167" s="60" t="s">
        <v>1091</v>
      </c>
      <c r="B167" s="61" t="s">
        <v>1092</v>
      </c>
      <c r="C167" s="61" t="s">
        <v>560</v>
      </c>
      <c r="D167" s="61" t="s">
        <v>561</v>
      </c>
      <c r="E167" s="61" t="s">
        <v>941</v>
      </c>
      <c r="F167" s="61">
        <v>2023</v>
      </c>
      <c r="G167" s="61" t="s">
        <v>942</v>
      </c>
      <c r="H167" s="62" t="s">
        <v>353</v>
      </c>
      <c r="I167" s="61">
        <v>15525.2</v>
      </c>
      <c r="J167" s="61">
        <v>767</v>
      </c>
      <c r="K167" s="61" t="s">
        <v>1093</v>
      </c>
      <c r="L167" s="61" t="s">
        <v>1094</v>
      </c>
      <c r="M167" s="61" t="s">
        <v>353</v>
      </c>
      <c r="N167" s="61" t="s">
        <v>1095</v>
      </c>
      <c r="O167" s="61" t="s">
        <v>353</v>
      </c>
      <c r="P167" s="61" t="s">
        <v>1096</v>
      </c>
      <c r="Q167" s="61" t="s">
        <v>974</v>
      </c>
      <c r="R167" s="61" t="s">
        <v>692</v>
      </c>
      <c r="S167" s="61">
        <v>223701958</v>
      </c>
      <c r="T167" s="61">
        <v>2</v>
      </c>
      <c r="U167" s="63">
        <v>45596</v>
      </c>
    </row>
    <row r="168" spans="1:21">
      <c r="A168" s="60" t="s">
        <v>1097</v>
      </c>
      <c r="B168" s="61" t="s">
        <v>1098</v>
      </c>
      <c r="C168" s="61" t="s">
        <v>560</v>
      </c>
      <c r="D168" s="61" t="s">
        <v>561</v>
      </c>
      <c r="E168" s="61" t="s">
        <v>941</v>
      </c>
      <c r="F168" s="61">
        <v>2023</v>
      </c>
      <c r="G168" s="61" t="s">
        <v>942</v>
      </c>
      <c r="H168" s="62" t="s">
        <v>353</v>
      </c>
      <c r="I168" s="61">
        <v>22867.3</v>
      </c>
      <c r="J168" s="61">
        <v>824</v>
      </c>
      <c r="K168" s="61" t="s">
        <v>1099</v>
      </c>
      <c r="L168" s="61" t="s">
        <v>1100</v>
      </c>
      <c r="M168" s="61" t="s">
        <v>353</v>
      </c>
      <c r="N168" s="61" t="s">
        <v>1101</v>
      </c>
      <c r="O168" s="61" t="s">
        <v>353</v>
      </c>
      <c r="P168" s="61" t="s">
        <v>1102</v>
      </c>
      <c r="Q168" s="61" t="s">
        <v>1103</v>
      </c>
      <c r="R168" s="61" t="s">
        <v>692</v>
      </c>
      <c r="S168" s="61">
        <v>223702025</v>
      </c>
      <c r="T168" s="61" t="s">
        <v>353</v>
      </c>
      <c r="U168" s="63">
        <v>45535</v>
      </c>
    </row>
    <row r="169" spans="1:21">
      <c r="A169" s="56" t="s">
        <v>1104</v>
      </c>
      <c r="B169" s="57" t="s">
        <v>1105</v>
      </c>
      <c r="C169" s="57" t="s">
        <v>560</v>
      </c>
      <c r="D169" s="57" t="s">
        <v>561</v>
      </c>
      <c r="E169" s="57" t="s">
        <v>941</v>
      </c>
      <c r="F169" s="57">
        <v>2023</v>
      </c>
      <c r="G169" s="57" t="s">
        <v>942</v>
      </c>
      <c r="H169" s="58" t="s">
        <v>353</v>
      </c>
      <c r="I169" s="57">
        <v>11504.9</v>
      </c>
      <c r="J169" s="57">
        <v>743</v>
      </c>
      <c r="K169" s="57" t="s">
        <v>1106</v>
      </c>
      <c r="L169" s="57" t="s">
        <v>1107</v>
      </c>
      <c r="M169" s="57" t="s">
        <v>353</v>
      </c>
      <c r="N169" s="57" t="s">
        <v>1108</v>
      </c>
      <c r="O169" s="57" t="s">
        <v>353</v>
      </c>
      <c r="P169" s="57" t="s">
        <v>1109</v>
      </c>
      <c r="Q169" s="57" t="s">
        <v>1110</v>
      </c>
      <c r="R169" s="57" t="s">
        <v>692</v>
      </c>
      <c r="S169" s="57">
        <v>223702157</v>
      </c>
      <c r="T169" s="57">
        <v>2</v>
      </c>
      <c r="U169" s="59">
        <v>45535</v>
      </c>
    </row>
    <row r="170" spans="1:21">
      <c r="A170" s="60" t="s">
        <v>1111</v>
      </c>
      <c r="B170" s="61" t="s">
        <v>1112</v>
      </c>
      <c r="C170" s="61" t="s">
        <v>560</v>
      </c>
      <c r="D170" s="61" t="s">
        <v>561</v>
      </c>
      <c r="E170" s="61" t="s">
        <v>941</v>
      </c>
      <c r="F170" s="61">
        <v>2023</v>
      </c>
      <c r="G170" s="61" t="s">
        <v>942</v>
      </c>
      <c r="H170" s="62" t="s">
        <v>353</v>
      </c>
      <c r="I170" s="61">
        <v>9874.5</v>
      </c>
      <c r="J170" s="61">
        <v>640</v>
      </c>
      <c r="K170" s="61" t="s">
        <v>756</v>
      </c>
      <c r="L170" s="61" t="s">
        <v>1113</v>
      </c>
      <c r="M170" s="61" t="s">
        <v>353</v>
      </c>
      <c r="N170" s="61" t="s">
        <v>1114</v>
      </c>
      <c r="O170" s="61" t="s">
        <v>353</v>
      </c>
      <c r="P170" s="61" t="s">
        <v>1115</v>
      </c>
      <c r="Q170" s="61" t="s">
        <v>1103</v>
      </c>
      <c r="R170" s="61" t="s">
        <v>692</v>
      </c>
      <c r="S170" s="61">
        <v>223701833</v>
      </c>
      <c r="T170" s="61">
        <v>2</v>
      </c>
      <c r="U170" s="63">
        <v>45535</v>
      </c>
    </row>
    <row r="171" spans="1:21">
      <c r="A171" s="60" t="s">
        <v>1116</v>
      </c>
      <c r="B171" s="61" t="s">
        <v>1117</v>
      </c>
      <c r="C171" s="61" t="s">
        <v>560</v>
      </c>
      <c r="D171" s="61" t="s">
        <v>561</v>
      </c>
      <c r="E171" s="61" t="s">
        <v>941</v>
      </c>
      <c r="F171" s="61">
        <v>2024</v>
      </c>
      <c r="G171" s="61" t="s">
        <v>942</v>
      </c>
      <c r="H171" s="62" t="s">
        <v>1118</v>
      </c>
      <c r="I171" s="61">
        <v>5170.3999999999996</v>
      </c>
      <c r="J171" s="61">
        <v>309</v>
      </c>
      <c r="K171" s="61" t="s">
        <v>733</v>
      </c>
      <c r="L171" s="61" t="s">
        <v>1119</v>
      </c>
      <c r="M171" s="61" t="s">
        <v>353</v>
      </c>
      <c r="N171" s="61" t="s">
        <v>1120</v>
      </c>
      <c r="O171" s="61" t="s">
        <v>1121</v>
      </c>
      <c r="P171" s="61" t="s">
        <v>353</v>
      </c>
      <c r="Q171" s="61" t="s">
        <v>806</v>
      </c>
      <c r="R171" s="61" t="s">
        <v>692</v>
      </c>
      <c r="S171" s="61">
        <v>223702069</v>
      </c>
      <c r="T171" s="61">
        <v>2</v>
      </c>
      <c r="U171" s="63">
        <v>46112</v>
      </c>
    </row>
    <row r="172" spans="1:21">
      <c r="A172" s="56" t="s">
        <v>1122</v>
      </c>
      <c r="B172" s="57" t="s">
        <v>1123</v>
      </c>
      <c r="C172" s="57" t="s">
        <v>560</v>
      </c>
      <c r="D172" s="57" t="s">
        <v>561</v>
      </c>
      <c r="E172" s="57" t="s">
        <v>941</v>
      </c>
      <c r="F172" s="57">
        <v>2024</v>
      </c>
      <c r="G172" s="57" t="s">
        <v>942</v>
      </c>
      <c r="H172" s="58" t="s">
        <v>353</v>
      </c>
      <c r="I172" s="57">
        <v>4041.6</v>
      </c>
      <c r="J172" s="57">
        <v>220</v>
      </c>
      <c r="K172" s="57" t="s">
        <v>1124</v>
      </c>
      <c r="L172" s="57" t="s">
        <v>1125</v>
      </c>
      <c r="M172" s="57" t="s">
        <v>353</v>
      </c>
      <c r="N172" s="57" t="s">
        <v>1126</v>
      </c>
      <c r="O172" s="57" t="s">
        <v>1127</v>
      </c>
      <c r="P172" s="57" t="s">
        <v>1128</v>
      </c>
      <c r="Q172" s="57" t="s">
        <v>806</v>
      </c>
      <c r="R172" s="57" t="s">
        <v>692</v>
      </c>
      <c r="S172" s="57">
        <v>223702021</v>
      </c>
      <c r="T172" s="57">
        <v>2</v>
      </c>
      <c r="U172" s="59">
        <v>46081</v>
      </c>
    </row>
    <row r="173" spans="1:21">
      <c r="A173" s="60" t="s">
        <v>1129</v>
      </c>
      <c r="B173" s="61" t="s">
        <v>1130</v>
      </c>
      <c r="C173" s="61" t="s">
        <v>560</v>
      </c>
      <c r="D173" s="61" t="s">
        <v>561</v>
      </c>
      <c r="E173" s="61" t="s">
        <v>941</v>
      </c>
      <c r="F173" s="61">
        <v>2024</v>
      </c>
      <c r="G173" s="61" t="s">
        <v>942</v>
      </c>
      <c r="H173" s="62" t="s">
        <v>353</v>
      </c>
      <c r="I173" s="61">
        <v>5105.5</v>
      </c>
      <c r="J173" s="61">
        <v>298</v>
      </c>
      <c r="K173" s="61" t="s">
        <v>1131</v>
      </c>
      <c r="L173" s="61" t="s">
        <v>1132</v>
      </c>
      <c r="M173" s="61" t="s">
        <v>353</v>
      </c>
      <c r="N173" s="61" t="s">
        <v>1133</v>
      </c>
      <c r="O173" s="61" t="s">
        <v>353</v>
      </c>
      <c r="P173" s="61" t="s">
        <v>353</v>
      </c>
      <c r="Q173" s="61" t="s">
        <v>1134</v>
      </c>
      <c r="R173" s="61" t="s">
        <v>692</v>
      </c>
      <c r="S173" s="61">
        <v>223702113</v>
      </c>
      <c r="T173" s="61" t="s">
        <v>353</v>
      </c>
      <c r="U173" s="63">
        <v>46112</v>
      </c>
    </row>
    <row r="174" spans="1:21">
      <c r="A174" s="56" t="s">
        <v>1135</v>
      </c>
      <c r="B174" s="57" t="s">
        <v>1136</v>
      </c>
      <c r="C174" s="57" t="s">
        <v>560</v>
      </c>
      <c r="D174" s="57" t="s">
        <v>561</v>
      </c>
      <c r="E174" s="57" t="s">
        <v>941</v>
      </c>
      <c r="F174" s="57">
        <v>2024</v>
      </c>
      <c r="G174" s="57" t="s">
        <v>942</v>
      </c>
      <c r="H174" s="58" t="s">
        <v>1118</v>
      </c>
      <c r="I174" s="57">
        <v>6045.9</v>
      </c>
      <c r="J174" s="57">
        <v>315</v>
      </c>
      <c r="K174" s="57" t="s">
        <v>1137</v>
      </c>
      <c r="L174" s="57" t="s">
        <v>1138</v>
      </c>
      <c r="M174" s="57" t="s">
        <v>353</v>
      </c>
      <c r="N174" s="57" t="s">
        <v>1139</v>
      </c>
      <c r="O174" s="57" t="s">
        <v>353</v>
      </c>
      <c r="P174" s="57" t="s">
        <v>353</v>
      </c>
      <c r="Q174" s="57" t="s">
        <v>806</v>
      </c>
      <c r="R174" s="57" t="s">
        <v>692</v>
      </c>
      <c r="S174" s="57">
        <v>223702186</v>
      </c>
      <c r="T174" s="57" t="s">
        <v>353</v>
      </c>
      <c r="U174" s="59">
        <v>46112</v>
      </c>
    </row>
    <row r="175" spans="1:21">
      <c r="A175" s="60" t="s">
        <v>1140</v>
      </c>
      <c r="B175" s="61" t="s">
        <v>1141</v>
      </c>
      <c r="C175" s="61" t="s">
        <v>560</v>
      </c>
      <c r="D175" s="61" t="s">
        <v>561</v>
      </c>
      <c r="E175" s="61" t="s">
        <v>941</v>
      </c>
      <c r="F175" s="61">
        <v>2024</v>
      </c>
      <c r="G175" s="61" t="s">
        <v>942</v>
      </c>
      <c r="H175" s="62" t="s">
        <v>1118</v>
      </c>
      <c r="I175" s="61">
        <v>7667</v>
      </c>
      <c r="J175" s="61">
        <v>498</v>
      </c>
      <c r="K175" s="61" t="s">
        <v>1142</v>
      </c>
      <c r="L175" s="61" t="s">
        <v>1143</v>
      </c>
      <c r="M175" s="61" t="s">
        <v>353</v>
      </c>
      <c r="N175" s="61" t="s">
        <v>353</v>
      </c>
      <c r="O175" s="61" t="s">
        <v>353</v>
      </c>
      <c r="P175" s="61" t="s">
        <v>1144</v>
      </c>
      <c r="Q175" s="61" t="s">
        <v>806</v>
      </c>
      <c r="R175" s="61" t="s">
        <v>692</v>
      </c>
      <c r="S175" s="61">
        <v>223702046</v>
      </c>
      <c r="T175" s="61">
        <v>2</v>
      </c>
      <c r="U175" s="61" t="s">
        <v>353</v>
      </c>
    </row>
    <row r="176" spans="1:21">
      <c r="A176" s="56" t="s">
        <v>1145</v>
      </c>
      <c r="B176" s="57" t="s">
        <v>1146</v>
      </c>
      <c r="C176" s="57" t="s">
        <v>560</v>
      </c>
      <c r="D176" s="57" t="s">
        <v>561</v>
      </c>
      <c r="E176" s="57" t="s">
        <v>941</v>
      </c>
      <c r="F176" s="57">
        <v>2024</v>
      </c>
      <c r="G176" s="57" t="s">
        <v>942</v>
      </c>
      <c r="H176" s="58" t="s">
        <v>1118</v>
      </c>
      <c r="I176" s="57">
        <v>4248.6000000000004</v>
      </c>
      <c r="J176" s="57">
        <v>490</v>
      </c>
      <c r="K176" s="57" t="s">
        <v>1147</v>
      </c>
      <c r="L176" s="57" t="s">
        <v>1148</v>
      </c>
      <c r="M176" s="57" t="s">
        <v>353</v>
      </c>
      <c r="N176" s="57" t="s">
        <v>1149</v>
      </c>
      <c r="O176" s="57" t="s">
        <v>209</v>
      </c>
      <c r="P176" s="57" t="s">
        <v>353</v>
      </c>
      <c r="Q176" s="57" t="s">
        <v>806</v>
      </c>
      <c r="R176" s="57" t="s">
        <v>692</v>
      </c>
      <c r="S176" s="57">
        <v>223702199</v>
      </c>
      <c r="T176" s="57">
        <v>2</v>
      </c>
      <c r="U176" s="59">
        <v>46112</v>
      </c>
    </row>
    <row r="177" spans="1:21">
      <c r="A177" s="56" t="s">
        <v>1150</v>
      </c>
      <c r="B177" s="57" t="s">
        <v>1151</v>
      </c>
      <c r="C177" s="57" t="s">
        <v>560</v>
      </c>
      <c r="D177" s="57" t="s">
        <v>561</v>
      </c>
      <c r="E177" s="57" t="s">
        <v>941</v>
      </c>
      <c r="F177" s="57">
        <v>2024</v>
      </c>
      <c r="G177" s="57" t="s">
        <v>942</v>
      </c>
      <c r="H177" s="58" t="s">
        <v>1118</v>
      </c>
      <c r="I177" s="57">
        <v>1688.2</v>
      </c>
      <c r="J177" s="57">
        <v>150</v>
      </c>
      <c r="K177" s="57" t="s">
        <v>1152</v>
      </c>
      <c r="L177" s="57" t="s">
        <v>1153</v>
      </c>
      <c r="M177" s="57" t="s">
        <v>353</v>
      </c>
      <c r="N177" s="57" t="s">
        <v>1154</v>
      </c>
      <c r="O177" s="57" t="s">
        <v>353</v>
      </c>
      <c r="P177" s="57" t="s">
        <v>353</v>
      </c>
      <c r="Q177" s="57" t="s">
        <v>353</v>
      </c>
      <c r="R177" s="57" t="s">
        <v>692</v>
      </c>
      <c r="S177" s="57">
        <v>223702163</v>
      </c>
      <c r="T177" s="57" t="s">
        <v>353</v>
      </c>
      <c r="U177" s="59">
        <v>46112</v>
      </c>
    </row>
    <row r="178" spans="1:21">
      <c r="A178" s="60" t="s">
        <v>1155</v>
      </c>
      <c r="B178" s="61" t="s">
        <v>1156</v>
      </c>
      <c r="C178" s="61" t="s">
        <v>560</v>
      </c>
      <c r="D178" s="61" t="s">
        <v>561</v>
      </c>
      <c r="E178" s="61" t="s">
        <v>941</v>
      </c>
      <c r="F178" s="61">
        <v>2024</v>
      </c>
      <c r="G178" s="61" t="s">
        <v>942</v>
      </c>
      <c r="H178" s="62" t="s">
        <v>353</v>
      </c>
      <c r="I178" s="61">
        <v>3453.8</v>
      </c>
      <c r="J178" s="61">
        <v>156</v>
      </c>
      <c r="K178" s="61" t="s">
        <v>1157</v>
      </c>
      <c r="L178" s="61" t="s">
        <v>1158</v>
      </c>
      <c r="M178" s="61" t="s">
        <v>353</v>
      </c>
      <c r="N178" s="61" t="s">
        <v>1159</v>
      </c>
      <c r="O178" s="61" t="s">
        <v>353</v>
      </c>
      <c r="P178" s="61" t="s">
        <v>353</v>
      </c>
      <c r="Q178" s="61" t="s">
        <v>1002</v>
      </c>
      <c r="R178" s="61" t="s">
        <v>692</v>
      </c>
      <c r="S178" s="61">
        <v>223702125</v>
      </c>
      <c r="T178" s="61" t="s">
        <v>353</v>
      </c>
      <c r="U178" s="63">
        <v>46112</v>
      </c>
    </row>
    <row r="179" spans="1:21">
      <c r="A179" s="60" t="s">
        <v>1160</v>
      </c>
      <c r="B179" s="61" t="s">
        <v>1161</v>
      </c>
      <c r="C179" s="61" t="s">
        <v>560</v>
      </c>
      <c r="D179" s="61" t="s">
        <v>561</v>
      </c>
      <c r="E179" s="61" t="s">
        <v>941</v>
      </c>
      <c r="F179" s="61">
        <v>2024</v>
      </c>
      <c r="G179" s="61" t="s">
        <v>942</v>
      </c>
      <c r="H179" s="62" t="s">
        <v>1118</v>
      </c>
      <c r="I179" s="61">
        <v>8999.1</v>
      </c>
      <c r="J179" s="61">
        <v>428</v>
      </c>
      <c r="K179" s="61" t="s">
        <v>1162</v>
      </c>
      <c r="L179" s="61" t="s">
        <v>1163</v>
      </c>
      <c r="M179" s="61" t="s">
        <v>353</v>
      </c>
      <c r="N179" s="61" t="s">
        <v>353</v>
      </c>
      <c r="O179" s="61" t="s">
        <v>353</v>
      </c>
      <c r="P179" s="61" t="s">
        <v>353</v>
      </c>
      <c r="Q179" s="61" t="s">
        <v>1164</v>
      </c>
      <c r="R179" s="61" t="s">
        <v>692</v>
      </c>
      <c r="S179" s="61">
        <v>223701992</v>
      </c>
      <c r="T179" s="61">
        <v>2</v>
      </c>
      <c r="U179" s="61" t="s">
        <v>353</v>
      </c>
    </row>
    <row r="180" spans="1:21">
      <c r="A180" s="60" t="s">
        <v>1165</v>
      </c>
      <c r="B180" s="61" t="s">
        <v>1166</v>
      </c>
      <c r="C180" s="61" t="s">
        <v>560</v>
      </c>
      <c r="D180" s="61" t="s">
        <v>561</v>
      </c>
      <c r="E180" s="61" t="s">
        <v>941</v>
      </c>
      <c r="F180" s="61">
        <v>2024</v>
      </c>
      <c r="G180" s="61" t="s">
        <v>942</v>
      </c>
      <c r="H180" s="62" t="s">
        <v>1118</v>
      </c>
      <c r="I180" s="61">
        <v>3803</v>
      </c>
      <c r="J180" s="61">
        <v>238</v>
      </c>
      <c r="K180" s="61" t="s">
        <v>1167</v>
      </c>
      <c r="L180" s="61" t="s">
        <v>1168</v>
      </c>
      <c r="M180" s="61" t="s">
        <v>353</v>
      </c>
      <c r="N180" s="61" t="s">
        <v>61</v>
      </c>
      <c r="O180" s="62" t="s">
        <v>1169</v>
      </c>
      <c r="P180" s="61" t="s">
        <v>353</v>
      </c>
      <c r="Q180" s="61" t="s">
        <v>1002</v>
      </c>
      <c r="R180" s="61" t="s">
        <v>692</v>
      </c>
      <c r="S180" s="61">
        <v>223702029</v>
      </c>
      <c r="T180" s="61">
        <v>2</v>
      </c>
      <c r="U180" s="61" t="s">
        <v>353</v>
      </c>
    </row>
    <row r="181" spans="1:21">
      <c r="A181" s="56" t="s">
        <v>1170</v>
      </c>
      <c r="B181" s="57" t="s">
        <v>1171</v>
      </c>
      <c r="C181" s="57" t="s">
        <v>560</v>
      </c>
      <c r="D181" s="57" t="s">
        <v>561</v>
      </c>
      <c r="E181" s="57" t="s">
        <v>941</v>
      </c>
      <c r="F181" s="57">
        <v>2024</v>
      </c>
      <c r="G181" s="57" t="s">
        <v>942</v>
      </c>
      <c r="H181" s="58" t="s">
        <v>1118</v>
      </c>
      <c r="I181" s="57">
        <v>3414</v>
      </c>
      <c r="J181" s="57">
        <v>242</v>
      </c>
      <c r="K181" s="57" t="s">
        <v>1172</v>
      </c>
      <c r="L181" s="57" t="s">
        <v>1173</v>
      </c>
      <c r="M181" s="57" t="s">
        <v>353</v>
      </c>
      <c r="N181" s="57" t="s">
        <v>1174</v>
      </c>
      <c r="O181" s="57" t="s">
        <v>353</v>
      </c>
      <c r="P181" s="57" t="s">
        <v>353</v>
      </c>
      <c r="Q181" s="57" t="s">
        <v>353</v>
      </c>
      <c r="R181" s="57" t="s">
        <v>692</v>
      </c>
      <c r="S181" s="57">
        <v>223702131</v>
      </c>
      <c r="T181" s="57" t="s">
        <v>353</v>
      </c>
      <c r="U181" s="59">
        <v>46112</v>
      </c>
    </row>
    <row r="182" spans="1:21">
      <c r="A182" s="60" t="s">
        <v>1175</v>
      </c>
      <c r="B182" s="61" t="s">
        <v>1176</v>
      </c>
      <c r="C182" s="61" t="s">
        <v>560</v>
      </c>
      <c r="D182" s="61" t="s">
        <v>561</v>
      </c>
      <c r="E182" s="61" t="s">
        <v>941</v>
      </c>
      <c r="F182" s="61">
        <v>2024</v>
      </c>
      <c r="G182" s="61" t="s">
        <v>942</v>
      </c>
      <c r="H182" s="62" t="s">
        <v>1118</v>
      </c>
      <c r="I182" s="61">
        <v>7766.5</v>
      </c>
      <c r="J182" s="61">
        <v>403</v>
      </c>
      <c r="K182" s="61" t="s">
        <v>1177</v>
      </c>
      <c r="L182" s="61" t="s">
        <v>1178</v>
      </c>
      <c r="M182" s="61" t="s">
        <v>353</v>
      </c>
      <c r="N182" s="61" t="s">
        <v>353</v>
      </c>
      <c r="O182" s="61" t="s">
        <v>353</v>
      </c>
      <c r="P182" s="61" t="s">
        <v>353</v>
      </c>
      <c r="Q182" s="61" t="s">
        <v>806</v>
      </c>
      <c r="R182" s="61" t="s">
        <v>692</v>
      </c>
      <c r="S182" s="61">
        <v>223702015</v>
      </c>
      <c r="T182" s="61" t="s">
        <v>353</v>
      </c>
      <c r="U182" s="61" t="s">
        <v>353</v>
      </c>
    </row>
    <row r="183" spans="1:21">
      <c r="A183" s="56" t="s">
        <v>1179</v>
      </c>
      <c r="B183" s="57" t="s">
        <v>1180</v>
      </c>
      <c r="C183" s="57" t="s">
        <v>560</v>
      </c>
      <c r="D183" s="57" t="s">
        <v>561</v>
      </c>
      <c r="E183" s="57" t="s">
        <v>1181</v>
      </c>
      <c r="F183" s="57">
        <v>2024</v>
      </c>
      <c r="G183" s="57" t="s">
        <v>942</v>
      </c>
      <c r="H183" s="58" t="s">
        <v>353</v>
      </c>
      <c r="I183" s="57">
        <v>900.8</v>
      </c>
      <c r="J183" s="57">
        <v>27</v>
      </c>
      <c r="K183" s="57" t="s">
        <v>1182</v>
      </c>
      <c r="L183" s="57" t="s">
        <v>1183</v>
      </c>
      <c r="M183" s="57" t="s">
        <v>353</v>
      </c>
      <c r="N183" s="57" t="s">
        <v>353</v>
      </c>
      <c r="O183" s="57" t="s">
        <v>353</v>
      </c>
      <c r="P183" s="57" t="s">
        <v>353</v>
      </c>
      <c r="Q183" s="57" t="s">
        <v>1049</v>
      </c>
      <c r="R183" s="57" t="s">
        <v>692</v>
      </c>
      <c r="S183" s="57">
        <v>223701842</v>
      </c>
      <c r="T183" s="57" t="s">
        <v>353</v>
      </c>
      <c r="U183" s="57" t="s">
        <v>353</v>
      </c>
    </row>
    <row r="184" spans="1:21" ht="20.25">
      <c r="A184" s="60" t="s">
        <v>115</v>
      </c>
      <c r="B184" s="61" t="s">
        <v>115</v>
      </c>
      <c r="C184" s="61" t="s">
        <v>492</v>
      </c>
      <c r="D184" s="61" t="s">
        <v>493</v>
      </c>
      <c r="E184" s="61" t="s">
        <v>1184</v>
      </c>
      <c r="F184" s="61">
        <v>2015</v>
      </c>
      <c r="G184" s="61" t="s">
        <v>1185</v>
      </c>
      <c r="H184" s="62" t="s">
        <v>1186</v>
      </c>
      <c r="I184" s="61">
        <v>54.9</v>
      </c>
      <c r="J184" s="61">
        <v>2022</v>
      </c>
      <c r="K184" s="61" t="s">
        <v>353</v>
      </c>
      <c r="L184" s="61" t="s">
        <v>116</v>
      </c>
      <c r="M184" s="61" t="s">
        <v>353</v>
      </c>
      <c r="N184" s="61" t="s">
        <v>353</v>
      </c>
      <c r="O184" s="61" t="s">
        <v>353</v>
      </c>
      <c r="P184" s="61" t="s">
        <v>353</v>
      </c>
      <c r="Q184" s="61" t="s">
        <v>363</v>
      </c>
      <c r="R184" s="61" t="s">
        <v>510</v>
      </c>
      <c r="S184" s="61">
        <v>223802110</v>
      </c>
      <c r="T184" s="61" t="s">
        <v>353</v>
      </c>
      <c r="U184" s="61" t="s">
        <v>353</v>
      </c>
    </row>
    <row r="185" spans="1:21" ht="20.25">
      <c r="A185" s="56" t="s">
        <v>118</v>
      </c>
      <c r="B185" s="57" t="s">
        <v>118</v>
      </c>
      <c r="C185" s="57" t="s">
        <v>492</v>
      </c>
      <c r="D185" s="57" t="s">
        <v>639</v>
      </c>
      <c r="E185" s="57" t="s">
        <v>1187</v>
      </c>
      <c r="F185" s="57" t="s">
        <v>353</v>
      </c>
      <c r="G185" s="57" t="s">
        <v>1185</v>
      </c>
      <c r="H185" s="58" t="s">
        <v>1186</v>
      </c>
      <c r="I185" s="57">
        <v>3826.5</v>
      </c>
      <c r="J185" s="57">
        <v>3723</v>
      </c>
      <c r="K185" s="57" t="s">
        <v>353</v>
      </c>
      <c r="L185" s="57" t="s">
        <v>119</v>
      </c>
      <c r="M185" s="57" t="s">
        <v>353</v>
      </c>
      <c r="N185" s="57" t="s">
        <v>353</v>
      </c>
      <c r="O185" s="57" t="s">
        <v>353</v>
      </c>
      <c r="P185" s="57" t="s">
        <v>353</v>
      </c>
      <c r="Q185" s="57" t="s">
        <v>363</v>
      </c>
      <c r="R185" s="57" t="s">
        <v>510</v>
      </c>
      <c r="S185" s="57">
        <v>221020548</v>
      </c>
      <c r="T185" s="57" t="s">
        <v>353</v>
      </c>
      <c r="U185" s="57" t="s">
        <v>353</v>
      </c>
    </row>
    <row r="186" spans="1:21">
      <c r="A186" s="60" t="s">
        <v>121</v>
      </c>
      <c r="B186" s="61" t="s">
        <v>121</v>
      </c>
      <c r="C186" s="61" t="s">
        <v>492</v>
      </c>
      <c r="D186" s="61" t="s">
        <v>493</v>
      </c>
      <c r="E186" s="61">
        <v>303.5</v>
      </c>
      <c r="F186" s="61">
        <v>2018</v>
      </c>
      <c r="G186" s="61" t="s">
        <v>1185</v>
      </c>
      <c r="H186" s="62" t="s">
        <v>1188</v>
      </c>
      <c r="I186" s="61">
        <v>16.100000000000001</v>
      </c>
      <c r="J186" s="61">
        <v>815</v>
      </c>
      <c r="K186" s="61" t="s">
        <v>353</v>
      </c>
      <c r="L186" s="61" t="s">
        <v>1189</v>
      </c>
      <c r="M186" s="61" t="s">
        <v>353</v>
      </c>
      <c r="N186" s="61" t="s">
        <v>353</v>
      </c>
      <c r="O186" s="61" t="s">
        <v>353</v>
      </c>
      <c r="P186" s="61" t="s">
        <v>353</v>
      </c>
      <c r="Q186" s="61" t="s">
        <v>353</v>
      </c>
      <c r="R186" s="61" t="s">
        <v>510</v>
      </c>
      <c r="S186" s="61">
        <v>232402007</v>
      </c>
      <c r="T186" s="61" t="s">
        <v>353</v>
      </c>
      <c r="U186" s="61" t="s">
        <v>353</v>
      </c>
    </row>
    <row r="187" spans="1:21" ht="20.25">
      <c r="A187" s="60" t="s">
        <v>1190</v>
      </c>
      <c r="B187" s="61" t="s">
        <v>1190</v>
      </c>
      <c r="C187" s="61" t="s">
        <v>492</v>
      </c>
      <c r="D187" s="61" t="s">
        <v>639</v>
      </c>
      <c r="E187" s="61" t="s">
        <v>1191</v>
      </c>
      <c r="F187" s="61" t="s">
        <v>353</v>
      </c>
      <c r="G187" s="61" t="s">
        <v>1185</v>
      </c>
      <c r="H187" s="62" t="s">
        <v>1192</v>
      </c>
      <c r="I187" s="61" t="s">
        <v>353</v>
      </c>
      <c r="J187" s="61" t="s">
        <v>353</v>
      </c>
      <c r="K187" s="61" t="s">
        <v>1193</v>
      </c>
      <c r="L187" s="61" t="s">
        <v>1194</v>
      </c>
      <c r="M187" s="61" t="s">
        <v>353</v>
      </c>
      <c r="N187" s="61" t="s">
        <v>353</v>
      </c>
      <c r="O187" s="61" t="s">
        <v>353</v>
      </c>
      <c r="P187" s="61" t="s">
        <v>353</v>
      </c>
      <c r="Q187" s="61" t="s">
        <v>353</v>
      </c>
      <c r="R187" s="61" t="s">
        <v>353</v>
      </c>
      <c r="S187" s="61" t="s">
        <v>353</v>
      </c>
      <c r="T187" s="61" t="s">
        <v>353</v>
      </c>
      <c r="U187" s="61" t="s">
        <v>353</v>
      </c>
    </row>
    <row r="188" spans="1:21" ht="20.25">
      <c r="A188" s="60" t="s">
        <v>1195</v>
      </c>
      <c r="B188" s="61" t="s">
        <v>1195</v>
      </c>
      <c r="C188" s="61" t="s">
        <v>492</v>
      </c>
      <c r="D188" s="61" t="s">
        <v>493</v>
      </c>
      <c r="E188" s="61" t="s">
        <v>1196</v>
      </c>
      <c r="F188" s="61">
        <v>2010</v>
      </c>
      <c r="G188" s="61" t="s">
        <v>1185</v>
      </c>
      <c r="H188" s="62" t="s">
        <v>1192</v>
      </c>
      <c r="I188" s="61">
        <v>11.1</v>
      </c>
      <c r="J188" s="61">
        <v>2477</v>
      </c>
      <c r="K188" s="61" t="s">
        <v>1197</v>
      </c>
      <c r="L188" s="61" t="s">
        <v>1198</v>
      </c>
      <c r="M188" s="61" t="s">
        <v>353</v>
      </c>
      <c r="N188" s="61" t="s">
        <v>353</v>
      </c>
      <c r="O188" s="61" t="s">
        <v>353</v>
      </c>
      <c r="P188" s="61" t="s">
        <v>353</v>
      </c>
      <c r="Q188" s="61" t="s">
        <v>353</v>
      </c>
      <c r="R188" s="61" t="s">
        <v>510</v>
      </c>
      <c r="S188" s="61">
        <v>221020068</v>
      </c>
      <c r="T188" s="61" t="s">
        <v>353</v>
      </c>
      <c r="U188" s="61" t="s">
        <v>353</v>
      </c>
    </row>
    <row r="189" spans="1:21" ht="20.25">
      <c r="A189" s="60" t="s">
        <v>1199</v>
      </c>
      <c r="B189" s="61" t="s">
        <v>1199</v>
      </c>
      <c r="C189" s="61" t="s">
        <v>492</v>
      </c>
      <c r="D189" s="61" t="s">
        <v>639</v>
      </c>
      <c r="E189" s="61" t="s">
        <v>1200</v>
      </c>
      <c r="F189" s="61">
        <v>2012</v>
      </c>
      <c r="G189" s="61" t="s">
        <v>1185</v>
      </c>
      <c r="H189" s="62" t="s">
        <v>1186</v>
      </c>
      <c r="I189" s="61">
        <v>0.6</v>
      </c>
      <c r="J189" s="61">
        <v>6223</v>
      </c>
      <c r="K189" s="61" t="s">
        <v>1201</v>
      </c>
      <c r="L189" s="61" t="s">
        <v>1202</v>
      </c>
      <c r="M189" s="61" t="s">
        <v>353</v>
      </c>
      <c r="N189" s="61" t="s">
        <v>353</v>
      </c>
      <c r="O189" s="61" t="s">
        <v>353</v>
      </c>
      <c r="P189" s="61" t="s">
        <v>353</v>
      </c>
      <c r="Q189" s="61" t="s">
        <v>353</v>
      </c>
      <c r="R189" s="61" t="s">
        <v>353</v>
      </c>
      <c r="S189" s="61" t="s">
        <v>353</v>
      </c>
      <c r="T189" s="61" t="s">
        <v>353</v>
      </c>
      <c r="U189" s="61" t="s">
        <v>353</v>
      </c>
    </row>
    <row r="190" spans="1:21" ht="20.25">
      <c r="A190" s="56" t="s">
        <v>1203</v>
      </c>
      <c r="B190" s="57" t="s">
        <v>1203</v>
      </c>
      <c r="C190" s="57" t="s">
        <v>492</v>
      </c>
      <c r="D190" s="57" t="s">
        <v>639</v>
      </c>
      <c r="E190" s="57" t="s">
        <v>1204</v>
      </c>
      <c r="F190" s="57">
        <v>2012</v>
      </c>
      <c r="G190" s="57" t="s">
        <v>1185</v>
      </c>
      <c r="H190" s="58" t="s">
        <v>1192</v>
      </c>
      <c r="I190" s="57">
        <v>9331.7000000000007</v>
      </c>
      <c r="J190" s="57">
        <v>9347</v>
      </c>
      <c r="K190" s="57" t="s">
        <v>1205</v>
      </c>
      <c r="L190" s="57" t="s">
        <v>1206</v>
      </c>
      <c r="M190" s="57" t="s">
        <v>353</v>
      </c>
      <c r="N190" s="57" t="s">
        <v>353</v>
      </c>
      <c r="O190" s="57" t="s">
        <v>353</v>
      </c>
      <c r="P190" s="57" t="s">
        <v>353</v>
      </c>
      <c r="Q190" s="57" t="s">
        <v>353</v>
      </c>
      <c r="R190" s="57" t="s">
        <v>510</v>
      </c>
      <c r="S190" s="57">
        <v>221020751</v>
      </c>
      <c r="T190" s="57" t="s">
        <v>353</v>
      </c>
      <c r="U190" s="57" t="s">
        <v>353</v>
      </c>
    </row>
    <row r="191" spans="1:21" ht="20.25">
      <c r="A191" s="56" t="s">
        <v>1207</v>
      </c>
      <c r="B191" s="57" t="s">
        <v>1207</v>
      </c>
      <c r="C191" s="57" t="s">
        <v>492</v>
      </c>
      <c r="D191" s="57" t="s">
        <v>639</v>
      </c>
      <c r="E191" s="57" t="s">
        <v>1200</v>
      </c>
      <c r="F191" s="57" t="s">
        <v>353</v>
      </c>
      <c r="G191" s="57" t="s">
        <v>1185</v>
      </c>
      <c r="H191" s="58" t="s">
        <v>1186</v>
      </c>
      <c r="I191" s="57" t="s">
        <v>353</v>
      </c>
      <c r="J191" s="57" t="s">
        <v>353</v>
      </c>
      <c r="K191" s="57" t="s">
        <v>1208</v>
      </c>
      <c r="L191" s="57" t="s">
        <v>1209</v>
      </c>
      <c r="M191" s="57" t="s">
        <v>353</v>
      </c>
      <c r="N191" s="57" t="s">
        <v>353</v>
      </c>
      <c r="O191" s="57" t="s">
        <v>353</v>
      </c>
      <c r="P191" s="57" t="s">
        <v>353</v>
      </c>
      <c r="Q191" s="57" t="s">
        <v>353</v>
      </c>
      <c r="R191" s="57" t="s">
        <v>353</v>
      </c>
      <c r="S191" s="57" t="s">
        <v>353</v>
      </c>
      <c r="T191" s="57" t="s">
        <v>353</v>
      </c>
      <c r="U191" s="57" t="s">
        <v>353</v>
      </c>
    </row>
    <row r="192" spans="1:21" ht="20.25">
      <c r="A192" s="60" t="s">
        <v>1210</v>
      </c>
      <c r="B192" s="61" t="s">
        <v>1210</v>
      </c>
      <c r="C192" s="61" t="s">
        <v>492</v>
      </c>
      <c r="D192" s="61" t="s">
        <v>493</v>
      </c>
      <c r="E192" s="61" t="s">
        <v>1211</v>
      </c>
      <c r="F192" s="61">
        <v>2011</v>
      </c>
      <c r="G192" s="61" t="s">
        <v>1185</v>
      </c>
      <c r="H192" s="62" t="s">
        <v>1192</v>
      </c>
      <c r="I192" s="61">
        <v>5329.6</v>
      </c>
      <c r="J192" s="61">
        <v>7911</v>
      </c>
      <c r="K192" s="61" t="s">
        <v>1212</v>
      </c>
      <c r="L192" s="61" t="s">
        <v>1213</v>
      </c>
      <c r="M192" s="61" t="s">
        <v>353</v>
      </c>
      <c r="N192" s="61" t="s">
        <v>353</v>
      </c>
      <c r="O192" s="61" t="s">
        <v>353</v>
      </c>
      <c r="P192" s="61" t="s">
        <v>353</v>
      </c>
      <c r="Q192" s="61" t="s">
        <v>353</v>
      </c>
      <c r="R192" s="61" t="s">
        <v>510</v>
      </c>
      <c r="S192" s="61">
        <v>221020789</v>
      </c>
      <c r="T192" s="61" t="s">
        <v>353</v>
      </c>
      <c r="U192" s="61" t="s">
        <v>353</v>
      </c>
    </row>
    <row r="193" spans="1:21" ht="20.25">
      <c r="A193" s="60" t="s">
        <v>1214</v>
      </c>
      <c r="B193" s="61" t="s">
        <v>1214</v>
      </c>
      <c r="C193" s="61" t="s">
        <v>492</v>
      </c>
      <c r="D193" s="61" t="s">
        <v>1215</v>
      </c>
      <c r="E193" s="61" t="s">
        <v>1216</v>
      </c>
      <c r="F193" s="61">
        <v>2013</v>
      </c>
      <c r="G193" s="61" t="s">
        <v>1185</v>
      </c>
      <c r="H193" s="62" t="s">
        <v>1186</v>
      </c>
      <c r="I193" s="61">
        <v>25.7</v>
      </c>
      <c r="J193" s="61">
        <v>5318</v>
      </c>
      <c r="K193" s="61" t="s">
        <v>1217</v>
      </c>
      <c r="L193" s="61" t="s">
        <v>1218</v>
      </c>
      <c r="M193" s="61" t="s">
        <v>353</v>
      </c>
      <c r="N193" s="61" t="s">
        <v>353</v>
      </c>
      <c r="O193" s="61" t="s">
        <v>1219</v>
      </c>
      <c r="P193" s="61" t="s">
        <v>353</v>
      </c>
      <c r="Q193" s="61" t="s">
        <v>353</v>
      </c>
      <c r="R193" s="61" t="s">
        <v>510</v>
      </c>
      <c r="S193" s="61">
        <v>221020765</v>
      </c>
      <c r="T193" s="61" t="s">
        <v>353</v>
      </c>
      <c r="U193" s="61" t="s">
        <v>353</v>
      </c>
    </row>
    <row r="194" spans="1:21" ht="20.25">
      <c r="A194" s="56" t="s">
        <v>1220</v>
      </c>
      <c r="B194" s="57" t="s">
        <v>1220</v>
      </c>
      <c r="C194" s="57" t="s">
        <v>492</v>
      </c>
      <c r="D194" s="57" t="s">
        <v>639</v>
      </c>
      <c r="E194" s="57" t="s">
        <v>1204</v>
      </c>
      <c r="F194" s="57">
        <v>2014</v>
      </c>
      <c r="G194" s="57" t="s">
        <v>1185</v>
      </c>
      <c r="H194" s="58" t="s">
        <v>1192</v>
      </c>
      <c r="I194" s="57">
        <v>47.5</v>
      </c>
      <c r="J194" s="57">
        <v>5896</v>
      </c>
      <c r="K194" s="57" t="s">
        <v>1221</v>
      </c>
      <c r="L194" s="57" t="s">
        <v>1222</v>
      </c>
      <c r="M194" s="57" t="s">
        <v>353</v>
      </c>
      <c r="N194" s="57" t="s">
        <v>353</v>
      </c>
      <c r="O194" s="57" t="s">
        <v>353</v>
      </c>
      <c r="P194" s="57" t="s">
        <v>353</v>
      </c>
      <c r="Q194" s="57" t="s">
        <v>353</v>
      </c>
      <c r="R194" s="57" t="s">
        <v>510</v>
      </c>
      <c r="S194" s="57">
        <v>221020491</v>
      </c>
      <c r="T194" s="57" t="s">
        <v>353</v>
      </c>
      <c r="U194" s="57" t="s">
        <v>353</v>
      </c>
    </row>
    <row r="195" spans="1:21" ht="20.25">
      <c r="A195" s="56" t="s">
        <v>1223</v>
      </c>
      <c r="B195" s="57" t="s">
        <v>1223</v>
      </c>
      <c r="C195" s="57" t="s">
        <v>492</v>
      </c>
      <c r="D195" s="57" t="s">
        <v>1215</v>
      </c>
      <c r="E195" s="57" t="s">
        <v>1216</v>
      </c>
      <c r="F195" s="57">
        <v>2013</v>
      </c>
      <c r="G195" s="57" t="s">
        <v>1185</v>
      </c>
      <c r="H195" s="58" t="s">
        <v>1186</v>
      </c>
      <c r="I195" s="57">
        <v>2.4</v>
      </c>
      <c r="J195" s="57">
        <v>4094</v>
      </c>
      <c r="K195" s="57" t="s">
        <v>1224</v>
      </c>
      <c r="L195" s="57" t="s">
        <v>1225</v>
      </c>
      <c r="M195" s="57" t="s">
        <v>353</v>
      </c>
      <c r="N195" s="57" t="s">
        <v>353</v>
      </c>
      <c r="O195" s="57" t="s">
        <v>353</v>
      </c>
      <c r="P195" s="57" t="s">
        <v>353</v>
      </c>
      <c r="Q195" s="57" t="s">
        <v>353</v>
      </c>
      <c r="R195" s="57" t="s">
        <v>510</v>
      </c>
      <c r="S195" s="57">
        <v>221020496</v>
      </c>
      <c r="T195" s="57" t="s">
        <v>353</v>
      </c>
      <c r="U195" s="57" t="s">
        <v>353</v>
      </c>
    </row>
    <row r="196" spans="1:21" ht="20.25">
      <c r="A196" s="56" t="s">
        <v>1226</v>
      </c>
      <c r="B196" s="57" t="s">
        <v>1226</v>
      </c>
      <c r="C196" s="57" t="s">
        <v>492</v>
      </c>
      <c r="D196" s="57" t="s">
        <v>639</v>
      </c>
      <c r="E196" s="57" t="s">
        <v>1227</v>
      </c>
      <c r="F196" s="57">
        <v>2014</v>
      </c>
      <c r="G196" s="57" t="s">
        <v>1185</v>
      </c>
      <c r="H196" s="58" t="s">
        <v>1192</v>
      </c>
      <c r="I196" s="57">
        <v>28.3</v>
      </c>
      <c r="J196" s="57">
        <v>6472</v>
      </c>
      <c r="K196" s="57" t="s">
        <v>1228</v>
      </c>
      <c r="L196" s="57" t="s">
        <v>1229</v>
      </c>
      <c r="M196" s="57" t="s">
        <v>353</v>
      </c>
      <c r="N196" s="57" t="s">
        <v>353</v>
      </c>
      <c r="O196" s="57" t="s">
        <v>353</v>
      </c>
      <c r="P196" s="57" t="s">
        <v>353</v>
      </c>
      <c r="Q196" s="57" t="s">
        <v>353</v>
      </c>
      <c r="R196" s="57" t="s">
        <v>510</v>
      </c>
      <c r="S196" s="57">
        <v>221020147</v>
      </c>
      <c r="T196" s="57" t="s">
        <v>353</v>
      </c>
      <c r="U196" s="57" t="s">
        <v>353</v>
      </c>
    </row>
    <row r="197" spans="1:21" ht="20.25">
      <c r="A197" s="60" t="s">
        <v>1230</v>
      </c>
      <c r="B197" s="61" t="s">
        <v>1230</v>
      </c>
      <c r="C197" s="61" t="s">
        <v>492</v>
      </c>
      <c r="D197" s="61" t="s">
        <v>493</v>
      </c>
      <c r="E197" s="61" t="s">
        <v>1231</v>
      </c>
      <c r="F197" s="61">
        <v>2013</v>
      </c>
      <c r="G197" s="61" t="s">
        <v>1185</v>
      </c>
      <c r="H197" s="62" t="s">
        <v>1186</v>
      </c>
      <c r="I197" s="61">
        <v>9</v>
      </c>
      <c r="J197" s="61">
        <v>7689</v>
      </c>
      <c r="K197" s="61" t="s">
        <v>1232</v>
      </c>
      <c r="L197" s="61" t="s">
        <v>1233</v>
      </c>
      <c r="M197" s="61" t="s">
        <v>353</v>
      </c>
      <c r="N197" s="61" t="s">
        <v>353</v>
      </c>
      <c r="O197" s="61" t="s">
        <v>353</v>
      </c>
      <c r="P197" s="61" t="s">
        <v>353</v>
      </c>
      <c r="Q197" s="61" t="s">
        <v>353</v>
      </c>
      <c r="R197" s="61" t="s">
        <v>510</v>
      </c>
      <c r="S197" s="61">
        <v>221020182</v>
      </c>
      <c r="T197" s="61" t="s">
        <v>353</v>
      </c>
      <c r="U197" s="61" t="s">
        <v>353</v>
      </c>
    </row>
    <row r="198" spans="1:21" ht="20.25">
      <c r="A198" s="60" t="s">
        <v>1234</v>
      </c>
      <c r="B198" s="61" t="s">
        <v>1234</v>
      </c>
      <c r="C198" s="61" t="s">
        <v>492</v>
      </c>
      <c r="D198" s="61" t="s">
        <v>639</v>
      </c>
      <c r="E198" s="61" t="s">
        <v>1235</v>
      </c>
      <c r="F198" s="61">
        <v>2015</v>
      </c>
      <c r="G198" s="61" t="s">
        <v>1185</v>
      </c>
      <c r="H198" s="62" t="s">
        <v>1186</v>
      </c>
      <c r="I198" s="61">
        <v>13.8</v>
      </c>
      <c r="J198" s="61">
        <v>6026</v>
      </c>
      <c r="K198" s="61" t="s">
        <v>1236</v>
      </c>
      <c r="L198" s="61" t="s">
        <v>1237</v>
      </c>
      <c r="M198" s="61" t="s">
        <v>353</v>
      </c>
      <c r="N198" s="61" t="s">
        <v>353</v>
      </c>
      <c r="O198" s="61" t="s">
        <v>353</v>
      </c>
      <c r="P198" s="61" t="s">
        <v>353</v>
      </c>
      <c r="Q198" s="61" t="s">
        <v>353</v>
      </c>
      <c r="R198" s="61" t="s">
        <v>510</v>
      </c>
      <c r="S198" s="61">
        <v>221019338</v>
      </c>
      <c r="T198" s="61" t="s">
        <v>353</v>
      </c>
      <c r="U198" s="61" t="s">
        <v>353</v>
      </c>
    </row>
    <row r="199" spans="1:21" ht="20.25">
      <c r="A199" s="56" t="s">
        <v>1238</v>
      </c>
      <c r="B199" s="57" t="s">
        <v>1238</v>
      </c>
      <c r="C199" s="57" t="s">
        <v>492</v>
      </c>
      <c r="D199" s="57" t="s">
        <v>493</v>
      </c>
      <c r="E199" s="57" t="s">
        <v>1239</v>
      </c>
      <c r="F199" s="57">
        <v>2017</v>
      </c>
      <c r="G199" s="57" t="s">
        <v>1185</v>
      </c>
      <c r="H199" s="58" t="s">
        <v>1186</v>
      </c>
      <c r="I199" s="57">
        <v>88.1</v>
      </c>
      <c r="J199" s="57">
        <v>4427</v>
      </c>
      <c r="K199" s="57" t="s">
        <v>353</v>
      </c>
      <c r="L199" s="57" t="s">
        <v>1240</v>
      </c>
      <c r="M199" s="57" t="s">
        <v>353</v>
      </c>
      <c r="N199" s="57" t="s">
        <v>353</v>
      </c>
      <c r="O199" s="57" t="s">
        <v>353</v>
      </c>
      <c r="P199" s="57" t="s">
        <v>353</v>
      </c>
      <c r="Q199" s="57" t="s">
        <v>353</v>
      </c>
      <c r="R199" s="57" t="s">
        <v>510</v>
      </c>
      <c r="S199" s="57">
        <v>221020535</v>
      </c>
      <c r="T199" s="57" t="s">
        <v>353</v>
      </c>
      <c r="U199" s="57" t="s">
        <v>353</v>
      </c>
    </row>
    <row r="200" spans="1:21" ht="20.25">
      <c r="A200" s="60" t="s">
        <v>1241</v>
      </c>
      <c r="B200" s="61" t="s">
        <v>1241</v>
      </c>
      <c r="C200" s="61" t="s">
        <v>492</v>
      </c>
      <c r="D200" s="61" t="s">
        <v>639</v>
      </c>
      <c r="E200" s="61" t="s">
        <v>1235</v>
      </c>
      <c r="F200" s="61">
        <v>2018</v>
      </c>
      <c r="G200" s="61" t="s">
        <v>1185</v>
      </c>
      <c r="H200" s="62" t="s">
        <v>1186</v>
      </c>
      <c r="I200" s="61">
        <v>41.6</v>
      </c>
      <c r="J200" s="61">
        <v>3433</v>
      </c>
      <c r="K200" s="61" t="s">
        <v>353</v>
      </c>
      <c r="L200" s="61" t="s">
        <v>1242</v>
      </c>
      <c r="M200" s="61" t="s">
        <v>353</v>
      </c>
      <c r="N200" s="61" t="s">
        <v>353</v>
      </c>
      <c r="O200" s="61" t="s">
        <v>353</v>
      </c>
      <c r="P200" s="61" t="s">
        <v>353</v>
      </c>
      <c r="Q200" s="61" t="s">
        <v>353</v>
      </c>
      <c r="R200" s="61" t="s">
        <v>510</v>
      </c>
      <c r="S200" s="61">
        <v>221019800</v>
      </c>
      <c r="T200" s="61" t="s">
        <v>353</v>
      </c>
      <c r="U200" s="61" t="s">
        <v>353</v>
      </c>
    </row>
    <row r="201" spans="1:21" ht="20.25">
      <c r="A201" s="56" t="s">
        <v>1243</v>
      </c>
      <c r="B201" s="57" t="s">
        <v>1243</v>
      </c>
      <c r="C201" s="57" t="s">
        <v>492</v>
      </c>
      <c r="D201" s="57" t="s">
        <v>493</v>
      </c>
      <c r="E201" s="57" t="s">
        <v>1239</v>
      </c>
      <c r="F201" s="57">
        <v>2018</v>
      </c>
      <c r="G201" s="57" t="s">
        <v>1185</v>
      </c>
      <c r="H201" s="58" t="s">
        <v>1186</v>
      </c>
      <c r="I201" s="57">
        <v>22.9</v>
      </c>
      <c r="J201" s="57">
        <v>3544</v>
      </c>
      <c r="K201" s="57" t="s">
        <v>353</v>
      </c>
      <c r="L201" s="57" t="s">
        <v>1244</v>
      </c>
      <c r="M201" s="57" t="s">
        <v>353</v>
      </c>
      <c r="N201" s="57" t="s">
        <v>353</v>
      </c>
      <c r="O201" s="57" t="s">
        <v>353</v>
      </c>
      <c r="P201" s="57" t="s">
        <v>353</v>
      </c>
      <c r="Q201" s="57" t="s">
        <v>353</v>
      </c>
      <c r="R201" s="57" t="s">
        <v>510</v>
      </c>
      <c r="S201" s="57">
        <v>221020408</v>
      </c>
      <c r="T201" s="57" t="s">
        <v>353</v>
      </c>
      <c r="U201" s="57" t="s">
        <v>353</v>
      </c>
    </row>
    <row r="202" spans="1:21" ht="20.25">
      <c r="A202" s="60" t="s">
        <v>1245</v>
      </c>
      <c r="B202" s="61" t="s">
        <v>1245</v>
      </c>
      <c r="C202" s="61" t="s">
        <v>492</v>
      </c>
      <c r="D202" s="61" t="s">
        <v>493</v>
      </c>
      <c r="E202" s="61" t="s">
        <v>1246</v>
      </c>
      <c r="F202" s="61">
        <v>2015</v>
      </c>
      <c r="G202" s="61" t="s">
        <v>1185</v>
      </c>
      <c r="H202" s="62" t="s">
        <v>1192</v>
      </c>
      <c r="I202" s="61">
        <v>141.4</v>
      </c>
      <c r="J202" s="61">
        <v>6522</v>
      </c>
      <c r="K202" s="61" t="s">
        <v>353</v>
      </c>
      <c r="L202" s="61" t="s">
        <v>1247</v>
      </c>
      <c r="M202" s="61" t="s">
        <v>353</v>
      </c>
      <c r="N202" s="61" t="s">
        <v>353</v>
      </c>
      <c r="O202" s="61" t="s">
        <v>353</v>
      </c>
      <c r="P202" s="61" t="s">
        <v>353</v>
      </c>
      <c r="Q202" s="61" t="s">
        <v>353</v>
      </c>
      <c r="R202" s="61" t="s">
        <v>510</v>
      </c>
      <c r="S202" s="61">
        <v>221020333</v>
      </c>
      <c r="T202" s="61" t="s">
        <v>353</v>
      </c>
      <c r="U202" s="61" t="s">
        <v>353</v>
      </c>
    </row>
    <row r="203" spans="1:21" ht="20.25">
      <c r="A203" s="56" t="s">
        <v>1248</v>
      </c>
      <c r="B203" s="57" t="s">
        <v>1248</v>
      </c>
      <c r="C203" s="57" t="s">
        <v>492</v>
      </c>
      <c r="D203" s="57" t="s">
        <v>493</v>
      </c>
      <c r="E203" s="57" t="s">
        <v>1249</v>
      </c>
      <c r="F203" s="57">
        <v>2015</v>
      </c>
      <c r="G203" s="57" t="s">
        <v>1185</v>
      </c>
      <c r="H203" s="58" t="s">
        <v>1192</v>
      </c>
      <c r="I203" s="57">
        <v>6197.5</v>
      </c>
      <c r="J203" s="57">
        <v>6326</v>
      </c>
      <c r="K203" s="57" t="s">
        <v>353</v>
      </c>
      <c r="L203" s="57" t="s">
        <v>1250</v>
      </c>
      <c r="M203" s="57" t="s">
        <v>353</v>
      </c>
      <c r="N203" s="57" t="s">
        <v>353</v>
      </c>
      <c r="O203" s="57" t="s">
        <v>353</v>
      </c>
      <c r="P203" s="57" t="s">
        <v>353</v>
      </c>
      <c r="Q203" s="57" t="s">
        <v>353</v>
      </c>
      <c r="R203" s="57" t="s">
        <v>510</v>
      </c>
      <c r="S203" s="57">
        <v>221020423</v>
      </c>
      <c r="T203" s="57" t="s">
        <v>353</v>
      </c>
      <c r="U203" s="57" t="s">
        <v>353</v>
      </c>
    </row>
    <row r="204" spans="1:21" ht="20.25">
      <c r="A204" s="56" t="s">
        <v>1251</v>
      </c>
      <c r="B204" s="57" t="s">
        <v>1251</v>
      </c>
      <c r="C204" s="57" t="s">
        <v>492</v>
      </c>
      <c r="D204" s="57" t="s">
        <v>493</v>
      </c>
      <c r="E204" s="57" t="s">
        <v>1239</v>
      </c>
      <c r="F204" s="57">
        <v>2014</v>
      </c>
      <c r="G204" s="57" t="s">
        <v>1185</v>
      </c>
      <c r="H204" s="58" t="s">
        <v>1186</v>
      </c>
      <c r="I204" s="57">
        <v>18939.7</v>
      </c>
      <c r="J204" s="57">
        <v>19019</v>
      </c>
      <c r="K204" s="57" t="s">
        <v>353</v>
      </c>
      <c r="L204" s="57" t="s">
        <v>1252</v>
      </c>
      <c r="M204" s="57" t="s">
        <v>353</v>
      </c>
      <c r="N204" s="57" t="s">
        <v>353</v>
      </c>
      <c r="O204" s="57" t="s">
        <v>353</v>
      </c>
      <c r="P204" s="57" t="s">
        <v>353</v>
      </c>
      <c r="Q204" s="57" t="s">
        <v>353</v>
      </c>
      <c r="R204" s="57" t="s">
        <v>353</v>
      </c>
      <c r="S204" s="57" t="s">
        <v>353</v>
      </c>
      <c r="T204" s="57" t="s">
        <v>353</v>
      </c>
      <c r="U204" s="57" t="s">
        <v>353</v>
      </c>
    </row>
    <row r="205" spans="1:21" ht="20.25">
      <c r="A205" s="56" t="s">
        <v>1253</v>
      </c>
      <c r="B205" s="57" t="s">
        <v>1253</v>
      </c>
      <c r="C205" s="57" t="s">
        <v>492</v>
      </c>
      <c r="D205" s="57" t="s">
        <v>639</v>
      </c>
      <c r="E205" s="57" t="s">
        <v>1204</v>
      </c>
      <c r="F205" s="57">
        <v>2016</v>
      </c>
      <c r="G205" s="57" t="s">
        <v>1185</v>
      </c>
      <c r="H205" s="58" t="s">
        <v>1192</v>
      </c>
      <c r="I205" s="57">
        <v>6697.5</v>
      </c>
      <c r="J205" s="57">
        <v>6821</v>
      </c>
      <c r="K205" s="57" t="s">
        <v>353</v>
      </c>
      <c r="L205" s="57" t="s">
        <v>1254</v>
      </c>
      <c r="M205" s="57" t="s">
        <v>353</v>
      </c>
      <c r="N205" s="57" t="s">
        <v>353</v>
      </c>
      <c r="O205" s="57" t="s">
        <v>353</v>
      </c>
      <c r="P205" s="57" t="s">
        <v>353</v>
      </c>
      <c r="Q205" s="57" t="s">
        <v>353</v>
      </c>
      <c r="R205" s="57" t="s">
        <v>510</v>
      </c>
      <c r="S205" s="57">
        <v>221020325</v>
      </c>
      <c r="T205" s="57" t="s">
        <v>353</v>
      </c>
      <c r="U205" s="57" t="s">
        <v>353</v>
      </c>
    </row>
    <row r="206" spans="1:21" ht="20.25">
      <c r="A206" s="56" t="s">
        <v>1255</v>
      </c>
      <c r="B206" s="57" t="s">
        <v>1255</v>
      </c>
      <c r="C206" s="57" t="s">
        <v>492</v>
      </c>
      <c r="D206" s="57" t="s">
        <v>493</v>
      </c>
      <c r="E206" s="57" t="s">
        <v>1239</v>
      </c>
      <c r="F206" s="57">
        <v>2015</v>
      </c>
      <c r="G206" s="57" t="s">
        <v>1185</v>
      </c>
      <c r="H206" s="58" t="s">
        <v>1186</v>
      </c>
      <c r="I206" s="57" t="s">
        <v>353</v>
      </c>
      <c r="J206" s="57" t="s">
        <v>353</v>
      </c>
      <c r="K206" s="57" t="s">
        <v>353</v>
      </c>
      <c r="L206" s="57" t="s">
        <v>1256</v>
      </c>
      <c r="M206" s="57" t="s">
        <v>353</v>
      </c>
      <c r="N206" s="57" t="s">
        <v>353</v>
      </c>
      <c r="O206" s="57" t="s">
        <v>353</v>
      </c>
      <c r="P206" s="57" t="s">
        <v>353</v>
      </c>
      <c r="Q206" s="57" t="s">
        <v>353</v>
      </c>
      <c r="R206" s="57" t="s">
        <v>353</v>
      </c>
      <c r="S206" s="57" t="s">
        <v>353</v>
      </c>
      <c r="T206" s="57" t="s">
        <v>353</v>
      </c>
      <c r="U206" s="57" t="s">
        <v>353</v>
      </c>
    </row>
    <row r="207" spans="1:21" ht="20.25">
      <c r="A207" s="60" t="s">
        <v>1257</v>
      </c>
      <c r="B207" s="61" t="s">
        <v>1257</v>
      </c>
      <c r="C207" s="61" t="s">
        <v>492</v>
      </c>
      <c r="D207" s="61" t="s">
        <v>493</v>
      </c>
      <c r="E207" s="61" t="s">
        <v>1239</v>
      </c>
      <c r="F207" s="61">
        <v>2015</v>
      </c>
      <c r="G207" s="61" t="s">
        <v>1185</v>
      </c>
      <c r="H207" s="62" t="s">
        <v>1186</v>
      </c>
      <c r="I207" s="61">
        <v>4763.7</v>
      </c>
      <c r="J207" s="61">
        <v>4790</v>
      </c>
      <c r="K207" s="61" t="s">
        <v>353</v>
      </c>
      <c r="L207" s="61" t="s">
        <v>1258</v>
      </c>
      <c r="M207" s="61" t="s">
        <v>353</v>
      </c>
      <c r="N207" s="61" t="s">
        <v>353</v>
      </c>
      <c r="O207" s="61" t="s">
        <v>353</v>
      </c>
      <c r="P207" s="61" t="s">
        <v>353</v>
      </c>
      <c r="Q207" s="61" t="s">
        <v>353</v>
      </c>
      <c r="R207" s="61" t="s">
        <v>510</v>
      </c>
      <c r="S207" s="61">
        <v>221020559</v>
      </c>
      <c r="T207" s="61" t="s">
        <v>353</v>
      </c>
      <c r="U207" s="61" t="s">
        <v>353</v>
      </c>
    </row>
    <row r="208" spans="1:21" ht="20.25">
      <c r="A208" s="56" t="s">
        <v>1259</v>
      </c>
      <c r="B208" s="57" t="s">
        <v>1259</v>
      </c>
      <c r="C208" s="57" t="s">
        <v>492</v>
      </c>
      <c r="D208" s="57" t="s">
        <v>639</v>
      </c>
      <c r="E208" s="57" t="s">
        <v>1260</v>
      </c>
      <c r="F208" s="57">
        <v>2019</v>
      </c>
      <c r="G208" s="57" t="s">
        <v>1185</v>
      </c>
      <c r="H208" s="58" t="s">
        <v>1261</v>
      </c>
      <c r="I208" s="57">
        <v>19.8</v>
      </c>
      <c r="J208" s="57">
        <v>4563</v>
      </c>
      <c r="K208" s="57" t="s">
        <v>353</v>
      </c>
      <c r="L208" s="57" t="s">
        <v>1262</v>
      </c>
      <c r="M208" s="57" t="s">
        <v>353</v>
      </c>
      <c r="N208" s="57" t="s">
        <v>353</v>
      </c>
      <c r="O208" s="57" t="s">
        <v>353</v>
      </c>
      <c r="P208" s="57" t="s">
        <v>353</v>
      </c>
      <c r="Q208" s="57" t="s">
        <v>353</v>
      </c>
      <c r="R208" s="57" t="s">
        <v>510</v>
      </c>
      <c r="S208" s="57">
        <v>221020749</v>
      </c>
      <c r="T208" s="57" t="s">
        <v>353</v>
      </c>
      <c r="U208" s="57" t="s">
        <v>353</v>
      </c>
    </row>
    <row r="209" spans="1:21" ht="20.25">
      <c r="A209" s="56" t="s">
        <v>1263</v>
      </c>
      <c r="B209" s="57" t="s">
        <v>1263</v>
      </c>
      <c r="C209" s="57" t="s">
        <v>492</v>
      </c>
      <c r="D209" s="57" t="s">
        <v>639</v>
      </c>
      <c r="E209" s="57" t="s">
        <v>1264</v>
      </c>
      <c r="F209" s="57" t="s">
        <v>353</v>
      </c>
      <c r="G209" s="57" t="s">
        <v>1185</v>
      </c>
      <c r="H209" s="58" t="s">
        <v>1261</v>
      </c>
      <c r="I209" s="57">
        <v>4645.8999999999996</v>
      </c>
      <c r="J209" s="57">
        <v>5363</v>
      </c>
      <c r="K209" s="57" t="s">
        <v>353</v>
      </c>
      <c r="L209" s="57" t="s">
        <v>1265</v>
      </c>
      <c r="M209" s="57" t="s">
        <v>353</v>
      </c>
      <c r="N209" s="57" t="s">
        <v>353</v>
      </c>
      <c r="O209" s="57" t="s">
        <v>353</v>
      </c>
      <c r="P209" s="57" t="s">
        <v>353</v>
      </c>
      <c r="Q209" s="57" t="s">
        <v>353</v>
      </c>
      <c r="R209" s="57" t="s">
        <v>510</v>
      </c>
      <c r="S209" s="57">
        <v>223802502</v>
      </c>
      <c r="T209" s="57" t="s">
        <v>353</v>
      </c>
      <c r="U209" s="57" t="s">
        <v>353</v>
      </c>
    </row>
    <row r="210" spans="1:21" ht="20.25">
      <c r="A210" s="56" t="s">
        <v>1266</v>
      </c>
      <c r="B210" s="57" t="s">
        <v>1266</v>
      </c>
      <c r="C210" s="57" t="s">
        <v>492</v>
      </c>
      <c r="D210" s="57" t="s">
        <v>639</v>
      </c>
      <c r="E210" s="57" t="s">
        <v>1204</v>
      </c>
      <c r="F210" s="57">
        <v>2019</v>
      </c>
      <c r="G210" s="57" t="s">
        <v>1185</v>
      </c>
      <c r="H210" s="58" t="s">
        <v>1192</v>
      </c>
      <c r="I210" s="57">
        <v>43.7</v>
      </c>
      <c r="J210" s="57">
        <v>3868</v>
      </c>
      <c r="K210" s="57" t="s">
        <v>353</v>
      </c>
      <c r="L210" s="57" t="s">
        <v>1267</v>
      </c>
      <c r="M210" s="57" t="s">
        <v>353</v>
      </c>
      <c r="N210" s="57" t="s">
        <v>353</v>
      </c>
      <c r="O210" s="57" t="s">
        <v>353</v>
      </c>
      <c r="P210" s="57" t="s">
        <v>353</v>
      </c>
      <c r="Q210" s="57" t="s">
        <v>353</v>
      </c>
      <c r="R210" s="57" t="s">
        <v>510</v>
      </c>
      <c r="S210" s="57">
        <v>221019720</v>
      </c>
      <c r="T210" s="57" t="s">
        <v>353</v>
      </c>
      <c r="U210" s="57" t="s">
        <v>353</v>
      </c>
    </row>
    <row r="211" spans="1:21" ht="20.25">
      <c r="A211" s="56" t="s">
        <v>1268</v>
      </c>
      <c r="B211" s="57" t="s">
        <v>1268</v>
      </c>
      <c r="C211" s="57" t="s">
        <v>492</v>
      </c>
      <c r="D211" s="57" t="s">
        <v>639</v>
      </c>
      <c r="E211" s="57" t="s">
        <v>1204</v>
      </c>
      <c r="F211" s="57">
        <v>2019</v>
      </c>
      <c r="G211" s="57" t="s">
        <v>1185</v>
      </c>
      <c r="H211" s="58" t="s">
        <v>1192</v>
      </c>
      <c r="I211" s="57">
        <v>9.4</v>
      </c>
      <c r="J211" s="57">
        <v>4394</v>
      </c>
      <c r="K211" s="57" t="s">
        <v>353</v>
      </c>
      <c r="L211" s="57" t="s">
        <v>1269</v>
      </c>
      <c r="M211" s="57" t="s">
        <v>353</v>
      </c>
      <c r="N211" s="57" t="s">
        <v>353</v>
      </c>
      <c r="O211" s="57" t="s">
        <v>353</v>
      </c>
      <c r="P211" s="57" t="s">
        <v>353</v>
      </c>
      <c r="Q211" s="57" t="s">
        <v>353</v>
      </c>
      <c r="R211" s="57" t="s">
        <v>510</v>
      </c>
      <c r="S211" s="57">
        <v>223802311</v>
      </c>
      <c r="T211" s="57" t="s">
        <v>353</v>
      </c>
      <c r="U211" s="57" t="s">
        <v>353</v>
      </c>
    </row>
    <row r="212" spans="1:21" ht="20.25">
      <c r="A212" s="56" t="s">
        <v>1270</v>
      </c>
      <c r="B212" s="57" t="s">
        <v>1270</v>
      </c>
      <c r="C212" s="57" t="s">
        <v>492</v>
      </c>
      <c r="D212" s="57" t="s">
        <v>493</v>
      </c>
      <c r="E212" s="57" t="s">
        <v>1239</v>
      </c>
      <c r="F212" s="57">
        <v>2023</v>
      </c>
      <c r="G212" s="57" t="s">
        <v>1185</v>
      </c>
      <c r="H212" s="58" t="s">
        <v>1186</v>
      </c>
      <c r="I212" s="57">
        <v>123.7</v>
      </c>
      <c r="J212" s="57">
        <v>504</v>
      </c>
      <c r="K212" s="57" t="s">
        <v>353</v>
      </c>
      <c r="L212" s="57" t="s">
        <v>1271</v>
      </c>
      <c r="M212" s="57" t="s">
        <v>353</v>
      </c>
      <c r="N212" s="57" t="s">
        <v>353</v>
      </c>
      <c r="O212" s="57" t="s">
        <v>1272</v>
      </c>
      <c r="P212" s="57" t="s">
        <v>353</v>
      </c>
      <c r="Q212" s="57" t="s">
        <v>353</v>
      </c>
      <c r="R212" s="57" t="s">
        <v>510</v>
      </c>
      <c r="S212" s="57">
        <v>221020446</v>
      </c>
      <c r="T212" s="57" t="s">
        <v>353</v>
      </c>
      <c r="U212" s="57" t="s">
        <v>353</v>
      </c>
    </row>
    <row r="213" spans="1:21">
      <c r="A213" s="60" t="s">
        <v>1273</v>
      </c>
      <c r="B213" s="61" t="s">
        <v>1273</v>
      </c>
      <c r="C213" s="61" t="s">
        <v>492</v>
      </c>
      <c r="D213" s="61" t="s">
        <v>639</v>
      </c>
      <c r="E213" s="61" t="s">
        <v>1274</v>
      </c>
      <c r="F213" s="61" t="s">
        <v>353</v>
      </c>
      <c r="G213" s="61" t="s">
        <v>1275</v>
      </c>
      <c r="H213" s="62" t="s">
        <v>353</v>
      </c>
      <c r="I213" s="61">
        <v>8476.2000000000007</v>
      </c>
      <c r="J213" s="61">
        <v>8861</v>
      </c>
      <c r="K213" s="61" t="s">
        <v>1276</v>
      </c>
      <c r="L213" s="61" t="s">
        <v>1277</v>
      </c>
      <c r="M213" s="61" t="s">
        <v>353</v>
      </c>
      <c r="N213" s="61" t="s">
        <v>353</v>
      </c>
      <c r="O213" s="61" t="s">
        <v>1278</v>
      </c>
      <c r="P213" s="61" t="s">
        <v>353</v>
      </c>
      <c r="Q213" s="61" t="s">
        <v>353</v>
      </c>
      <c r="R213" s="61" t="s">
        <v>510</v>
      </c>
      <c r="S213" s="61">
        <v>221019621</v>
      </c>
      <c r="T213" s="61" t="s">
        <v>353</v>
      </c>
      <c r="U213" s="61" t="s">
        <v>353</v>
      </c>
    </row>
    <row r="214" spans="1:21">
      <c r="A214" s="56" t="s">
        <v>1279</v>
      </c>
      <c r="B214" s="57" t="s">
        <v>1279</v>
      </c>
      <c r="C214" s="57" t="s">
        <v>492</v>
      </c>
      <c r="D214" s="57" t="s">
        <v>493</v>
      </c>
      <c r="E214" s="57" t="s">
        <v>1280</v>
      </c>
      <c r="F214" s="57" t="s">
        <v>353</v>
      </c>
      <c r="G214" s="57" t="s">
        <v>1275</v>
      </c>
      <c r="H214" s="58" t="s">
        <v>353</v>
      </c>
      <c r="I214" s="57">
        <v>830.3</v>
      </c>
      <c r="J214" s="57">
        <v>6836</v>
      </c>
      <c r="K214" s="57" t="s">
        <v>353</v>
      </c>
      <c r="L214" s="57" t="s">
        <v>1281</v>
      </c>
      <c r="M214" s="57" t="s">
        <v>353</v>
      </c>
      <c r="N214" s="57" t="s">
        <v>353</v>
      </c>
      <c r="O214" s="57" t="s">
        <v>353</v>
      </c>
      <c r="P214" s="57" t="s">
        <v>353</v>
      </c>
      <c r="Q214" s="57" t="s">
        <v>353</v>
      </c>
      <c r="R214" s="57" t="s">
        <v>510</v>
      </c>
      <c r="S214" s="57">
        <v>221020588</v>
      </c>
      <c r="T214" s="57" t="s">
        <v>353</v>
      </c>
      <c r="U214" s="57" t="s">
        <v>353</v>
      </c>
    </row>
    <row r="215" spans="1:21">
      <c r="A215" s="60" t="s">
        <v>1282</v>
      </c>
      <c r="B215" s="61" t="s">
        <v>1282</v>
      </c>
      <c r="C215" s="61" t="s">
        <v>350</v>
      </c>
      <c r="D215" s="61" t="s">
        <v>830</v>
      </c>
      <c r="E215" s="61" t="s">
        <v>352</v>
      </c>
      <c r="F215" s="61">
        <v>2017</v>
      </c>
      <c r="G215" s="61" t="s">
        <v>1283</v>
      </c>
      <c r="H215" s="62" t="s">
        <v>353</v>
      </c>
      <c r="I215" s="61" t="s">
        <v>353</v>
      </c>
      <c r="J215" s="61">
        <v>0</v>
      </c>
      <c r="K215" s="61" t="s">
        <v>1282</v>
      </c>
      <c r="L215" s="61" t="s">
        <v>1284</v>
      </c>
      <c r="M215" s="61" t="s">
        <v>353</v>
      </c>
      <c r="N215" s="61" t="s">
        <v>353</v>
      </c>
      <c r="O215" s="61" t="s">
        <v>1285</v>
      </c>
      <c r="P215" s="61" t="s">
        <v>353</v>
      </c>
      <c r="Q215" s="61" t="s">
        <v>353</v>
      </c>
      <c r="R215" s="61" t="s">
        <v>356</v>
      </c>
      <c r="S215" s="61" t="s">
        <v>1286</v>
      </c>
      <c r="T215" s="61" t="s">
        <v>353</v>
      </c>
      <c r="U215" s="63">
        <v>45443</v>
      </c>
    </row>
    <row r="216" spans="1:21">
      <c r="A216" s="60" t="s">
        <v>1287</v>
      </c>
      <c r="B216" s="61" t="s">
        <v>1287</v>
      </c>
      <c r="C216" s="61" t="s">
        <v>350</v>
      </c>
      <c r="D216" s="61" t="s">
        <v>1288</v>
      </c>
      <c r="E216" s="61">
        <v>4000</v>
      </c>
      <c r="F216" s="61">
        <v>2016</v>
      </c>
      <c r="G216" s="61" t="s">
        <v>1283</v>
      </c>
      <c r="H216" s="62" t="s">
        <v>353</v>
      </c>
      <c r="I216" s="61" t="s">
        <v>353</v>
      </c>
      <c r="J216" s="61" t="s">
        <v>353</v>
      </c>
      <c r="K216" s="61" t="s">
        <v>1287</v>
      </c>
      <c r="L216" s="61" t="s">
        <v>290</v>
      </c>
      <c r="M216" s="61" t="s">
        <v>353</v>
      </c>
      <c r="N216" s="61" t="s">
        <v>353</v>
      </c>
      <c r="O216" s="61" t="s">
        <v>1289</v>
      </c>
      <c r="P216" s="61" t="s">
        <v>353</v>
      </c>
      <c r="Q216" s="61" t="s">
        <v>353</v>
      </c>
      <c r="R216" s="61" t="s">
        <v>353</v>
      </c>
      <c r="S216" s="61" t="s">
        <v>353</v>
      </c>
      <c r="T216" s="61" t="s">
        <v>353</v>
      </c>
      <c r="U216" s="61" t="s">
        <v>353</v>
      </c>
    </row>
    <row r="217" spans="1:21">
      <c r="A217" s="60" t="s">
        <v>1290</v>
      </c>
      <c r="B217" s="61" t="s">
        <v>1290</v>
      </c>
      <c r="C217" s="61" t="s">
        <v>350</v>
      </c>
      <c r="D217" s="61" t="s">
        <v>351</v>
      </c>
      <c r="E217" s="61" t="s">
        <v>352</v>
      </c>
      <c r="F217" s="61" t="s">
        <v>353</v>
      </c>
      <c r="G217" s="61" t="s">
        <v>354</v>
      </c>
      <c r="H217" s="62" t="s">
        <v>353</v>
      </c>
      <c r="I217" s="61" t="s">
        <v>353</v>
      </c>
      <c r="J217" s="61">
        <v>0</v>
      </c>
      <c r="K217" s="61" t="s">
        <v>353</v>
      </c>
      <c r="L217" s="61" t="s">
        <v>1291</v>
      </c>
      <c r="M217" s="61" t="s">
        <v>353</v>
      </c>
      <c r="N217" s="61" t="s">
        <v>353</v>
      </c>
      <c r="O217" s="61" t="s">
        <v>353</v>
      </c>
      <c r="P217" s="61" t="s">
        <v>353</v>
      </c>
      <c r="Q217" s="61" t="s">
        <v>353</v>
      </c>
      <c r="R217" s="61" t="s">
        <v>356</v>
      </c>
      <c r="S217" s="61" t="s">
        <v>1292</v>
      </c>
      <c r="T217" s="61" t="s">
        <v>353</v>
      </c>
      <c r="U217" s="61" t="s">
        <v>353</v>
      </c>
    </row>
    <row r="218" spans="1:21">
      <c r="A218" s="60" t="s">
        <v>1293</v>
      </c>
      <c r="B218" s="61" t="s">
        <v>1293</v>
      </c>
      <c r="C218" s="61" t="s">
        <v>350</v>
      </c>
      <c r="D218" s="61" t="s">
        <v>351</v>
      </c>
      <c r="E218" s="61" t="s">
        <v>396</v>
      </c>
      <c r="F218" s="61" t="s">
        <v>353</v>
      </c>
      <c r="G218" s="61" t="s">
        <v>354</v>
      </c>
      <c r="H218" s="62" t="s">
        <v>353</v>
      </c>
      <c r="I218" s="61" t="s">
        <v>353</v>
      </c>
      <c r="J218" s="61">
        <v>0</v>
      </c>
      <c r="K218" s="61" t="s">
        <v>353</v>
      </c>
      <c r="L218" s="61" t="s">
        <v>1294</v>
      </c>
      <c r="M218" s="61" t="s">
        <v>353</v>
      </c>
      <c r="N218" s="61" t="s">
        <v>1295</v>
      </c>
      <c r="O218" s="61" t="s">
        <v>353</v>
      </c>
      <c r="P218" s="61" t="s">
        <v>353</v>
      </c>
      <c r="Q218" s="61" t="s">
        <v>353</v>
      </c>
      <c r="R218" s="61" t="s">
        <v>356</v>
      </c>
      <c r="S218" s="61" t="s">
        <v>1296</v>
      </c>
      <c r="T218" s="61" t="s">
        <v>353</v>
      </c>
      <c r="U218" s="61" t="s">
        <v>353</v>
      </c>
    </row>
    <row r="219" spans="1:21">
      <c r="A219" s="56" t="s">
        <v>1297</v>
      </c>
      <c r="B219" s="57" t="s">
        <v>1297</v>
      </c>
      <c r="C219" s="57" t="s">
        <v>350</v>
      </c>
      <c r="D219" s="57" t="s">
        <v>351</v>
      </c>
      <c r="E219" s="57" t="s">
        <v>352</v>
      </c>
      <c r="F219" s="57" t="s">
        <v>353</v>
      </c>
      <c r="G219" s="57" t="s">
        <v>354</v>
      </c>
      <c r="H219" s="58" t="s">
        <v>353</v>
      </c>
      <c r="I219" s="57" t="s">
        <v>353</v>
      </c>
      <c r="J219" s="57">
        <v>0</v>
      </c>
      <c r="K219" s="57" t="s">
        <v>1297</v>
      </c>
      <c r="L219" s="57" t="s">
        <v>1298</v>
      </c>
      <c r="M219" s="57" t="s">
        <v>353</v>
      </c>
      <c r="N219" s="57" t="s">
        <v>353</v>
      </c>
      <c r="O219" s="57" t="s">
        <v>353</v>
      </c>
      <c r="P219" s="57" t="s">
        <v>353</v>
      </c>
      <c r="Q219" s="57" t="s">
        <v>353</v>
      </c>
      <c r="R219" s="57" t="s">
        <v>356</v>
      </c>
      <c r="S219" s="57" t="s">
        <v>1299</v>
      </c>
      <c r="T219" s="57" t="s">
        <v>353</v>
      </c>
      <c r="U219" s="57" t="s">
        <v>353</v>
      </c>
    </row>
    <row r="220" spans="1:21">
      <c r="A220" s="60" t="s">
        <v>1300</v>
      </c>
      <c r="B220" s="61" t="s">
        <v>1300</v>
      </c>
      <c r="C220" s="61" t="s">
        <v>350</v>
      </c>
      <c r="D220" s="61" t="s">
        <v>351</v>
      </c>
      <c r="E220" s="61" t="s">
        <v>352</v>
      </c>
      <c r="F220" s="61" t="s">
        <v>353</v>
      </c>
      <c r="G220" s="61" t="s">
        <v>354</v>
      </c>
      <c r="H220" s="62" t="s">
        <v>353</v>
      </c>
      <c r="I220" s="61" t="s">
        <v>353</v>
      </c>
      <c r="J220" s="61">
        <v>0</v>
      </c>
      <c r="K220" s="61" t="s">
        <v>1300</v>
      </c>
      <c r="L220" s="61" t="s">
        <v>353</v>
      </c>
      <c r="M220" s="61" t="s">
        <v>353</v>
      </c>
      <c r="N220" s="61" t="s">
        <v>353</v>
      </c>
      <c r="O220" s="61" t="s">
        <v>353</v>
      </c>
      <c r="P220" s="61" t="s">
        <v>353</v>
      </c>
      <c r="Q220" s="61" t="s">
        <v>353</v>
      </c>
      <c r="R220" s="61" t="s">
        <v>356</v>
      </c>
      <c r="S220" s="61" t="s">
        <v>1301</v>
      </c>
      <c r="T220" s="61" t="s">
        <v>353</v>
      </c>
      <c r="U220" s="61" t="s">
        <v>353</v>
      </c>
    </row>
    <row r="221" spans="1:21">
      <c r="A221" s="60" t="s">
        <v>1302</v>
      </c>
      <c r="B221" s="61" t="s">
        <v>1302</v>
      </c>
      <c r="C221" s="61" t="s">
        <v>350</v>
      </c>
      <c r="D221" s="61" t="s">
        <v>351</v>
      </c>
      <c r="E221" s="61" t="s">
        <v>352</v>
      </c>
      <c r="F221" s="61" t="s">
        <v>353</v>
      </c>
      <c r="G221" s="61" t="s">
        <v>354</v>
      </c>
      <c r="H221" s="62" t="s">
        <v>353</v>
      </c>
      <c r="I221" s="61" t="s">
        <v>353</v>
      </c>
      <c r="J221" s="61">
        <v>0</v>
      </c>
      <c r="K221" s="61" t="s">
        <v>1302</v>
      </c>
      <c r="L221" s="61" t="s">
        <v>353</v>
      </c>
      <c r="M221" s="61" t="s">
        <v>353</v>
      </c>
      <c r="N221" s="61" t="s">
        <v>353</v>
      </c>
      <c r="O221" s="61" t="s">
        <v>353</v>
      </c>
      <c r="P221" s="61" t="s">
        <v>353</v>
      </c>
      <c r="Q221" s="61" t="s">
        <v>353</v>
      </c>
      <c r="R221" s="61" t="s">
        <v>356</v>
      </c>
      <c r="S221" s="61" t="s">
        <v>1303</v>
      </c>
      <c r="T221" s="61" t="s">
        <v>353</v>
      </c>
      <c r="U221" s="61" t="s">
        <v>353</v>
      </c>
    </row>
    <row r="222" spans="1:21">
      <c r="A222" s="60" t="s">
        <v>1304</v>
      </c>
      <c r="B222" s="61" t="s">
        <v>1304</v>
      </c>
      <c r="C222" s="61" t="s">
        <v>350</v>
      </c>
      <c r="D222" s="61" t="s">
        <v>351</v>
      </c>
      <c r="E222" s="61" t="s">
        <v>396</v>
      </c>
      <c r="F222" s="61" t="s">
        <v>353</v>
      </c>
      <c r="G222" s="61" t="s">
        <v>354</v>
      </c>
      <c r="H222" s="62" t="s">
        <v>353</v>
      </c>
      <c r="I222" s="61" t="s">
        <v>353</v>
      </c>
      <c r="J222" s="61">
        <v>0</v>
      </c>
      <c r="K222" s="61" t="s">
        <v>353</v>
      </c>
      <c r="L222" s="61" t="s">
        <v>1305</v>
      </c>
      <c r="M222" s="61" t="s">
        <v>353</v>
      </c>
      <c r="N222" s="61" t="s">
        <v>1306</v>
      </c>
      <c r="O222" s="61" t="s">
        <v>353</v>
      </c>
      <c r="P222" s="61" t="s">
        <v>353</v>
      </c>
      <c r="Q222" s="61" t="s">
        <v>353</v>
      </c>
      <c r="R222" s="61" t="s">
        <v>356</v>
      </c>
      <c r="S222" s="61" t="s">
        <v>1307</v>
      </c>
      <c r="T222" s="61" t="s">
        <v>353</v>
      </c>
      <c r="U222" s="61" t="s">
        <v>353</v>
      </c>
    </row>
    <row r="223" spans="1:21">
      <c r="A223" s="56" t="s">
        <v>1308</v>
      </c>
      <c r="B223" s="57" t="s">
        <v>1308</v>
      </c>
      <c r="C223" s="57" t="s">
        <v>350</v>
      </c>
      <c r="D223" s="57" t="s">
        <v>351</v>
      </c>
      <c r="E223" s="57" t="s">
        <v>352</v>
      </c>
      <c r="F223" s="57" t="s">
        <v>353</v>
      </c>
      <c r="G223" s="57" t="s">
        <v>354</v>
      </c>
      <c r="H223" s="58" t="s">
        <v>353</v>
      </c>
      <c r="I223" s="57" t="s">
        <v>353</v>
      </c>
      <c r="J223" s="57">
        <v>0</v>
      </c>
      <c r="K223" s="57" t="s">
        <v>1308</v>
      </c>
      <c r="L223" s="57" t="s">
        <v>353</v>
      </c>
      <c r="M223" s="57" t="s">
        <v>353</v>
      </c>
      <c r="N223" s="57" t="s">
        <v>353</v>
      </c>
      <c r="O223" s="57" t="s">
        <v>353</v>
      </c>
      <c r="P223" s="57" t="s">
        <v>353</v>
      </c>
      <c r="Q223" s="57" t="s">
        <v>353</v>
      </c>
      <c r="R223" s="57" t="s">
        <v>356</v>
      </c>
      <c r="S223" s="57" t="s">
        <v>1309</v>
      </c>
      <c r="T223" s="57" t="s">
        <v>353</v>
      </c>
      <c r="U223" s="57" t="s">
        <v>353</v>
      </c>
    </row>
    <row r="224" spans="1:21">
      <c r="A224" s="56" t="s">
        <v>1310</v>
      </c>
      <c r="B224" s="57" t="s">
        <v>1310</v>
      </c>
      <c r="C224" s="57" t="s">
        <v>350</v>
      </c>
      <c r="D224" s="57" t="s">
        <v>351</v>
      </c>
      <c r="E224" s="57" t="s">
        <v>396</v>
      </c>
      <c r="F224" s="57" t="s">
        <v>353</v>
      </c>
      <c r="G224" s="57" t="s">
        <v>354</v>
      </c>
      <c r="H224" s="58" t="s">
        <v>353</v>
      </c>
      <c r="I224" s="57" t="s">
        <v>353</v>
      </c>
      <c r="J224" s="57">
        <v>0</v>
      </c>
      <c r="K224" s="57" t="s">
        <v>353</v>
      </c>
      <c r="L224" s="57" t="s">
        <v>1311</v>
      </c>
      <c r="M224" s="57" t="s">
        <v>353</v>
      </c>
      <c r="N224" s="57" t="s">
        <v>1312</v>
      </c>
      <c r="O224" s="57" t="s">
        <v>353</v>
      </c>
      <c r="P224" s="57" t="s">
        <v>353</v>
      </c>
      <c r="Q224" s="57" t="s">
        <v>353</v>
      </c>
      <c r="R224" s="57" t="s">
        <v>356</v>
      </c>
      <c r="S224" s="57" t="s">
        <v>1313</v>
      </c>
      <c r="T224" s="57" t="s">
        <v>353</v>
      </c>
      <c r="U224" s="57" t="s">
        <v>353</v>
      </c>
    </row>
    <row r="225" spans="1:21">
      <c r="A225" s="60" t="s">
        <v>1314</v>
      </c>
      <c r="B225" s="61" t="s">
        <v>1314</v>
      </c>
      <c r="C225" s="61" t="s">
        <v>350</v>
      </c>
      <c r="D225" s="61" t="s">
        <v>351</v>
      </c>
      <c r="E225" s="61" t="s">
        <v>352</v>
      </c>
      <c r="F225" s="61" t="s">
        <v>353</v>
      </c>
      <c r="G225" s="61" t="s">
        <v>354</v>
      </c>
      <c r="H225" s="62" t="s">
        <v>353</v>
      </c>
      <c r="I225" s="61" t="s">
        <v>353</v>
      </c>
      <c r="J225" s="61">
        <v>0</v>
      </c>
      <c r="K225" s="61" t="s">
        <v>353</v>
      </c>
      <c r="L225" s="61" t="s">
        <v>1315</v>
      </c>
      <c r="M225" s="61" t="s">
        <v>353</v>
      </c>
      <c r="N225" s="61" t="s">
        <v>353</v>
      </c>
      <c r="O225" s="61" t="s">
        <v>353</v>
      </c>
      <c r="P225" s="61" t="s">
        <v>353</v>
      </c>
      <c r="Q225" s="61" t="s">
        <v>353</v>
      </c>
      <c r="R225" s="61" t="s">
        <v>356</v>
      </c>
      <c r="S225" s="61" t="s">
        <v>1316</v>
      </c>
      <c r="T225" s="61" t="s">
        <v>353</v>
      </c>
      <c r="U225" s="61" t="s">
        <v>353</v>
      </c>
    </row>
    <row r="226" spans="1:21">
      <c r="A226" s="60" t="s">
        <v>1317</v>
      </c>
      <c r="B226" s="61" t="s">
        <v>1317</v>
      </c>
      <c r="C226" s="61" t="s">
        <v>350</v>
      </c>
      <c r="D226" s="61" t="s">
        <v>401</v>
      </c>
      <c r="E226" s="61" t="s">
        <v>419</v>
      </c>
      <c r="F226" s="61" t="s">
        <v>353</v>
      </c>
      <c r="G226" s="61" t="s">
        <v>354</v>
      </c>
      <c r="H226" s="62" t="s">
        <v>353</v>
      </c>
      <c r="I226" s="61" t="s">
        <v>353</v>
      </c>
      <c r="J226" s="61">
        <v>0</v>
      </c>
      <c r="K226" s="61" t="s">
        <v>353</v>
      </c>
      <c r="L226" s="61" t="s">
        <v>1318</v>
      </c>
      <c r="M226" s="61" t="s">
        <v>353</v>
      </c>
      <c r="N226" s="61" t="s">
        <v>1319</v>
      </c>
      <c r="O226" s="61" t="s">
        <v>353</v>
      </c>
      <c r="P226" s="61" t="s">
        <v>353</v>
      </c>
      <c r="Q226" s="61" t="s">
        <v>353</v>
      </c>
      <c r="R226" s="61" t="s">
        <v>356</v>
      </c>
      <c r="S226" s="61" t="s">
        <v>1320</v>
      </c>
      <c r="T226" s="61" t="s">
        <v>353</v>
      </c>
      <c r="U226" s="61" t="s">
        <v>353</v>
      </c>
    </row>
    <row r="227" spans="1:21">
      <c r="A227" s="56" t="s">
        <v>1321</v>
      </c>
      <c r="B227" s="57" t="s">
        <v>1321</v>
      </c>
      <c r="C227" s="57" t="s">
        <v>350</v>
      </c>
      <c r="D227" s="57" t="s">
        <v>351</v>
      </c>
      <c r="E227" s="57" t="s">
        <v>396</v>
      </c>
      <c r="F227" s="57" t="s">
        <v>353</v>
      </c>
      <c r="G227" s="57" t="s">
        <v>354</v>
      </c>
      <c r="H227" s="58" t="s">
        <v>353</v>
      </c>
      <c r="I227" s="57" t="s">
        <v>353</v>
      </c>
      <c r="J227" s="57">
        <v>0</v>
      </c>
      <c r="K227" s="57" t="s">
        <v>353</v>
      </c>
      <c r="L227" s="57" t="s">
        <v>1322</v>
      </c>
      <c r="M227" s="57" t="s">
        <v>353</v>
      </c>
      <c r="N227" s="57" t="s">
        <v>1323</v>
      </c>
      <c r="O227" s="57" t="s">
        <v>353</v>
      </c>
      <c r="P227" s="57" t="s">
        <v>353</v>
      </c>
      <c r="Q227" s="57" t="s">
        <v>353</v>
      </c>
      <c r="R227" s="57" t="s">
        <v>356</v>
      </c>
      <c r="S227" s="57" t="s">
        <v>1324</v>
      </c>
      <c r="T227" s="57" t="s">
        <v>353</v>
      </c>
      <c r="U227" s="57" t="s">
        <v>353</v>
      </c>
    </row>
    <row r="228" spans="1:21">
      <c r="A228" s="56" t="s">
        <v>1325</v>
      </c>
      <c r="B228" s="57" t="s">
        <v>1325</v>
      </c>
      <c r="C228" s="57" t="s">
        <v>350</v>
      </c>
      <c r="D228" s="57" t="s">
        <v>351</v>
      </c>
      <c r="E228" s="57" t="s">
        <v>352</v>
      </c>
      <c r="F228" s="57" t="s">
        <v>353</v>
      </c>
      <c r="G228" s="57" t="s">
        <v>354</v>
      </c>
      <c r="H228" s="58" t="s">
        <v>353</v>
      </c>
      <c r="I228" s="57" t="s">
        <v>353</v>
      </c>
      <c r="J228" s="57">
        <v>0</v>
      </c>
      <c r="K228" s="57" t="s">
        <v>353</v>
      </c>
      <c r="L228" s="57" t="s">
        <v>1326</v>
      </c>
      <c r="M228" s="57" t="s">
        <v>353</v>
      </c>
      <c r="N228" s="57" t="s">
        <v>353</v>
      </c>
      <c r="O228" s="57" t="s">
        <v>353</v>
      </c>
      <c r="P228" s="57" t="s">
        <v>353</v>
      </c>
      <c r="Q228" s="57" t="s">
        <v>353</v>
      </c>
      <c r="R228" s="57" t="s">
        <v>356</v>
      </c>
      <c r="S228" s="57" t="s">
        <v>1327</v>
      </c>
      <c r="T228" s="57" t="s">
        <v>353</v>
      </c>
      <c r="U228" s="57" t="s">
        <v>353</v>
      </c>
    </row>
    <row r="229" spans="1:21">
      <c r="A229" s="60" t="s">
        <v>1328</v>
      </c>
      <c r="B229" s="61" t="s">
        <v>1328</v>
      </c>
      <c r="C229" s="61" t="s">
        <v>350</v>
      </c>
      <c r="D229" s="61" t="s">
        <v>358</v>
      </c>
      <c r="E229" s="61" t="s">
        <v>358</v>
      </c>
      <c r="F229" s="61">
        <v>2022</v>
      </c>
      <c r="G229" s="61" t="s">
        <v>360</v>
      </c>
      <c r="H229" s="62" t="s">
        <v>353</v>
      </c>
      <c r="I229" s="61" t="s">
        <v>353</v>
      </c>
      <c r="J229" s="61">
        <v>0</v>
      </c>
      <c r="K229" s="61" t="s">
        <v>353</v>
      </c>
      <c r="L229" s="61" t="s">
        <v>1329</v>
      </c>
      <c r="M229" s="61" t="s">
        <v>353</v>
      </c>
      <c r="N229" s="61" t="s">
        <v>353</v>
      </c>
      <c r="O229" s="61" t="s">
        <v>353</v>
      </c>
      <c r="P229" s="61" t="s">
        <v>353</v>
      </c>
      <c r="Q229" s="61" t="s">
        <v>353</v>
      </c>
      <c r="R229" s="61" t="s">
        <v>356</v>
      </c>
      <c r="S229" s="61" t="s">
        <v>1330</v>
      </c>
      <c r="T229" s="61" t="s">
        <v>353</v>
      </c>
      <c r="U229" s="63">
        <v>45443</v>
      </c>
    </row>
    <row r="230" spans="1:21">
      <c r="A230" s="56" t="s">
        <v>1331</v>
      </c>
      <c r="B230" s="57" t="s">
        <v>1331</v>
      </c>
      <c r="C230" s="57" t="s">
        <v>350</v>
      </c>
      <c r="D230" s="57" t="s">
        <v>351</v>
      </c>
      <c r="E230" s="57" t="s">
        <v>1332</v>
      </c>
      <c r="F230" s="57" t="s">
        <v>353</v>
      </c>
      <c r="G230" s="57" t="s">
        <v>1333</v>
      </c>
      <c r="H230" s="58" t="s">
        <v>353</v>
      </c>
      <c r="I230" s="57" t="s">
        <v>353</v>
      </c>
      <c r="J230" s="57">
        <v>0</v>
      </c>
      <c r="K230" s="57" t="s">
        <v>353</v>
      </c>
      <c r="L230" s="57" t="s">
        <v>1334</v>
      </c>
      <c r="M230" s="57" t="s">
        <v>353</v>
      </c>
      <c r="N230" s="57" t="s">
        <v>1335</v>
      </c>
      <c r="O230" s="57" t="s">
        <v>353</v>
      </c>
      <c r="P230" s="57" t="s">
        <v>353</v>
      </c>
      <c r="Q230" s="57" t="s">
        <v>353</v>
      </c>
      <c r="R230" s="57" t="s">
        <v>356</v>
      </c>
      <c r="S230" s="57" t="s">
        <v>1336</v>
      </c>
      <c r="T230" s="57" t="s">
        <v>353</v>
      </c>
      <c r="U230" s="57" t="s">
        <v>353</v>
      </c>
    </row>
    <row r="231" spans="1:21">
      <c r="A231" s="56" t="s">
        <v>1337</v>
      </c>
      <c r="B231" s="57" t="s">
        <v>1337</v>
      </c>
      <c r="C231" s="57" t="s">
        <v>350</v>
      </c>
      <c r="D231" s="57" t="s">
        <v>351</v>
      </c>
      <c r="E231" s="57" t="s">
        <v>1332</v>
      </c>
      <c r="F231" s="57" t="s">
        <v>353</v>
      </c>
      <c r="G231" s="57" t="s">
        <v>1333</v>
      </c>
      <c r="H231" s="58" t="s">
        <v>353</v>
      </c>
      <c r="I231" s="57" t="s">
        <v>353</v>
      </c>
      <c r="J231" s="57">
        <v>0</v>
      </c>
      <c r="K231" s="57" t="s">
        <v>353</v>
      </c>
      <c r="L231" s="57" t="s">
        <v>1338</v>
      </c>
      <c r="M231" s="57" t="s">
        <v>353</v>
      </c>
      <c r="N231" s="57" t="s">
        <v>1339</v>
      </c>
      <c r="O231" s="57" t="s">
        <v>353</v>
      </c>
      <c r="P231" s="57" t="s">
        <v>353</v>
      </c>
      <c r="Q231" s="57" t="s">
        <v>353</v>
      </c>
      <c r="R231" s="57" t="s">
        <v>356</v>
      </c>
      <c r="S231" s="57" t="s">
        <v>1340</v>
      </c>
      <c r="T231" s="57" t="s">
        <v>353</v>
      </c>
      <c r="U231" s="57" t="s">
        <v>353</v>
      </c>
    </row>
    <row r="232" spans="1:21">
      <c r="A232" s="60" t="s">
        <v>1341</v>
      </c>
      <c r="B232" s="61" t="s">
        <v>1341</v>
      </c>
      <c r="C232" s="61" t="s">
        <v>350</v>
      </c>
      <c r="D232" s="61" t="s">
        <v>351</v>
      </c>
      <c r="E232" s="61" t="s">
        <v>1332</v>
      </c>
      <c r="F232" s="61" t="s">
        <v>353</v>
      </c>
      <c r="G232" s="61" t="s">
        <v>1333</v>
      </c>
      <c r="H232" s="62" t="s">
        <v>353</v>
      </c>
      <c r="I232" s="61" t="s">
        <v>353</v>
      </c>
      <c r="J232" s="61">
        <v>0</v>
      </c>
      <c r="K232" s="61" t="s">
        <v>353</v>
      </c>
      <c r="L232" s="61" t="s">
        <v>1342</v>
      </c>
      <c r="M232" s="61" t="s">
        <v>353</v>
      </c>
      <c r="N232" s="61" t="s">
        <v>1343</v>
      </c>
      <c r="O232" s="61" t="s">
        <v>353</v>
      </c>
      <c r="P232" s="61" t="s">
        <v>353</v>
      </c>
      <c r="Q232" s="61" t="s">
        <v>353</v>
      </c>
      <c r="R232" s="61" t="s">
        <v>356</v>
      </c>
      <c r="S232" s="61" t="s">
        <v>1344</v>
      </c>
      <c r="T232" s="61" t="s">
        <v>353</v>
      </c>
      <c r="U232" s="61" t="s">
        <v>353</v>
      </c>
    </row>
    <row r="233" spans="1:21" ht="30.75">
      <c r="A233" s="56" t="s">
        <v>1345</v>
      </c>
      <c r="B233" s="57" t="s">
        <v>1345</v>
      </c>
      <c r="C233" s="57" t="s">
        <v>350</v>
      </c>
      <c r="D233" s="57" t="s">
        <v>1346</v>
      </c>
      <c r="E233" s="57" t="s">
        <v>352</v>
      </c>
      <c r="F233" s="57">
        <v>2021</v>
      </c>
      <c r="G233" s="57" t="s">
        <v>350</v>
      </c>
      <c r="H233" s="58" t="s">
        <v>353</v>
      </c>
      <c r="I233" s="57" t="s">
        <v>353</v>
      </c>
      <c r="J233" s="57" t="s">
        <v>353</v>
      </c>
      <c r="K233" s="57" t="s">
        <v>1345</v>
      </c>
      <c r="L233" s="57" t="s">
        <v>1347</v>
      </c>
      <c r="M233" s="57" t="s">
        <v>353</v>
      </c>
      <c r="N233" s="57" t="s">
        <v>353</v>
      </c>
      <c r="O233" s="58" t="s">
        <v>1348</v>
      </c>
      <c r="P233" s="57" t="s">
        <v>353</v>
      </c>
      <c r="Q233" s="57" t="s">
        <v>353</v>
      </c>
      <c r="R233" s="57" t="s">
        <v>353</v>
      </c>
      <c r="S233" s="57" t="s">
        <v>353</v>
      </c>
      <c r="T233" s="57" t="s">
        <v>353</v>
      </c>
      <c r="U233" s="57" t="s">
        <v>353</v>
      </c>
    </row>
    <row r="234" spans="1:21">
      <c r="A234" s="60" t="s">
        <v>1349</v>
      </c>
      <c r="B234" s="61" t="s">
        <v>1349</v>
      </c>
      <c r="C234" s="61" t="s">
        <v>350</v>
      </c>
      <c r="D234" s="61" t="s">
        <v>1350</v>
      </c>
      <c r="E234" s="61" t="s">
        <v>352</v>
      </c>
      <c r="F234" s="61">
        <v>2017</v>
      </c>
      <c r="G234" s="61" t="s">
        <v>625</v>
      </c>
      <c r="H234" s="62" t="s">
        <v>353</v>
      </c>
      <c r="I234" s="61" t="s">
        <v>353</v>
      </c>
      <c r="J234" s="61" t="s">
        <v>353</v>
      </c>
      <c r="K234" s="61" t="s">
        <v>1351</v>
      </c>
      <c r="L234" s="61" t="s">
        <v>1352</v>
      </c>
      <c r="M234" s="61" t="s">
        <v>353</v>
      </c>
      <c r="N234" s="61" t="s">
        <v>353</v>
      </c>
      <c r="O234" s="61" t="s">
        <v>1353</v>
      </c>
      <c r="P234" s="61" t="s">
        <v>353</v>
      </c>
      <c r="Q234" s="61" t="s">
        <v>353</v>
      </c>
      <c r="R234" s="61" t="s">
        <v>353</v>
      </c>
      <c r="S234" s="61" t="s">
        <v>353</v>
      </c>
      <c r="T234" s="61" t="s">
        <v>353</v>
      </c>
      <c r="U234" s="63">
        <v>45382</v>
      </c>
    </row>
    <row r="235" spans="1:21" ht="30.75">
      <c r="A235" s="60" t="s">
        <v>1354</v>
      </c>
      <c r="B235" s="61" t="s">
        <v>1354</v>
      </c>
      <c r="C235" s="61" t="s">
        <v>350</v>
      </c>
      <c r="D235" s="61" t="s">
        <v>1355</v>
      </c>
      <c r="E235" s="61" t="s">
        <v>352</v>
      </c>
      <c r="F235" s="61">
        <v>2021</v>
      </c>
      <c r="G235" s="61" t="s">
        <v>625</v>
      </c>
      <c r="H235" s="62" t="s">
        <v>353</v>
      </c>
      <c r="I235" s="61" t="s">
        <v>353</v>
      </c>
      <c r="J235" s="61">
        <v>0</v>
      </c>
      <c r="K235" s="61" t="s">
        <v>1354</v>
      </c>
      <c r="L235" s="61" t="s">
        <v>1356</v>
      </c>
      <c r="M235" s="61" t="s">
        <v>353</v>
      </c>
      <c r="N235" s="61" t="s">
        <v>1357</v>
      </c>
      <c r="O235" s="62" t="s">
        <v>1358</v>
      </c>
      <c r="P235" s="61" t="s">
        <v>353</v>
      </c>
      <c r="Q235" s="61" t="s">
        <v>353</v>
      </c>
      <c r="R235" s="61" t="s">
        <v>356</v>
      </c>
      <c r="S235" s="61" t="s">
        <v>1359</v>
      </c>
      <c r="T235" s="61" t="s">
        <v>353</v>
      </c>
      <c r="U235" s="63">
        <v>44712</v>
      </c>
    </row>
    <row r="236" spans="1:21" ht="30.75">
      <c r="A236" s="56" t="s">
        <v>1360</v>
      </c>
      <c r="B236" s="57" t="s">
        <v>1360</v>
      </c>
      <c r="C236" s="57" t="s">
        <v>350</v>
      </c>
      <c r="D236" s="57" t="s">
        <v>755</v>
      </c>
      <c r="E236" s="57" t="s">
        <v>352</v>
      </c>
      <c r="F236" s="57">
        <v>2020</v>
      </c>
      <c r="G236" s="57" t="s">
        <v>625</v>
      </c>
      <c r="H236" s="58" t="s">
        <v>353</v>
      </c>
      <c r="I236" s="57" t="s">
        <v>353</v>
      </c>
      <c r="J236" s="57">
        <v>0</v>
      </c>
      <c r="K236" s="57" t="s">
        <v>1360</v>
      </c>
      <c r="L236" s="57" t="s">
        <v>1361</v>
      </c>
      <c r="M236" s="57" t="s">
        <v>353</v>
      </c>
      <c r="N236" s="57" t="s">
        <v>353</v>
      </c>
      <c r="O236" s="58" t="s">
        <v>1362</v>
      </c>
      <c r="P236" s="57" t="s">
        <v>353</v>
      </c>
      <c r="Q236" s="57" t="s">
        <v>353</v>
      </c>
      <c r="R236" s="57" t="s">
        <v>356</v>
      </c>
      <c r="S236" s="57" t="s">
        <v>1363</v>
      </c>
      <c r="T236" s="57" t="s">
        <v>353</v>
      </c>
      <c r="U236" s="57" t="s">
        <v>353</v>
      </c>
    </row>
    <row r="237" spans="1:21" ht="30.75">
      <c r="A237" s="60" t="s">
        <v>1364</v>
      </c>
      <c r="B237" s="61" t="s">
        <v>1364</v>
      </c>
      <c r="C237" s="61" t="s">
        <v>350</v>
      </c>
      <c r="D237" s="61" t="s">
        <v>1350</v>
      </c>
      <c r="E237" s="61" t="s">
        <v>352</v>
      </c>
      <c r="F237" s="61">
        <v>2018</v>
      </c>
      <c r="G237" s="61" t="s">
        <v>625</v>
      </c>
      <c r="H237" s="62" t="s">
        <v>353</v>
      </c>
      <c r="I237" s="61" t="s">
        <v>353</v>
      </c>
      <c r="J237" s="61">
        <v>0</v>
      </c>
      <c r="K237" s="61" t="s">
        <v>1364</v>
      </c>
      <c r="L237" s="61" t="s">
        <v>1365</v>
      </c>
      <c r="M237" s="61" t="s">
        <v>353</v>
      </c>
      <c r="N237" s="61" t="s">
        <v>353</v>
      </c>
      <c r="O237" s="62" t="s">
        <v>1366</v>
      </c>
      <c r="P237" s="61" t="s">
        <v>353</v>
      </c>
      <c r="Q237" s="61" t="s">
        <v>353</v>
      </c>
      <c r="R237" s="61" t="s">
        <v>356</v>
      </c>
      <c r="S237" s="61" t="s">
        <v>1367</v>
      </c>
      <c r="T237" s="61" t="s">
        <v>353</v>
      </c>
      <c r="U237" s="61" t="s">
        <v>353</v>
      </c>
    </row>
    <row r="238" spans="1:21" ht="30.75">
      <c r="A238" s="60" t="s">
        <v>1368</v>
      </c>
      <c r="B238" s="61" t="s">
        <v>1368</v>
      </c>
      <c r="C238" s="61" t="s">
        <v>350</v>
      </c>
      <c r="D238" s="61" t="s">
        <v>1350</v>
      </c>
      <c r="E238" s="61" t="s">
        <v>352</v>
      </c>
      <c r="F238" s="61">
        <v>2020</v>
      </c>
      <c r="G238" s="61" t="s">
        <v>625</v>
      </c>
      <c r="H238" s="62" t="s">
        <v>353</v>
      </c>
      <c r="I238" s="61" t="s">
        <v>353</v>
      </c>
      <c r="J238" s="61">
        <v>0</v>
      </c>
      <c r="K238" s="61" t="s">
        <v>1368</v>
      </c>
      <c r="L238" s="61" t="s">
        <v>1369</v>
      </c>
      <c r="M238" s="61" t="s">
        <v>353</v>
      </c>
      <c r="N238" s="61" t="s">
        <v>353</v>
      </c>
      <c r="O238" s="62" t="s">
        <v>1370</v>
      </c>
      <c r="P238" s="61" t="s">
        <v>353</v>
      </c>
      <c r="Q238" s="61" t="s">
        <v>353</v>
      </c>
      <c r="R238" s="61" t="s">
        <v>356</v>
      </c>
      <c r="S238" s="61" t="s">
        <v>1371</v>
      </c>
      <c r="T238" s="61" t="s">
        <v>353</v>
      </c>
      <c r="U238" s="61" t="s">
        <v>353</v>
      </c>
    </row>
    <row r="239" spans="1:21" ht="30.75">
      <c r="A239" s="60" t="s">
        <v>1372</v>
      </c>
      <c r="B239" s="61" t="s">
        <v>1372</v>
      </c>
      <c r="C239" s="61" t="s">
        <v>350</v>
      </c>
      <c r="D239" s="61" t="s">
        <v>750</v>
      </c>
      <c r="E239" s="61" t="s">
        <v>352</v>
      </c>
      <c r="F239" s="61">
        <v>2020</v>
      </c>
      <c r="G239" s="61" t="s">
        <v>625</v>
      </c>
      <c r="H239" s="62" t="s">
        <v>353</v>
      </c>
      <c r="I239" s="61" t="s">
        <v>353</v>
      </c>
      <c r="J239" s="61" t="s">
        <v>353</v>
      </c>
      <c r="K239" s="61" t="s">
        <v>1373</v>
      </c>
      <c r="L239" s="61" t="s">
        <v>1374</v>
      </c>
      <c r="M239" s="61" t="s">
        <v>353</v>
      </c>
      <c r="N239" s="61" t="s">
        <v>353</v>
      </c>
      <c r="O239" s="62" t="s">
        <v>1375</v>
      </c>
      <c r="P239" s="61" t="s">
        <v>353</v>
      </c>
      <c r="Q239" s="61" t="s">
        <v>353</v>
      </c>
      <c r="R239" s="61" t="s">
        <v>353</v>
      </c>
      <c r="S239" s="61" t="s">
        <v>353</v>
      </c>
      <c r="T239" s="61" t="s">
        <v>353</v>
      </c>
      <c r="U239" s="61" t="s">
        <v>353</v>
      </c>
    </row>
    <row r="240" spans="1:21" ht="30.75">
      <c r="A240" s="56" t="s">
        <v>1376</v>
      </c>
      <c r="B240" s="57" t="s">
        <v>1376</v>
      </c>
      <c r="C240" s="57" t="s">
        <v>350</v>
      </c>
      <c r="D240" s="57" t="s">
        <v>755</v>
      </c>
      <c r="E240" s="57" t="s">
        <v>352</v>
      </c>
      <c r="F240" s="57">
        <v>2021</v>
      </c>
      <c r="G240" s="57" t="s">
        <v>625</v>
      </c>
      <c r="H240" s="58" t="s">
        <v>353</v>
      </c>
      <c r="I240" s="57" t="s">
        <v>353</v>
      </c>
      <c r="J240" s="57" t="s">
        <v>353</v>
      </c>
      <c r="K240" s="57" t="s">
        <v>1376</v>
      </c>
      <c r="L240" s="57" t="s">
        <v>1377</v>
      </c>
      <c r="M240" s="57" t="s">
        <v>353</v>
      </c>
      <c r="N240" s="57" t="s">
        <v>353</v>
      </c>
      <c r="O240" s="58" t="s">
        <v>1378</v>
      </c>
      <c r="P240" s="57" t="s">
        <v>353</v>
      </c>
      <c r="Q240" s="57" t="s">
        <v>353</v>
      </c>
      <c r="R240" s="57" t="s">
        <v>353</v>
      </c>
      <c r="S240" s="57" t="s">
        <v>353</v>
      </c>
      <c r="T240" s="57" t="s">
        <v>353</v>
      </c>
      <c r="U240" s="57" t="s">
        <v>353</v>
      </c>
    </row>
    <row r="241" spans="1:21" ht="30.75">
      <c r="A241" s="60" t="s">
        <v>1379</v>
      </c>
      <c r="B241" s="61" t="s">
        <v>1379</v>
      </c>
      <c r="C241" s="61" t="s">
        <v>350</v>
      </c>
      <c r="D241" s="61" t="s">
        <v>755</v>
      </c>
      <c r="E241" s="61" t="s">
        <v>352</v>
      </c>
      <c r="F241" s="61">
        <v>2021</v>
      </c>
      <c r="G241" s="61" t="s">
        <v>625</v>
      </c>
      <c r="H241" s="62" t="s">
        <v>353</v>
      </c>
      <c r="I241" s="61" t="s">
        <v>353</v>
      </c>
      <c r="J241" s="61">
        <v>0</v>
      </c>
      <c r="K241" s="61" t="s">
        <v>1379</v>
      </c>
      <c r="L241" s="61" t="s">
        <v>1380</v>
      </c>
      <c r="M241" s="61" t="s">
        <v>353</v>
      </c>
      <c r="N241" s="61" t="s">
        <v>353</v>
      </c>
      <c r="O241" s="62" t="s">
        <v>1381</v>
      </c>
      <c r="P241" s="61" t="s">
        <v>353</v>
      </c>
      <c r="Q241" s="61" t="s">
        <v>353</v>
      </c>
      <c r="R241" s="61" t="s">
        <v>356</v>
      </c>
      <c r="S241" s="61" t="s">
        <v>1382</v>
      </c>
      <c r="T241" s="61" t="s">
        <v>353</v>
      </c>
      <c r="U241" s="61" t="s">
        <v>353</v>
      </c>
    </row>
    <row r="242" spans="1:21" ht="30.75">
      <c r="A242" s="56" t="s">
        <v>1383</v>
      </c>
      <c r="B242" s="57" t="s">
        <v>1383</v>
      </c>
      <c r="C242" s="57" t="s">
        <v>350</v>
      </c>
      <c r="D242" s="57" t="s">
        <v>755</v>
      </c>
      <c r="E242" s="57" t="s">
        <v>352</v>
      </c>
      <c r="F242" s="57">
        <v>2022</v>
      </c>
      <c r="G242" s="57" t="s">
        <v>625</v>
      </c>
      <c r="H242" s="58" t="s">
        <v>353</v>
      </c>
      <c r="I242" s="57" t="s">
        <v>353</v>
      </c>
      <c r="J242" s="57">
        <v>0</v>
      </c>
      <c r="K242" s="57" t="s">
        <v>1383</v>
      </c>
      <c r="L242" s="57" t="s">
        <v>1384</v>
      </c>
      <c r="M242" s="57" t="s">
        <v>353</v>
      </c>
      <c r="N242" s="57" t="s">
        <v>1385</v>
      </c>
      <c r="O242" s="58" t="s">
        <v>1386</v>
      </c>
      <c r="P242" s="57" t="s">
        <v>353</v>
      </c>
      <c r="Q242" s="57" t="s">
        <v>353</v>
      </c>
      <c r="R242" s="57" t="s">
        <v>356</v>
      </c>
      <c r="S242" s="57" t="s">
        <v>1387</v>
      </c>
      <c r="T242" s="57" t="s">
        <v>353</v>
      </c>
      <c r="U242" s="59">
        <v>45777</v>
      </c>
    </row>
    <row r="243" spans="1:21">
      <c r="A243" s="56" t="s">
        <v>1388</v>
      </c>
      <c r="B243" s="57" t="s">
        <v>1388</v>
      </c>
      <c r="C243" s="57" t="s">
        <v>350</v>
      </c>
      <c r="D243" s="57" t="s">
        <v>358</v>
      </c>
      <c r="E243" s="57" t="s">
        <v>352</v>
      </c>
      <c r="F243" s="57">
        <v>2020</v>
      </c>
      <c r="G243" s="57" t="s">
        <v>374</v>
      </c>
      <c r="H243" s="58" t="s">
        <v>353</v>
      </c>
      <c r="I243" s="57" t="s">
        <v>353</v>
      </c>
      <c r="J243" s="57" t="s">
        <v>353</v>
      </c>
      <c r="K243" s="57" t="s">
        <v>1388</v>
      </c>
      <c r="L243" s="57" t="s">
        <v>1389</v>
      </c>
      <c r="M243" s="57" t="s">
        <v>353</v>
      </c>
      <c r="N243" s="57" t="s">
        <v>353</v>
      </c>
      <c r="O243" s="57" t="s">
        <v>1390</v>
      </c>
      <c r="P243" s="57" t="s">
        <v>353</v>
      </c>
      <c r="Q243" s="57" t="s">
        <v>353</v>
      </c>
      <c r="R243" s="57" t="s">
        <v>353</v>
      </c>
      <c r="S243" s="57" t="s">
        <v>353</v>
      </c>
      <c r="T243" s="57" t="s">
        <v>353</v>
      </c>
      <c r="U243" s="57" t="s">
        <v>353</v>
      </c>
    </row>
    <row r="244" spans="1:21" ht="30.75">
      <c r="A244" s="60" t="s">
        <v>1391</v>
      </c>
      <c r="B244" s="61" t="s">
        <v>1391</v>
      </c>
      <c r="C244" s="61" t="s">
        <v>350</v>
      </c>
      <c r="D244" s="61" t="s">
        <v>358</v>
      </c>
      <c r="E244" s="61" t="s">
        <v>352</v>
      </c>
      <c r="F244" s="61">
        <v>2020</v>
      </c>
      <c r="G244" s="61" t="s">
        <v>374</v>
      </c>
      <c r="H244" s="62" t="s">
        <v>353</v>
      </c>
      <c r="I244" s="61" t="s">
        <v>353</v>
      </c>
      <c r="J244" s="61" t="s">
        <v>353</v>
      </c>
      <c r="K244" s="61" t="s">
        <v>1391</v>
      </c>
      <c r="L244" s="61" t="s">
        <v>1392</v>
      </c>
      <c r="M244" s="61" t="s">
        <v>353</v>
      </c>
      <c r="N244" s="61" t="s">
        <v>353</v>
      </c>
      <c r="O244" s="62" t="s">
        <v>1393</v>
      </c>
      <c r="P244" s="61" t="s">
        <v>353</v>
      </c>
      <c r="Q244" s="61" t="s">
        <v>353</v>
      </c>
      <c r="R244" s="61" t="s">
        <v>353</v>
      </c>
      <c r="S244" s="61" t="s">
        <v>353</v>
      </c>
      <c r="T244" s="61" t="s">
        <v>353</v>
      </c>
      <c r="U244" s="61" t="s">
        <v>353</v>
      </c>
    </row>
    <row r="245" spans="1:21" ht="30.75">
      <c r="A245" s="60" t="s">
        <v>1394</v>
      </c>
      <c r="B245" s="61" t="s">
        <v>1394</v>
      </c>
      <c r="C245" s="61" t="s">
        <v>350</v>
      </c>
      <c r="D245" s="61" t="s">
        <v>1395</v>
      </c>
      <c r="E245" s="61" t="s">
        <v>352</v>
      </c>
      <c r="F245" s="61">
        <v>2017</v>
      </c>
      <c r="G245" s="61" t="s">
        <v>360</v>
      </c>
      <c r="H245" s="62" t="s">
        <v>353</v>
      </c>
      <c r="I245" s="61" t="s">
        <v>353</v>
      </c>
      <c r="J245" s="61">
        <v>0</v>
      </c>
      <c r="K245" s="61" t="s">
        <v>1394</v>
      </c>
      <c r="L245" s="61" t="s">
        <v>1396</v>
      </c>
      <c r="M245" s="61" t="s">
        <v>353</v>
      </c>
      <c r="N245" s="61" t="s">
        <v>1397</v>
      </c>
      <c r="O245" s="62" t="s">
        <v>1398</v>
      </c>
      <c r="P245" s="61" t="s">
        <v>353</v>
      </c>
      <c r="Q245" s="61" t="s">
        <v>353</v>
      </c>
      <c r="R245" s="61" t="s">
        <v>356</v>
      </c>
      <c r="S245" s="61" t="s">
        <v>1399</v>
      </c>
      <c r="T245" s="61" t="s">
        <v>353</v>
      </c>
      <c r="U245" s="61" t="s">
        <v>353</v>
      </c>
    </row>
    <row r="246" spans="1:21">
      <c r="A246" s="60" t="s">
        <v>1400</v>
      </c>
      <c r="B246" s="61" t="s">
        <v>1400</v>
      </c>
      <c r="C246" s="61" t="s">
        <v>350</v>
      </c>
      <c r="D246" s="61" t="s">
        <v>358</v>
      </c>
      <c r="E246" s="61" t="s">
        <v>352</v>
      </c>
      <c r="F246" s="61">
        <v>2020</v>
      </c>
      <c r="G246" s="61" t="s">
        <v>360</v>
      </c>
      <c r="H246" s="62" t="s">
        <v>353</v>
      </c>
      <c r="I246" s="61" t="s">
        <v>353</v>
      </c>
      <c r="J246" s="61" t="s">
        <v>353</v>
      </c>
      <c r="K246" s="61" t="s">
        <v>1400</v>
      </c>
      <c r="L246" s="61" t="s">
        <v>1401</v>
      </c>
      <c r="M246" s="61" t="s">
        <v>353</v>
      </c>
      <c r="N246" s="61" t="s">
        <v>353</v>
      </c>
      <c r="O246" s="61" t="s">
        <v>862</v>
      </c>
      <c r="P246" s="61" t="s">
        <v>353</v>
      </c>
      <c r="Q246" s="61" t="s">
        <v>353</v>
      </c>
      <c r="R246" s="61" t="s">
        <v>353</v>
      </c>
      <c r="S246" s="61" t="s">
        <v>353</v>
      </c>
      <c r="T246" s="61" t="s">
        <v>353</v>
      </c>
      <c r="U246" s="61" t="s">
        <v>353</v>
      </c>
    </row>
    <row r="247" spans="1:21">
      <c r="A247" s="60" t="s">
        <v>1402</v>
      </c>
      <c r="B247" s="61" t="s">
        <v>1402</v>
      </c>
      <c r="C247" s="61" t="s">
        <v>350</v>
      </c>
      <c r="D247" s="61" t="s">
        <v>358</v>
      </c>
      <c r="E247" s="61" t="s">
        <v>352</v>
      </c>
      <c r="F247" s="61">
        <v>2020</v>
      </c>
      <c r="G247" s="61" t="s">
        <v>360</v>
      </c>
      <c r="H247" s="62" t="s">
        <v>353</v>
      </c>
      <c r="I247" s="61" t="s">
        <v>353</v>
      </c>
      <c r="J247" s="61">
        <v>0</v>
      </c>
      <c r="K247" s="61" t="s">
        <v>1403</v>
      </c>
      <c r="L247" s="61" t="s">
        <v>1404</v>
      </c>
      <c r="M247" s="61" t="s">
        <v>353</v>
      </c>
      <c r="N247" s="61" t="s">
        <v>1405</v>
      </c>
      <c r="O247" s="61" t="s">
        <v>862</v>
      </c>
      <c r="P247" s="61" t="s">
        <v>1406</v>
      </c>
      <c r="Q247" s="61" t="s">
        <v>353</v>
      </c>
      <c r="R247" s="61" t="s">
        <v>356</v>
      </c>
      <c r="S247" s="61" t="s">
        <v>1407</v>
      </c>
      <c r="T247" s="61">
        <v>2</v>
      </c>
      <c r="U247" s="63">
        <v>45565</v>
      </c>
    </row>
    <row r="248" spans="1:21">
      <c r="A248" s="60" t="s">
        <v>1408</v>
      </c>
      <c r="B248" s="61" t="s">
        <v>1408</v>
      </c>
      <c r="C248" s="61" t="s">
        <v>492</v>
      </c>
      <c r="D248" s="61" t="s">
        <v>926</v>
      </c>
      <c r="E248" s="61" t="s">
        <v>927</v>
      </c>
      <c r="F248" s="61" t="s">
        <v>353</v>
      </c>
      <c r="G248" s="61" t="s">
        <v>928</v>
      </c>
      <c r="H248" s="62" t="s">
        <v>353</v>
      </c>
      <c r="I248" s="61">
        <v>0.5</v>
      </c>
      <c r="J248" s="61">
        <v>5365</v>
      </c>
      <c r="K248" s="61" t="s">
        <v>353</v>
      </c>
      <c r="L248" s="61">
        <v>24362131</v>
      </c>
      <c r="M248" s="61">
        <v>24362229</v>
      </c>
      <c r="N248" s="61" t="s">
        <v>353</v>
      </c>
      <c r="O248" s="61" t="s">
        <v>1409</v>
      </c>
      <c r="P248" s="61" t="s">
        <v>353</v>
      </c>
      <c r="Q248" s="61" t="s">
        <v>353</v>
      </c>
      <c r="R248" s="61" t="s">
        <v>353</v>
      </c>
      <c r="S248" s="61" t="s">
        <v>353</v>
      </c>
      <c r="T248" s="61" t="s">
        <v>353</v>
      </c>
      <c r="U248" s="61" t="s">
        <v>353</v>
      </c>
    </row>
    <row r="249" spans="1:21">
      <c r="A249" s="56" t="s">
        <v>1410</v>
      </c>
      <c r="B249" s="57" t="s">
        <v>1410</v>
      </c>
      <c r="C249" s="57" t="s">
        <v>350</v>
      </c>
      <c r="D249" s="57" t="s">
        <v>352</v>
      </c>
      <c r="E249" s="57" t="s">
        <v>392</v>
      </c>
      <c r="F249" s="57">
        <v>2021</v>
      </c>
      <c r="G249" s="57" t="s">
        <v>1411</v>
      </c>
      <c r="H249" s="58" t="s">
        <v>353</v>
      </c>
      <c r="I249" s="57" t="s">
        <v>353</v>
      </c>
      <c r="J249" s="57">
        <v>0</v>
      </c>
      <c r="K249" s="57" t="s">
        <v>1410</v>
      </c>
      <c r="L249" s="57" t="s">
        <v>1412</v>
      </c>
      <c r="M249" s="57" t="s">
        <v>353</v>
      </c>
      <c r="N249" s="57" t="s">
        <v>1413</v>
      </c>
      <c r="O249" s="57" t="s">
        <v>1414</v>
      </c>
      <c r="P249" s="57" t="s">
        <v>353</v>
      </c>
      <c r="Q249" s="57" t="s">
        <v>353</v>
      </c>
      <c r="R249" s="57" t="s">
        <v>356</v>
      </c>
      <c r="S249" s="57" t="s">
        <v>1415</v>
      </c>
      <c r="T249" s="57" t="s">
        <v>353</v>
      </c>
      <c r="U249" s="57" t="s">
        <v>353</v>
      </c>
    </row>
    <row r="250" spans="1:21">
      <c r="A250" s="60" t="s">
        <v>1416</v>
      </c>
      <c r="B250" s="61" t="s">
        <v>1416</v>
      </c>
      <c r="C250" s="61" t="s">
        <v>350</v>
      </c>
      <c r="D250" s="61" t="s">
        <v>1417</v>
      </c>
      <c r="E250" s="61" t="s">
        <v>1418</v>
      </c>
      <c r="F250" s="61">
        <v>2013</v>
      </c>
      <c r="G250" s="61" t="s">
        <v>1419</v>
      </c>
      <c r="H250" s="62" t="s">
        <v>353</v>
      </c>
      <c r="I250" s="61" t="s">
        <v>353</v>
      </c>
      <c r="J250" s="61">
        <v>1</v>
      </c>
      <c r="K250" s="61" t="s">
        <v>1416</v>
      </c>
      <c r="L250" s="61" t="s">
        <v>1420</v>
      </c>
      <c r="M250" s="61" t="s">
        <v>353</v>
      </c>
      <c r="N250" s="61" t="s">
        <v>353</v>
      </c>
      <c r="O250" s="61" t="s">
        <v>1421</v>
      </c>
      <c r="P250" s="61" t="s">
        <v>353</v>
      </c>
      <c r="Q250" s="61" t="s">
        <v>353</v>
      </c>
      <c r="R250" s="61" t="s">
        <v>353</v>
      </c>
      <c r="S250" s="61" t="s">
        <v>353</v>
      </c>
      <c r="T250" s="61" t="s">
        <v>353</v>
      </c>
      <c r="U250" s="61" t="s">
        <v>353</v>
      </c>
    </row>
    <row r="251" spans="1:21">
      <c r="A251" s="56" t="s">
        <v>1422</v>
      </c>
      <c r="B251" s="57" t="s">
        <v>1422</v>
      </c>
      <c r="C251" s="57" t="s">
        <v>350</v>
      </c>
      <c r="D251" s="57" t="s">
        <v>1423</v>
      </c>
      <c r="E251" s="57" t="s">
        <v>352</v>
      </c>
      <c r="F251" s="57">
        <v>2007</v>
      </c>
      <c r="G251" s="57" t="s">
        <v>1283</v>
      </c>
      <c r="H251" s="58" t="s">
        <v>353</v>
      </c>
      <c r="I251" s="57" t="s">
        <v>353</v>
      </c>
      <c r="J251" s="57" t="s">
        <v>353</v>
      </c>
      <c r="K251" s="57" t="s">
        <v>1422</v>
      </c>
      <c r="L251" s="57" t="s">
        <v>1424</v>
      </c>
      <c r="M251" s="57" t="s">
        <v>353</v>
      </c>
      <c r="N251" s="57" t="s">
        <v>353</v>
      </c>
      <c r="O251" s="57" t="s">
        <v>1425</v>
      </c>
      <c r="P251" s="57" t="s">
        <v>353</v>
      </c>
      <c r="Q251" s="57" t="s">
        <v>353</v>
      </c>
      <c r="R251" s="57" t="s">
        <v>353</v>
      </c>
      <c r="S251" s="57" t="s">
        <v>353</v>
      </c>
      <c r="T251" s="57" t="s">
        <v>353</v>
      </c>
      <c r="U251" s="57" t="s">
        <v>353</v>
      </c>
    </row>
    <row r="252" spans="1:21">
      <c r="A252" s="60" t="s">
        <v>1426</v>
      </c>
      <c r="B252" s="61" t="s">
        <v>1427</v>
      </c>
      <c r="C252" s="61" t="s">
        <v>457</v>
      </c>
      <c r="D252" s="61" t="s">
        <v>1428</v>
      </c>
      <c r="E252" s="61" t="s">
        <v>1429</v>
      </c>
      <c r="F252" s="61">
        <v>2013</v>
      </c>
      <c r="G252" s="61" t="s">
        <v>1430</v>
      </c>
      <c r="H252" s="62" t="s">
        <v>353</v>
      </c>
      <c r="I252" s="61" t="s">
        <v>353</v>
      </c>
      <c r="J252" s="61" t="s">
        <v>353</v>
      </c>
      <c r="K252" s="61" t="s">
        <v>1431</v>
      </c>
      <c r="L252" s="61" t="s">
        <v>1432</v>
      </c>
      <c r="M252" s="61" t="s">
        <v>353</v>
      </c>
      <c r="N252" s="61" t="s">
        <v>353</v>
      </c>
      <c r="O252" s="61" t="s">
        <v>353</v>
      </c>
      <c r="P252" s="61" t="s">
        <v>353</v>
      </c>
      <c r="Q252" s="61" t="s">
        <v>353</v>
      </c>
      <c r="R252" s="61" t="s">
        <v>353</v>
      </c>
      <c r="S252" s="61" t="s">
        <v>353</v>
      </c>
      <c r="T252" s="61" t="s">
        <v>353</v>
      </c>
      <c r="U252" s="61" t="s">
        <v>353</v>
      </c>
    </row>
    <row r="253" spans="1:21">
      <c r="A253" s="60" t="s">
        <v>1433</v>
      </c>
      <c r="B253" s="61" t="s">
        <v>1433</v>
      </c>
      <c r="C253" s="61" t="s">
        <v>492</v>
      </c>
      <c r="D253" s="61" t="s">
        <v>532</v>
      </c>
      <c r="E253" s="61" t="s">
        <v>1434</v>
      </c>
      <c r="F253" s="61">
        <v>2014</v>
      </c>
      <c r="G253" s="61" t="s">
        <v>1435</v>
      </c>
      <c r="H253" s="62" t="s">
        <v>353</v>
      </c>
      <c r="I253" s="61">
        <v>242.9</v>
      </c>
      <c r="J253" s="61">
        <v>2472</v>
      </c>
      <c r="K253" s="61" t="s">
        <v>353</v>
      </c>
      <c r="L253" s="61" t="s">
        <v>1436</v>
      </c>
      <c r="M253" s="61" t="s">
        <v>353</v>
      </c>
      <c r="N253" s="61" t="s">
        <v>353</v>
      </c>
      <c r="O253" s="61" t="s">
        <v>1437</v>
      </c>
      <c r="P253" s="61" t="s">
        <v>353</v>
      </c>
      <c r="Q253" s="61" t="s">
        <v>353</v>
      </c>
      <c r="R253" s="61" t="s">
        <v>510</v>
      </c>
      <c r="S253" s="61">
        <v>221020437</v>
      </c>
      <c r="T253" s="61" t="s">
        <v>353</v>
      </c>
      <c r="U253" s="61" t="s">
        <v>353</v>
      </c>
    </row>
    <row r="254" spans="1:21">
      <c r="A254" s="56" t="s">
        <v>1438</v>
      </c>
      <c r="B254" s="57" t="s">
        <v>1438</v>
      </c>
      <c r="C254" s="57" t="s">
        <v>457</v>
      </c>
      <c r="D254" s="57" t="s">
        <v>1439</v>
      </c>
      <c r="E254" s="57" t="s">
        <v>1440</v>
      </c>
      <c r="F254" s="57" t="s">
        <v>353</v>
      </c>
      <c r="G254" s="57" t="s">
        <v>1430</v>
      </c>
      <c r="H254" s="58" t="s">
        <v>353</v>
      </c>
      <c r="I254" s="57" t="s">
        <v>353</v>
      </c>
      <c r="J254" s="57">
        <v>0</v>
      </c>
      <c r="K254" s="57" t="s">
        <v>353</v>
      </c>
      <c r="L254" s="57" t="s">
        <v>1441</v>
      </c>
      <c r="M254" s="57" t="s">
        <v>353</v>
      </c>
      <c r="N254" s="57" t="s">
        <v>1442</v>
      </c>
      <c r="O254" s="57" t="s">
        <v>353</v>
      </c>
      <c r="P254" s="57" t="s">
        <v>353</v>
      </c>
      <c r="Q254" s="57" t="s">
        <v>353</v>
      </c>
      <c r="R254" s="57" t="s">
        <v>356</v>
      </c>
      <c r="S254" s="57" t="s">
        <v>1443</v>
      </c>
      <c r="T254" s="57" t="s">
        <v>353</v>
      </c>
      <c r="U254" s="57" t="s">
        <v>353</v>
      </c>
    </row>
    <row r="255" spans="1:21">
      <c r="A255" s="56" t="s">
        <v>1444</v>
      </c>
      <c r="B255" s="57" t="s">
        <v>1444</v>
      </c>
      <c r="C255" s="57" t="s">
        <v>457</v>
      </c>
      <c r="D255" s="57" t="s">
        <v>352</v>
      </c>
      <c r="E255" s="57" t="s">
        <v>352</v>
      </c>
      <c r="F255" s="57" t="s">
        <v>353</v>
      </c>
      <c r="G255" s="57" t="s">
        <v>1430</v>
      </c>
      <c r="H255" s="58" t="s">
        <v>353</v>
      </c>
      <c r="I255" s="57" t="s">
        <v>353</v>
      </c>
      <c r="J255" s="57">
        <v>0</v>
      </c>
      <c r="K255" s="57" t="s">
        <v>1444</v>
      </c>
      <c r="L255" s="57">
        <v>1113060</v>
      </c>
      <c r="M255" s="57" t="s">
        <v>353</v>
      </c>
      <c r="N255" s="57" t="s">
        <v>353</v>
      </c>
      <c r="O255" s="57" t="s">
        <v>353</v>
      </c>
      <c r="P255" s="57" t="s">
        <v>353</v>
      </c>
      <c r="Q255" s="57" t="s">
        <v>353</v>
      </c>
      <c r="R255" s="57" t="s">
        <v>356</v>
      </c>
      <c r="S255" s="57" t="s">
        <v>1445</v>
      </c>
      <c r="T255" s="57" t="s">
        <v>353</v>
      </c>
      <c r="U255" s="57" t="s">
        <v>353</v>
      </c>
    </row>
    <row r="256" spans="1:21">
      <c r="A256" s="60" t="s">
        <v>1446</v>
      </c>
      <c r="B256" s="61" t="s">
        <v>1446</v>
      </c>
      <c r="C256" s="61" t="s">
        <v>457</v>
      </c>
      <c r="D256" s="61" t="s">
        <v>1428</v>
      </c>
      <c r="E256" s="61" t="s">
        <v>1429</v>
      </c>
      <c r="F256" s="61">
        <v>2014</v>
      </c>
      <c r="G256" s="61" t="s">
        <v>1430</v>
      </c>
      <c r="H256" s="62" t="s">
        <v>353</v>
      </c>
      <c r="I256" s="61">
        <v>0</v>
      </c>
      <c r="J256" s="61">
        <v>4551</v>
      </c>
      <c r="K256" s="61" t="s">
        <v>353</v>
      </c>
      <c r="L256" s="61" t="s">
        <v>1447</v>
      </c>
      <c r="M256" s="61" t="s">
        <v>353</v>
      </c>
      <c r="N256" s="61" t="s">
        <v>353</v>
      </c>
      <c r="O256" s="61" t="s">
        <v>1448</v>
      </c>
      <c r="P256" s="61" t="s">
        <v>353</v>
      </c>
      <c r="Q256" s="61" t="s">
        <v>353</v>
      </c>
      <c r="R256" s="61" t="s">
        <v>356</v>
      </c>
      <c r="S256" s="61" t="s">
        <v>1449</v>
      </c>
      <c r="T256" s="61" t="s">
        <v>353</v>
      </c>
      <c r="U256" s="61" t="s">
        <v>353</v>
      </c>
    </row>
    <row r="257" spans="1:21">
      <c r="A257" s="60" t="s">
        <v>1450</v>
      </c>
      <c r="B257" s="61" t="s">
        <v>1450</v>
      </c>
      <c r="C257" s="61" t="s">
        <v>457</v>
      </c>
      <c r="D257" s="61" t="s">
        <v>1428</v>
      </c>
      <c r="E257" s="61" t="s">
        <v>1451</v>
      </c>
      <c r="F257" s="61">
        <v>2014</v>
      </c>
      <c r="G257" s="61" t="s">
        <v>1430</v>
      </c>
      <c r="H257" s="62" t="s">
        <v>353</v>
      </c>
      <c r="I257" s="61">
        <v>1452</v>
      </c>
      <c r="J257" s="61">
        <v>14252</v>
      </c>
      <c r="K257" s="61" t="s">
        <v>353</v>
      </c>
      <c r="L257" s="61" t="s">
        <v>1452</v>
      </c>
      <c r="M257" s="61" t="s">
        <v>353</v>
      </c>
      <c r="N257" s="61" t="s">
        <v>353</v>
      </c>
      <c r="O257" s="61" t="s">
        <v>1453</v>
      </c>
      <c r="P257" s="61" t="s">
        <v>353</v>
      </c>
      <c r="Q257" s="61" t="s">
        <v>353</v>
      </c>
      <c r="R257" s="61" t="s">
        <v>356</v>
      </c>
      <c r="S257" s="61" t="s">
        <v>1454</v>
      </c>
      <c r="T257" s="61" t="s">
        <v>353</v>
      </c>
      <c r="U257" s="61" t="s">
        <v>353</v>
      </c>
    </row>
    <row r="258" spans="1:21" ht="30.75">
      <c r="A258" s="56" t="s">
        <v>1455</v>
      </c>
      <c r="B258" s="57" t="s">
        <v>1455</v>
      </c>
      <c r="C258" s="57" t="s">
        <v>457</v>
      </c>
      <c r="D258" s="57" t="s">
        <v>1456</v>
      </c>
      <c r="E258" s="57" t="s">
        <v>1457</v>
      </c>
      <c r="F258" s="57">
        <v>2013</v>
      </c>
      <c r="G258" s="57" t="s">
        <v>1430</v>
      </c>
      <c r="H258" s="58" t="s">
        <v>353</v>
      </c>
      <c r="I258" s="57" t="s">
        <v>353</v>
      </c>
      <c r="J258" s="57" t="s">
        <v>353</v>
      </c>
      <c r="K258" s="57" t="s">
        <v>353</v>
      </c>
      <c r="L258" s="57" t="s">
        <v>353</v>
      </c>
      <c r="M258" s="57" t="s">
        <v>353</v>
      </c>
      <c r="N258" s="57" t="s">
        <v>353</v>
      </c>
      <c r="O258" s="58" t="s">
        <v>1458</v>
      </c>
      <c r="P258" s="57" t="s">
        <v>353</v>
      </c>
      <c r="Q258" s="57" t="s">
        <v>353</v>
      </c>
      <c r="R258" s="57" t="s">
        <v>353</v>
      </c>
      <c r="S258" s="57" t="s">
        <v>353</v>
      </c>
      <c r="T258" s="57" t="s">
        <v>353</v>
      </c>
      <c r="U258" s="57" t="s">
        <v>353</v>
      </c>
    </row>
    <row r="259" spans="1:21" ht="30.75">
      <c r="A259" s="60" t="s">
        <v>1459</v>
      </c>
      <c r="B259" s="61" t="s">
        <v>1459</v>
      </c>
      <c r="C259" s="61" t="s">
        <v>457</v>
      </c>
      <c r="D259" s="61" t="s">
        <v>1460</v>
      </c>
      <c r="E259" s="61" t="s">
        <v>1461</v>
      </c>
      <c r="F259" s="61">
        <v>2013</v>
      </c>
      <c r="G259" s="61" t="s">
        <v>1430</v>
      </c>
      <c r="H259" s="62" t="s">
        <v>353</v>
      </c>
      <c r="I259" s="61" t="s">
        <v>353</v>
      </c>
      <c r="J259" s="61">
        <v>0</v>
      </c>
      <c r="K259" s="61" t="s">
        <v>353</v>
      </c>
      <c r="L259" s="61" t="s">
        <v>1462</v>
      </c>
      <c r="M259" s="61" t="s">
        <v>353</v>
      </c>
      <c r="N259" s="61" t="s">
        <v>353</v>
      </c>
      <c r="O259" s="62" t="s">
        <v>1463</v>
      </c>
      <c r="P259" s="61" t="s">
        <v>353</v>
      </c>
      <c r="Q259" s="61" t="s">
        <v>353</v>
      </c>
      <c r="R259" s="61" t="s">
        <v>356</v>
      </c>
      <c r="S259" s="61" t="s">
        <v>1464</v>
      </c>
      <c r="T259" s="61" t="s">
        <v>353</v>
      </c>
      <c r="U259" s="61" t="s">
        <v>353</v>
      </c>
    </row>
    <row r="260" spans="1:21" ht="30.75">
      <c r="A260" s="60" t="s">
        <v>1465</v>
      </c>
      <c r="B260" s="61" t="s">
        <v>1465</v>
      </c>
      <c r="C260" s="61" t="s">
        <v>457</v>
      </c>
      <c r="D260" s="61" t="s">
        <v>1466</v>
      </c>
      <c r="E260" s="61" t="s">
        <v>1467</v>
      </c>
      <c r="F260" s="61">
        <v>2007</v>
      </c>
      <c r="G260" s="61" t="s">
        <v>1430</v>
      </c>
      <c r="H260" s="62" t="s">
        <v>353</v>
      </c>
      <c r="I260" s="61">
        <v>0</v>
      </c>
      <c r="J260" s="61">
        <v>1234</v>
      </c>
      <c r="K260" s="61" t="s">
        <v>353</v>
      </c>
      <c r="L260" s="61">
        <v>27037</v>
      </c>
      <c r="M260" s="61" t="s">
        <v>353</v>
      </c>
      <c r="N260" s="61" t="s">
        <v>353</v>
      </c>
      <c r="O260" s="62" t="s">
        <v>1468</v>
      </c>
      <c r="P260" s="61" t="s">
        <v>353</v>
      </c>
      <c r="Q260" s="61" t="s">
        <v>353</v>
      </c>
      <c r="R260" s="61" t="s">
        <v>356</v>
      </c>
      <c r="S260" s="61" t="s">
        <v>1469</v>
      </c>
      <c r="T260" s="61" t="s">
        <v>353</v>
      </c>
      <c r="U260" s="61" t="s">
        <v>353</v>
      </c>
    </row>
    <row r="261" spans="1:21">
      <c r="A261" s="56" t="s">
        <v>1470</v>
      </c>
      <c r="B261" s="57" t="s">
        <v>1470</v>
      </c>
      <c r="C261" s="57" t="s">
        <v>457</v>
      </c>
      <c r="D261" s="57" t="s">
        <v>1428</v>
      </c>
      <c r="E261" s="57" t="s">
        <v>1451</v>
      </c>
      <c r="F261" s="57">
        <v>2017</v>
      </c>
      <c r="G261" s="57" t="s">
        <v>1430</v>
      </c>
      <c r="H261" s="58" t="s">
        <v>353</v>
      </c>
      <c r="I261" s="57">
        <v>0</v>
      </c>
      <c r="J261" s="57">
        <v>7440</v>
      </c>
      <c r="K261" s="57" t="s">
        <v>353</v>
      </c>
      <c r="L261" s="57">
        <v>1220108</v>
      </c>
      <c r="M261" s="57" t="s">
        <v>353</v>
      </c>
      <c r="N261" s="57" t="s">
        <v>353</v>
      </c>
      <c r="O261" s="57" t="s">
        <v>1471</v>
      </c>
      <c r="P261" s="57" t="s">
        <v>353</v>
      </c>
      <c r="Q261" s="57" t="s">
        <v>353</v>
      </c>
      <c r="R261" s="57" t="s">
        <v>356</v>
      </c>
      <c r="S261" s="57" t="s">
        <v>1472</v>
      </c>
      <c r="T261" s="57" t="s">
        <v>353</v>
      </c>
      <c r="U261" s="57" t="s">
        <v>353</v>
      </c>
    </row>
    <row r="262" spans="1:21">
      <c r="A262" s="56" t="s">
        <v>1473</v>
      </c>
      <c r="B262" s="57" t="s">
        <v>1473</v>
      </c>
      <c r="C262" s="57" t="s">
        <v>457</v>
      </c>
      <c r="D262" s="57" t="s">
        <v>1428</v>
      </c>
      <c r="E262" s="57" t="s">
        <v>1474</v>
      </c>
      <c r="F262" s="57" t="s">
        <v>353</v>
      </c>
      <c r="G262" s="57" t="s">
        <v>1430</v>
      </c>
      <c r="H262" s="58" t="s">
        <v>353</v>
      </c>
      <c r="I262" s="57" t="s">
        <v>353</v>
      </c>
      <c r="J262" s="57">
        <v>0</v>
      </c>
      <c r="K262" s="57" t="s">
        <v>353</v>
      </c>
      <c r="L262" s="57" t="s">
        <v>1475</v>
      </c>
      <c r="M262" s="57" t="s">
        <v>353</v>
      </c>
      <c r="N262" s="57" t="s">
        <v>353</v>
      </c>
      <c r="O262" s="57" t="s">
        <v>1476</v>
      </c>
      <c r="P262" s="57" t="s">
        <v>353</v>
      </c>
      <c r="Q262" s="57" t="s">
        <v>353</v>
      </c>
      <c r="R262" s="57" t="s">
        <v>356</v>
      </c>
      <c r="S262" s="57" t="s">
        <v>1477</v>
      </c>
      <c r="T262" s="57" t="s">
        <v>353</v>
      </c>
      <c r="U262" s="57" t="s">
        <v>353</v>
      </c>
    </row>
    <row r="263" spans="1:21">
      <c r="A263" s="56" t="s">
        <v>1478</v>
      </c>
      <c r="B263" s="57" t="s">
        <v>1478</v>
      </c>
      <c r="C263" s="57" t="s">
        <v>457</v>
      </c>
      <c r="D263" s="57" t="s">
        <v>1466</v>
      </c>
      <c r="E263" s="57" t="s">
        <v>1479</v>
      </c>
      <c r="F263" s="57">
        <v>2017</v>
      </c>
      <c r="G263" s="57" t="s">
        <v>1430</v>
      </c>
      <c r="H263" s="58" t="s">
        <v>353</v>
      </c>
      <c r="I263" s="57">
        <v>0</v>
      </c>
      <c r="J263" s="57">
        <v>7585</v>
      </c>
      <c r="K263" s="57" t="s">
        <v>353</v>
      </c>
      <c r="L263" s="57" t="s">
        <v>1480</v>
      </c>
      <c r="M263" s="57" t="s">
        <v>353</v>
      </c>
      <c r="N263" s="57" t="s">
        <v>353</v>
      </c>
      <c r="O263" s="58" t="s">
        <v>1481</v>
      </c>
      <c r="P263" s="57" t="s">
        <v>353</v>
      </c>
      <c r="Q263" s="57" t="s">
        <v>353</v>
      </c>
      <c r="R263" s="57" t="s">
        <v>356</v>
      </c>
      <c r="S263" s="57" t="s">
        <v>1482</v>
      </c>
      <c r="T263" s="57" t="s">
        <v>353</v>
      </c>
      <c r="U263" s="57" t="s">
        <v>353</v>
      </c>
    </row>
    <row r="264" spans="1:21">
      <c r="A264" s="60" t="s">
        <v>1483</v>
      </c>
      <c r="B264" s="61" t="s">
        <v>1483</v>
      </c>
      <c r="C264" s="61" t="s">
        <v>457</v>
      </c>
      <c r="D264" s="61" t="s">
        <v>1428</v>
      </c>
      <c r="E264" s="61" t="s">
        <v>1474</v>
      </c>
      <c r="F264" s="61" t="s">
        <v>353</v>
      </c>
      <c r="G264" s="61" t="s">
        <v>1430</v>
      </c>
      <c r="H264" s="62" t="s">
        <v>353</v>
      </c>
      <c r="I264" s="61" t="s">
        <v>353</v>
      </c>
      <c r="J264" s="61">
        <v>0</v>
      </c>
      <c r="K264" s="61" t="s">
        <v>353</v>
      </c>
      <c r="L264" s="61" t="s">
        <v>353</v>
      </c>
      <c r="M264" s="61" t="s">
        <v>353</v>
      </c>
      <c r="N264" s="61" t="s">
        <v>353</v>
      </c>
      <c r="O264" s="61" t="s">
        <v>353</v>
      </c>
      <c r="P264" s="61" t="s">
        <v>353</v>
      </c>
      <c r="Q264" s="61" t="s">
        <v>353</v>
      </c>
      <c r="R264" s="61" t="s">
        <v>356</v>
      </c>
      <c r="S264" s="61" t="s">
        <v>1484</v>
      </c>
      <c r="T264" s="61" t="s">
        <v>353</v>
      </c>
      <c r="U264" s="61" t="s">
        <v>353</v>
      </c>
    </row>
    <row r="265" spans="1:21" ht="30.75">
      <c r="A265" s="60" t="s">
        <v>1485</v>
      </c>
      <c r="B265" s="61" t="s">
        <v>1486</v>
      </c>
      <c r="C265" s="61" t="s">
        <v>457</v>
      </c>
      <c r="D265" s="61" t="s">
        <v>1428</v>
      </c>
      <c r="E265" s="61" t="s">
        <v>1474</v>
      </c>
      <c r="F265" s="61" t="s">
        <v>353</v>
      </c>
      <c r="G265" s="61" t="s">
        <v>1430</v>
      </c>
      <c r="H265" s="62" t="s">
        <v>353</v>
      </c>
      <c r="I265" s="61" t="s">
        <v>353</v>
      </c>
      <c r="J265" s="61" t="s">
        <v>353</v>
      </c>
      <c r="K265" s="61" t="s">
        <v>353</v>
      </c>
      <c r="L265" s="61">
        <v>1509018</v>
      </c>
      <c r="M265" s="61" t="s">
        <v>353</v>
      </c>
      <c r="N265" s="61" t="s">
        <v>353</v>
      </c>
      <c r="O265" s="62" t="s">
        <v>1487</v>
      </c>
      <c r="P265" s="61" t="s">
        <v>353</v>
      </c>
      <c r="Q265" s="61" t="s">
        <v>353</v>
      </c>
      <c r="R265" s="61" t="s">
        <v>353</v>
      </c>
      <c r="S265" s="61" t="s">
        <v>353</v>
      </c>
      <c r="T265" s="61" t="s">
        <v>353</v>
      </c>
      <c r="U265" s="61" t="s">
        <v>353</v>
      </c>
    </row>
    <row r="266" spans="1:21">
      <c r="A266" s="56" t="s">
        <v>1488</v>
      </c>
      <c r="B266" s="57" t="s">
        <v>1489</v>
      </c>
      <c r="C266" s="57" t="s">
        <v>457</v>
      </c>
      <c r="D266" s="57" t="s">
        <v>1428</v>
      </c>
      <c r="E266" s="57" t="s">
        <v>1451</v>
      </c>
      <c r="F266" s="57">
        <v>2013</v>
      </c>
      <c r="G266" s="57" t="s">
        <v>1430</v>
      </c>
      <c r="H266" s="58" t="s">
        <v>353</v>
      </c>
      <c r="I266" s="57">
        <v>6321</v>
      </c>
      <c r="J266" s="57">
        <v>6321</v>
      </c>
      <c r="K266" s="57" t="s">
        <v>353</v>
      </c>
      <c r="L266" s="57" t="s">
        <v>1490</v>
      </c>
      <c r="M266" s="57" t="s">
        <v>353</v>
      </c>
      <c r="N266" s="57" t="s">
        <v>353</v>
      </c>
      <c r="O266" s="57" t="s">
        <v>1491</v>
      </c>
      <c r="P266" s="57" t="s">
        <v>353</v>
      </c>
      <c r="Q266" s="57" t="s">
        <v>353</v>
      </c>
      <c r="R266" s="57" t="s">
        <v>353</v>
      </c>
      <c r="S266" s="57" t="s">
        <v>353</v>
      </c>
      <c r="T266" s="57" t="s">
        <v>353</v>
      </c>
      <c r="U266" s="57" t="s">
        <v>353</v>
      </c>
    </row>
    <row r="267" spans="1:21">
      <c r="A267" s="56" t="s">
        <v>1492</v>
      </c>
      <c r="B267" s="57" t="s">
        <v>1492</v>
      </c>
      <c r="C267" s="57" t="s">
        <v>457</v>
      </c>
      <c r="D267" s="57" t="s">
        <v>1428</v>
      </c>
      <c r="E267" s="57" t="s">
        <v>1493</v>
      </c>
      <c r="F267" s="57" t="s">
        <v>353</v>
      </c>
      <c r="G267" s="57" t="s">
        <v>1430</v>
      </c>
      <c r="H267" s="58" t="s">
        <v>353</v>
      </c>
      <c r="I267" s="57" t="s">
        <v>353</v>
      </c>
      <c r="J267" s="57" t="s">
        <v>353</v>
      </c>
      <c r="K267" s="57" t="s">
        <v>353</v>
      </c>
      <c r="L267" s="57">
        <v>1601389</v>
      </c>
      <c r="M267" s="57" t="s">
        <v>353</v>
      </c>
      <c r="N267" s="57" t="s">
        <v>353</v>
      </c>
      <c r="O267" s="57" t="s">
        <v>1494</v>
      </c>
      <c r="P267" s="57" t="s">
        <v>353</v>
      </c>
      <c r="Q267" s="57" t="s">
        <v>353</v>
      </c>
      <c r="R267" s="57" t="s">
        <v>353</v>
      </c>
      <c r="S267" s="57" t="s">
        <v>353</v>
      </c>
      <c r="T267" s="57" t="s">
        <v>353</v>
      </c>
      <c r="U267" s="57" t="s">
        <v>353</v>
      </c>
    </row>
    <row r="268" spans="1:21">
      <c r="A268" s="56" t="s">
        <v>1495</v>
      </c>
      <c r="B268" s="57" t="s">
        <v>1495</v>
      </c>
      <c r="C268" s="57" t="s">
        <v>457</v>
      </c>
      <c r="D268" s="57" t="s">
        <v>1428</v>
      </c>
      <c r="E268" s="57" t="s">
        <v>1493</v>
      </c>
      <c r="F268" s="57" t="s">
        <v>353</v>
      </c>
      <c r="G268" s="57" t="s">
        <v>1430</v>
      </c>
      <c r="H268" s="58" t="s">
        <v>353</v>
      </c>
      <c r="I268" s="57" t="s">
        <v>353</v>
      </c>
      <c r="J268" s="57" t="s">
        <v>353</v>
      </c>
      <c r="K268" s="57" t="s">
        <v>353</v>
      </c>
      <c r="L268" s="57">
        <v>1601380</v>
      </c>
      <c r="M268" s="57" t="s">
        <v>353</v>
      </c>
      <c r="N268" s="57" t="s">
        <v>353</v>
      </c>
      <c r="O268" s="57" t="s">
        <v>1494</v>
      </c>
      <c r="P268" s="57" t="s">
        <v>353</v>
      </c>
      <c r="Q268" s="57" t="s">
        <v>353</v>
      </c>
      <c r="R268" s="57" t="s">
        <v>353</v>
      </c>
      <c r="S268" s="57" t="s">
        <v>353</v>
      </c>
      <c r="T268" s="57" t="s">
        <v>353</v>
      </c>
      <c r="U268" s="57" t="s">
        <v>353</v>
      </c>
    </row>
    <row r="269" spans="1:21">
      <c r="A269" s="60" t="s">
        <v>1496</v>
      </c>
      <c r="B269" s="61" t="s">
        <v>1496</v>
      </c>
      <c r="C269" s="61" t="s">
        <v>457</v>
      </c>
      <c r="D269" s="61" t="s">
        <v>1466</v>
      </c>
      <c r="E269" s="61" t="s">
        <v>1497</v>
      </c>
      <c r="F269" s="61">
        <v>2016</v>
      </c>
      <c r="G269" s="61" t="s">
        <v>1430</v>
      </c>
      <c r="H269" s="62" t="s">
        <v>353</v>
      </c>
      <c r="I269" s="61">
        <v>0</v>
      </c>
      <c r="J269" s="61">
        <v>6139</v>
      </c>
      <c r="K269" s="61" t="s">
        <v>353</v>
      </c>
      <c r="L269" s="61" t="s">
        <v>1498</v>
      </c>
      <c r="M269" s="61" t="s">
        <v>353</v>
      </c>
      <c r="N269" s="61" t="s">
        <v>353</v>
      </c>
      <c r="O269" s="61" t="s">
        <v>1499</v>
      </c>
      <c r="P269" s="61" t="s">
        <v>353</v>
      </c>
      <c r="Q269" s="61" t="s">
        <v>353</v>
      </c>
      <c r="R269" s="61" t="s">
        <v>356</v>
      </c>
      <c r="S269" s="61" t="s">
        <v>1500</v>
      </c>
      <c r="T269" s="61" t="s">
        <v>353</v>
      </c>
      <c r="U269" s="61" t="s">
        <v>353</v>
      </c>
    </row>
    <row r="270" spans="1:21">
      <c r="A270" s="60" t="s">
        <v>1501</v>
      </c>
      <c r="B270" s="61" t="s">
        <v>1501</v>
      </c>
      <c r="C270" s="61" t="s">
        <v>457</v>
      </c>
      <c r="D270" s="61" t="s">
        <v>1502</v>
      </c>
      <c r="E270" s="61" t="s">
        <v>1503</v>
      </c>
      <c r="F270" s="61">
        <v>2012</v>
      </c>
      <c r="G270" s="61" t="s">
        <v>1430</v>
      </c>
      <c r="H270" s="62" t="s">
        <v>353</v>
      </c>
      <c r="I270" s="61">
        <v>0</v>
      </c>
      <c r="J270" s="61">
        <v>1234</v>
      </c>
      <c r="K270" s="61" t="s">
        <v>353</v>
      </c>
      <c r="L270" s="61" t="s">
        <v>1504</v>
      </c>
      <c r="M270" s="61" t="s">
        <v>353</v>
      </c>
      <c r="N270" s="61" t="s">
        <v>353</v>
      </c>
      <c r="O270" s="61" t="s">
        <v>1505</v>
      </c>
      <c r="P270" s="61" t="s">
        <v>353</v>
      </c>
      <c r="Q270" s="61" t="s">
        <v>353</v>
      </c>
      <c r="R270" s="61" t="s">
        <v>356</v>
      </c>
      <c r="S270" s="61" t="s">
        <v>1506</v>
      </c>
      <c r="T270" s="61" t="s">
        <v>353</v>
      </c>
      <c r="U270" s="61" t="s">
        <v>353</v>
      </c>
    </row>
    <row r="271" spans="1:21">
      <c r="A271" s="60" t="s">
        <v>1507</v>
      </c>
      <c r="B271" s="61" t="s">
        <v>1507</v>
      </c>
      <c r="C271" s="61" t="s">
        <v>457</v>
      </c>
      <c r="D271" s="61" t="s">
        <v>1428</v>
      </c>
      <c r="E271" s="61" t="s">
        <v>1474</v>
      </c>
      <c r="F271" s="61">
        <v>2013</v>
      </c>
      <c r="G271" s="61" t="s">
        <v>1430</v>
      </c>
      <c r="H271" s="62" t="s">
        <v>353</v>
      </c>
      <c r="I271" s="61" t="s">
        <v>353</v>
      </c>
      <c r="J271" s="61">
        <v>0</v>
      </c>
      <c r="K271" s="61" t="s">
        <v>353</v>
      </c>
      <c r="L271" s="61" t="s">
        <v>1508</v>
      </c>
      <c r="M271" s="61" t="s">
        <v>353</v>
      </c>
      <c r="N271" s="61" t="s">
        <v>353</v>
      </c>
      <c r="O271" s="61" t="s">
        <v>1509</v>
      </c>
      <c r="P271" s="61" t="s">
        <v>353</v>
      </c>
      <c r="Q271" s="61" t="s">
        <v>353</v>
      </c>
      <c r="R271" s="61" t="s">
        <v>356</v>
      </c>
      <c r="S271" s="61" t="s">
        <v>1510</v>
      </c>
      <c r="T271" s="61" t="s">
        <v>353</v>
      </c>
      <c r="U271" s="61" t="s">
        <v>353</v>
      </c>
    </row>
    <row r="272" spans="1:21">
      <c r="A272" s="60" t="s">
        <v>1511</v>
      </c>
      <c r="B272" s="61" t="s">
        <v>1511</v>
      </c>
      <c r="C272" s="61" t="s">
        <v>457</v>
      </c>
      <c r="D272" s="61" t="s">
        <v>1428</v>
      </c>
      <c r="E272" s="61" t="s">
        <v>1474</v>
      </c>
      <c r="F272" s="61">
        <v>2007</v>
      </c>
      <c r="G272" s="61" t="s">
        <v>1430</v>
      </c>
      <c r="H272" s="62" t="s">
        <v>353</v>
      </c>
      <c r="I272" s="61">
        <v>0</v>
      </c>
      <c r="J272" s="61">
        <v>4760</v>
      </c>
      <c r="K272" s="61" t="s">
        <v>353</v>
      </c>
      <c r="L272" s="61" t="s">
        <v>1512</v>
      </c>
      <c r="M272" s="61" t="s">
        <v>353</v>
      </c>
      <c r="N272" s="61" t="s">
        <v>353</v>
      </c>
      <c r="O272" s="61" t="s">
        <v>1513</v>
      </c>
      <c r="P272" s="61" t="s">
        <v>353</v>
      </c>
      <c r="Q272" s="61" t="s">
        <v>353</v>
      </c>
      <c r="R272" s="61" t="s">
        <v>356</v>
      </c>
      <c r="S272" s="61" t="s">
        <v>1514</v>
      </c>
      <c r="T272" s="61" t="s">
        <v>353</v>
      </c>
      <c r="U272" s="61" t="s">
        <v>353</v>
      </c>
    </row>
    <row r="273" spans="1:21">
      <c r="A273" s="56" t="s">
        <v>1515</v>
      </c>
      <c r="B273" s="57" t="s">
        <v>1515</v>
      </c>
      <c r="C273" s="57" t="s">
        <v>457</v>
      </c>
      <c r="D273" s="57" t="s">
        <v>1428</v>
      </c>
      <c r="E273" s="57" t="s">
        <v>1474</v>
      </c>
      <c r="F273" s="57">
        <v>2013</v>
      </c>
      <c r="G273" s="57" t="s">
        <v>1430</v>
      </c>
      <c r="H273" s="58" t="s">
        <v>353</v>
      </c>
      <c r="I273" s="57" t="s">
        <v>353</v>
      </c>
      <c r="J273" s="57">
        <v>0</v>
      </c>
      <c r="K273" s="57" t="s">
        <v>353</v>
      </c>
      <c r="L273" s="57" t="s">
        <v>1516</v>
      </c>
      <c r="M273" s="57" t="s">
        <v>353</v>
      </c>
      <c r="N273" s="57" t="s">
        <v>353</v>
      </c>
      <c r="O273" s="57" t="s">
        <v>1509</v>
      </c>
      <c r="P273" s="57" t="s">
        <v>353</v>
      </c>
      <c r="Q273" s="57" t="s">
        <v>353</v>
      </c>
      <c r="R273" s="57" t="s">
        <v>356</v>
      </c>
      <c r="S273" s="57" t="s">
        <v>1517</v>
      </c>
      <c r="T273" s="57" t="s">
        <v>353</v>
      </c>
      <c r="U273" s="57" t="s">
        <v>353</v>
      </c>
    </row>
    <row r="274" spans="1:21">
      <c r="A274" s="56" t="s">
        <v>1518</v>
      </c>
      <c r="B274" s="57" t="s">
        <v>1518</v>
      </c>
      <c r="C274" s="57" t="s">
        <v>457</v>
      </c>
      <c r="D274" s="57" t="s">
        <v>1428</v>
      </c>
      <c r="E274" s="57" t="s">
        <v>1474</v>
      </c>
      <c r="F274" s="57">
        <v>2013</v>
      </c>
      <c r="G274" s="57" t="s">
        <v>1430</v>
      </c>
      <c r="H274" s="58" t="s">
        <v>353</v>
      </c>
      <c r="I274" s="57">
        <v>0</v>
      </c>
      <c r="J274" s="57">
        <v>1978</v>
      </c>
      <c r="K274" s="57" t="s">
        <v>353</v>
      </c>
      <c r="L274" s="57" t="s">
        <v>1519</v>
      </c>
      <c r="M274" s="57" t="s">
        <v>353</v>
      </c>
      <c r="N274" s="57" t="s">
        <v>353</v>
      </c>
      <c r="O274" s="57" t="s">
        <v>1509</v>
      </c>
      <c r="P274" s="57" t="s">
        <v>353</v>
      </c>
      <c r="Q274" s="57" t="s">
        <v>353</v>
      </c>
      <c r="R274" s="57" t="s">
        <v>356</v>
      </c>
      <c r="S274" s="57" t="s">
        <v>1520</v>
      </c>
      <c r="T274" s="57" t="s">
        <v>353</v>
      </c>
      <c r="U274" s="57" t="s">
        <v>353</v>
      </c>
    </row>
    <row r="275" spans="1:21">
      <c r="A275" s="60" t="s">
        <v>1521</v>
      </c>
      <c r="B275" s="61" t="s">
        <v>1521</v>
      </c>
      <c r="C275" s="61" t="s">
        <v>457</v>
      </c>
      <c r="D275" s="61" t="s">
        <v>1466</v>
      </c>
      <c r="E275" s="61" t="s">
        <v>1479</v>
      </c>
      <c r="F275" s="61">
        <v>2015</v>
      </c>
      <c r="G275" s="61" t="s">
        <v>1430</v>
      </c>
      <c r="H275" s="62" t="s">
        <v>353</v>
      </c>
      <c r="I275" s="61" t="s">
        <v>353</v>
      </c>
      <c r="J275" s="61">
        <v>0</v>
      </c>
      <c r="K275" s="61" t="s">
        <v>353</v>
      </c>
      <c r="L275" s="61" t="s">
        <v>1522</v>
      </c>
      <c r="M275" s="61" t="s">
        <v>353</v>
      </c>
      <c r="N275" s="61" t="s">
        <v>353</v>
      </c>
      <c r="O275" s="61" t="s">
        <v>1523</v>
      </c>
      <c r="P275" s="61" t="s">
        <v>353</v>
      </c>
      <c r="Q275" s="61" t="s">
        <v>353</v>
      </c>
      <c r="R275" s="61" t="s">
        <v>356</v>
      </c>
      <c r="S275" s="61" t="s">
        <v>1524</v>
      </c>
      <c r="T275" s="61" t="s">
        <v>353</v>
      </c>
      <c r="U275" s="61" t="s">
        <v>353</v>
      </c>
    </row>
    <row r="276" spans="1:21">
      <c r="A276" s="60" t="s">
        <v>1525</v>
      </c>
      <c r="B276" s="61" t="s">
        <v>1525</v>
      </c>
      <c r="C276" s="61" t="s">
        <v>457</v>
      </c>
      <c r="D276" s="61" t="s">
        <v>1428</v>
      </c>
      <c r="E276" s="61" t="s">
        <v>1493</v>
      </c>
      <c r="F276" s="61" t="s">
        <v>353</v>
      </c>
      <c r="G276" s="61" t="s">
        <v>1430</v>
      </c>
      <c r="H276" s="62" t="s">
        <v>353</v>
      </c>
      <c r="I276" s="61" t="s">
        <v>353</v>
      </c>
      <c r="J276" s="61" t="s">
        <v>353</v>
      </c>
      <c r="K276" s="61" t="s">
        <v>353</v>
      </c>
      <c r="L276" s="61">
        <v>1601380</v>
      </c>
      <c r="M276" s="61" t="s">
        <v>353</v>
      </c>
      <c r="N276" s="61" t="s">
        <v>353</v>
      </c>
      <c r="O276" s="62" t="s">
        <v>1494</v>
      </c>
      <c r="P276" s="61" t="s">
        <v>353</v>
      </c>
      <c r="Q276" s="61" t="s">
        <v>353</v>
      </c>
      <c r="R276" s="61" t="s">
        <v>353</v>
      </c>
      <c r="S276" s="61" t="s">
        <v>353</v>
      </c>
      <c r="T276" s="61" t="s">
        <v>353</v>
      </c>
      <c r="U276" s="61" t="s">
        <v>353</v>
      </c>
    </row>
    <row r="277" spans="1:21">
      <c r="A277" s="60" t="s">
        <v>1526</v>
      </c>
      <c r="B277" s="61" t="s">
        <v>1526</v>
      </c>
      <c r="C277" s="61" t="s">
        <v>457</v>
      </c>
      <c r="D277" s="61" t="s">
        <v>1466</v>
      </c>
      <c r="E277" s="61" t="s">
        <v>1527</v>
      </c>
      <c r="F277" s="61">
        <v>2016</v>
      </c>
      <c r="G277" s="61" t="s">
        <v>1430</v>
      </c>
      <c r="H277" s="62" t="s">
        <v>353</v>
      </c>
      <c r="I277" s="61" t="s">
        <v>353</v>
      </c>
      <c r="J277" s="61">
        <v>0</v>
      </c>
      <c r="K277" s="61" t="s">
        <v>353</v>
      </c>
      <c r="L277" s="61" t="s">
        <v>1528</v>
      </c>
      <c r="M277" s="61" t="s">
        <v>353</v>
      </c>
      <c r="N277" s="61" t="s">
        <v>353</v>
      </c>
      <c r="O277" s="61" t="s">
        <v>1529</v>
      </c>
      <c r="P277" s="61" t="s">
        <v>353</v>
      </c>
      <c r="Q277" s="61" t="s">
        <v>353</v>
      </c>
      <c r="R277" s="61" t="s">
        <v>356</v>
      </c>
      <c r="S277" s="61" t="s">
        <v>1530</v>
      </c>
      <c r="T277" s="61" t="s">
        <v>353</v>
      </c>
      <c r="U277" s="61" t="s">
        <v>353</v>
      </c>
    </row>
    <row r="278" spans="1:21" ht="20.25">
      <c r="A278" s="60" t="s">
        <v>1531</v>
      </c>
      <c r="B278" s="61" t="s">
        <v>1531</v>
      </c>
      <c r="C278" s="61" t="s">
        <v>457</v>
      </c>
      <c r="D278" s="61" t="s">
        <v>1466</v>
      </c>
      <c r="E278" s="61" t="s">
        <v>1527</v>
      </c>
      <c r="F278" s="61" t="s">
        <v>353</v>
      </c>
      <c r="G278" s="61" t="s">
        <v>1430</v>
      </c>
      <c r="H278" s="62" t="s">
        <v>353</v>
      </c>
      <c r="I278" s="61" t="s">
        <v>353</v>
      </c>
      <c r="J278" s="61" t="s">
        <v>353</v>
      </c>
      <c r="K278" s="61" t="s">
        <v>353</v>
      </c>
      <c r="L278" s="61">
        <v>3001967785</v>
      </c>
      <c r="M278" s="61" t="s">
        <v>353</v>
      </c>
      <c r="N278" s="61" t="s">
        <v>353</v>
      </c>
      <c r="O278" s="62" t="s">
        <v>1532</v>
      </c>
      <c r="P278" s="61" t="s">
        <v>353</v>
      </c>
      <c r="Q278" s="61" t="s">
        <v>353</v>
      </c>
      <c r="R278" s="61" t="s">
        <v>353</v>
      </c>
      <c r="S278" s="61" t="s">
        <v>353</v>
      </c>
      <c r="T278" s="61" t="s">
        <v>353</v>
      </c>
      <c r="U278" s="61" t="s">
        <v>353</v>
      </c>
    </row>
    <row r="279" spans="1:21">
      <c r="A279" s="60" t="s">
        <v>1533</v>
      </c>
      <c r="B279" s="61" t="s">
        <v>1533</v>
      </c>
      <c r="C279" s="61" t="s">
        <v>457</v>
      </c>
      <c r="D279" s="61" t="s">
        <v>1428</v>
      </c>
      <c r="E279" s="61" t="s">
        <v>1451</v>
      </c>
      <c r="F279" s="61">
        <v>2013</v>
      </c>
      <c r="G279" s="61" t="s">
        <v>1430</v>
      </c>
      <c r="H279" s="62" t="s">
        <v>353</v>
      </c>
      <c r="I279" s="61">
        <v>8341</v>
      </c>
      <c r="J279" s="61">
        <v>8341</v>
      </c>
      <c r="K279" s="61" t="s">
        <v>353</v>
      </c>
      <c r="L279" s="61">
        <v>1306768</v>
      </c>
      <c r="M279" s="61" t="s">
        <v>353</v>
      </c>
      <c r="N279" s="61" t="s">
        <v>353</v>
      </c>
      <c r="O279" s="61" t="s">
        <v>1453</v>
      </c>
      <c r="P279" s="61" t="s">
        <v>353</v>
      </c>
      <c r="Q279" s="61" t="s">
        <v>353</v>
      </c>
      <c r="R279" s="61" t="s">
        <v>356</v>
      </c>
      <c r="S279" s="61" t="s">
        <v>1534</v>
      </c>
      <c r="T279" s="61" t="s">
        <v>353</v>
      </c>
      <c r="U279" s="61" t="s">
        <v>353</v>
      </c>
    </row>
    <row r="280" spans="1:21">
      <c r="A280" s="56" t="s">
        <v>1535</v>
      </c>
      <c r="B280" s="57" t="s">
        <v>1535</v>
      </c>
      <c r="C280" s="57" t="s">
        <v>457</v>
      </c>
      <c r="D280" s="57" t="s">
        <v>1428</v>
      </c>
      <c r="E280" s="57" t="s">
        <v>1451</v>
      </c>
      <c r="F280" s="57">
        <v>2012</v>
      </c>
      <c r="G280" s="57" t="s">
        <v>1430</v>
      </c>
      <c r="H280" s="58" t="s">
        <v>353</v>
      </c>
      <c r="I280" s="57">
        <v>0</v>
      </c>
      <c r="J280" s="57">
        <v>2269</v>
      </c>
      <c r="K280" s="57" t="s">
        <v>353</v>
      </c>
      <c r="L280" s="57" t="s">
        <v>1536</v>
      </c>
      <c r="M280" s="57" t="s">
        <v>353</v>
      </c>
      <c r="N280" s="57" t="s">
        <v>353</v>
      </c>
      <c r="O280" s="57" t="s">
        <v>1453</v>
      </c>
      <c r="P280" s="57" t="s">
        <v>353</v>
      </c>
      <c r="Q280" s="57" t="s">
        <v>353</v>
      </c>
      <c r="R280" s="57" t="s">
        <v>356</v>
      </c>
      <c r="S280" s="57" t="s">
        <v>1537</v>
      </c>
      <c r="T280" s="57" t="s">
        <v>353</v>
      </c>
      <c r="U280" s="57" t="s">
        <v>353</v>
      </c>
    </row>
    <row r="281" spans="1:21">
      <c r="A281" s="60" t="s">
        <v>1538</v>
      </c>
      <c r="B281" s="61" t="s">
        <v>1538</v>
      </c>
      <c r="C281" s="61" t="s">
        <v>350</v>
      </c>
      <c r="D281" s="61" t="s">
        <v>351</v>
      </c>
      <c r="E281" s="61" t="s">
        <v>1332</v>
      </c>
      <c r="F281" s="61" t="s">
        <v>353</v>
      </c>
      <c r="G281" s="61" t="s">
        <v>1333</v>
      </c>
      <c r="H281" s="62" t="s">
        <v>353</v>
      </c>
      <c r="I281" s="61" t="s">
        <v>353</v>
      </c>
      <c r="J281" s="61">
        <v>0</v>
      </c>
      <c r="K281" s="61" t="s">
        <v>353</v>
      </c>
      <c r="L281" s="61" t="s">
        <v>1539</v>
      </c>
      <c r="M281" s="61" t="s">
        <v>353</v>
      </c>
      <c r="N281" s="61" t="s">
        <v>1540</v>
      </c>
      <c r="O281" s="61" t="s">
        <v>353</v>
      </c>
      <c r="P281" s="61" t="s">
        <v>353</v>
      </c>
      <c r="Q281" s="61" t="s">
        <v>353</v>
      </c>
      <c r="R281" s="61" t="s">
        <v>356</v>
      </c>
      <c r="S281" s="61" t="s">
        <v>1541</v>
      </c>
      <c r="T281" s="61" t="s">
        <v>353</v>
      </c>
      <c r="U281" s="61" t="s">
        <v>353</v>
      </c>
    </row>
    <row r="282" spans="1:21">
      <c r="A282" s="56" t="s">
        <v>1542</v>
      </c>
      <c r="B282" s="57" t="s">
        <v>1542</v>
      </c>
      <c r="C282" s="57" t="s">
        <v>350</v>
      </c>
      <c r="D282" s="57" t="s">
        <v>351</v>
      </c>
      <c r="E282" s="57" t="s">
        <v>352</v>
      </c>
      <c r="F282" s="57" t="s">
        <v>353</v>
      </c>
      <c r="G282" s="57" t="s">
        <v>1333</v>
      </c>
      <c r="H282" s="58" t="s">
        <v>353</v>
      </c>
      <c r="I282" s="57" t="s">
        <v>353</v>
      </c>
      <c r="J282" s="57">
        <v>0</v>
      </c>
      <c r="K282" s="57" t="s">
        <v>353</v>
      </c>
      <c r="L282" s="57" t="s">
        <v>1543</v>
      </c>
      <c r="M282" s="57" t="s">
        <v>353</v>
      </c>
      <c r="N282" s="57" t="s">
        <v>353</v>
      </c>
      <c r="O282" s="57" t="s">
        <v>353</v>
      </c>
      <c r="P282" s="57" t="s">
        <v>353</v>
      </c>
      <c r="Q282" s="57" t="s">
        <v>353</v>
      </c>
      <c r="R282" s="57" t="s">
        <v>356</v>
      </c>
      <c r="S282" s="57" t="s">
        <v>1544</v>
      </c>
      <c r="T282" s="57" t="s">
        <v>353</v>
      </c>
      <c r="U282" s="57" t="s">
        <v>353</v>
      </c>
    </row>
    <row r="283" spans="1:21">
      <c r="A283" s="60" t="s">
        <v>1545</v>
      </c>
      <c r="B283" s="61" t="s">
        <v>1545</v>
      </c>
      <c r="C283" s="61" t="s">
        <v>350</v>
      </c>
      <c r="D283" s="61" t="s">
        <v>351</v>
      </c>
      <c r="E283" s="61" t="s">
        <v>352</v>
      </c>
      <c r="F283" s="61" t="s">
        <v>353</v>
      </c>
      <c r="G283" s="61" t="s">
        <v>1333</v>
      </c>
      <c r="H283" s="62" t="s">
        <v>353</v>
      </c>
      <c r="I283" s="61" t="s">
        <v>353</v>
      </c>
      <c r="J283" s="61">
        <v>0</v>
      </c>
      <c r="K283" s="61" t="s">
        <v>1546</v>
      </c>
      <c r="L283" s="61" t="s">
        <v>1547</v>
      </c>
      <c r="M283" s="61" t="s">
        <v>353</v>
      </c>
      <c r="N283" s="61" t="s">
        <v>353</v>
      </c>
      <c r="O283" s="61" t="s">
        <v>353</v>
      </c>
      <c r="P283" s="61" t="s">
        <v>353</v>
      </c>
      <c r="Q283" s="61" t="s">
        <v>353</v>
      </c>
      <c r="R283" s="61" t="s">
        <v>356</v>
      </c>
      <c r="S283" s="61" t="s">
        <v>1548</v>
      </c>
      <c r="T283" s="61" t="s">
        <v>353</v>
      </c>
      <c r="U283" s="61" t="s">
        <v>353</v>
      </c>
    </row>
    <row r="284" spans="1:21">
      <c r="A284" s="56" t="s">
        <v>1549</v>
      </c>
      <c r="B284" s="57" t="s">
        <v>1549</v>
      </c>
      <c r="C284" s="57" t="s">
        <v>350</v>
      </c>
      <c r="D284" s="57" t="s">
        <v>401</v>
      </c>
      <c r="E284" s="57" t="s">
        <v>1550</v>
      </c>
      <c r="F284" s="57" t="s">
        <v>353</v>
      </c>
      <c r="G284" s="57" t="s">
        <v>1333</v>
      </c>
      <c r="H284" s="58" t="s">
        <v>353</v>
      </c>
      <c r="I284" s="57" t="s">
        <v>353</v>
      </c>
      <c r="J284" s="57">
        <v>0</v>
      </c>
      <c r="K284" s="57" t="s">
        <v>1551</v>
      </c>
      <c r="L284" s="57" t="s">
        <v>1552</v>
      </c>
      <c r="M284" s="57" t="s">
        <v>353</v>
      </c>
      <c r="N284" s="57" t="s">
        <v>353</v>
      </c>
      <c r="O284" s="57" t="s">
        <v>353</v>
      </c>
      <c r="P284" s="57" t="s">
        <v>353</v>
      </c>
      <c r="Q284" s="57" t="s">
        <v>353</v>
      </c>
      <c r="R284" s="57" t="s">
        <v>356</v>
      </c>
      <c r="S284" s="57" t="s">
        <v>1553</v>
      </c>
      <c r="T284" s="57" t="s">
        <v>353</v>
      </c>
      <c r="U284" s="57" t="s">
        <v>353</v>
      </c>
    </row>
    <row r="285" spans="1:21">
      <c r="A285" s="60" t="s">
        <v>1554</v>
      </c>
      <c r="B285" s="61" t="s">
        <v>1554</v>
      </c>
      <c r="C285" s="61" t="s">
        <v>350</v>
      </c>
      <c r="D285" s="61" t="s">
        <v>351</v>
      </c>
      <c r="E285" s="61" t="s">
        <v>352</v>
      </c>
      <c r="F285" s="61" t="s">
        <v>353</v>
      </c>
      <c r="G285" s="61" t="s">
        <v>1333</v>
      </c>
      <c r="H285" s="62" t="s">
        <v>353</v>
      </c>
      <c r="I285" s="61" t="s">
        <v>353</v>
      </c>
      <c r="J285" s="61">
        <v>0</v>
      </c>
      <c r="K285" s="61" t="s">
        <v>1555</v>
      </c>
      <c r="L285" s="61" t="s">
        <v>1556</v>
      </c>
      <c r="M285" s="61" t="s">
        <v>353</v>
      </c>
      <c r="N285" s="61" t="s">
        <v>353</v>
      </c>
      <c r="O285" s="61" t="s">
        <v>353</v>
      </c>
      <c r="P285" s="61" t="s">
        <v>353</v>
      </c>
      <c r="Q285" s="61" t="s">
        <v>353</v>
      </c>
      <c r="R285" s="61" t="s">
        <v>356</v>
      </c>
      <c r="S285" s="61" t="s">
        <v>1557</v>
      </c>
      <c r="T285" s="61" t="s">
        <v>353</v>
      </c>
      <c r="U285" s="61" t="s">
        <v>353</v>
      </c>
    </row>
    <row r="286" spans="1:21">
      <c r="A286" s="56" t="s">
        <v>1558</v>
      </c>
      <c r="B286" s="57" t="s">
        <v>1558</v>
      </c>
      <c r="C286" s="57" t="s">
        <v>350</v>
      </c>
      <c r="D286" s="57" t="s">
        <v>351</v>
      </c>
      <c r="E286" s="57" t="s">
        <v>352</v>
      </c>
      <c r="F286" s="57" t="s">
        <v>353</v>
      </c>
      <c r="G286" s="57" t="s">
        <v>1333</v>
      </c>
      <c r="H286" s="58" t="s">
        <v>353</v>
      </c>
      <c r="I286" s="57" t="s">
        <v>353</v>
      </c>
      <c r="J286" s="57">
        <v>0</v>
      </c>
      <c r="K286" s="57" t="s">
        <v>1559</v>
      </c>
      <c r="L286" s="57" t="s">
        <v>1560</v>
      </c>
      <c r="M286" s="57" t="s">
        <v>353</v>
      </c>
      <c r="N286" s="57" t="s">
        <v>353</v>
      </c>
      <c r="O286" s="57" t="s">
        <v>353</v>
      </c>
      <c r="P286" s="57" t="s">
        <v>353</v>
      </c>
      <c r="Q286" s="57" t="s">
        <v>353</v>
      </c>
      <c r="R286" s="57" t="s">
        <v>356</v>
      </c>
      <c r="S286" s="57" t="s">
        <v>1561</v>
      </c>
      <c r="T286" s="57" t="s">
        <v>353</v>
      </c>
      <c r="U286" s="57" t="s">
        <v>353</v>
      </c>
    </row>
    <row r="287" spans="1:21">
      <c r="A287" s="56" t="s">
        <v>133</v>
      </c>
      <c r="B287" s="57" t="s">
        <v>133</v>
      </c>
      <c r="C287" s="57" t="s">
        <v>350</v>
      </c>
      <c r="D287" s="57" t="s">
        <v>1562</v>
      </c>
      <c r="E287" s="57" t="s">
        <v>1563</v>
      </c>
      <c r="F287" s="57">
        <v>2023</v>
      </c>
      <c r="G287" s="57" t="s">
        <v>1333</v>
      </c>
      <c r="H287" s="58" t="s">
        <v>353</v>
      </c>
      <c r="I287" s="57" t="s">
        <v>353</v>
      </c>
      <c r="J287" s="57">
        <v>0</v>
      </c>
      <c r="K287" s="57" t="s">
        <v>353</v>
      </c>
      <c r="L287" s="57" t="s">
        <v>1564</v>
      </c>
      <c r="M287" s="57" t="s">
        <v>353</v>
      </c>
      <c r="N287" s="57" t="s">
        <v>353</v>
      </c>
      <c r="O287" s="57" t="s">
        <v>353</v>
      </c>
      <c r="P287" s="57" t="s">
        <v>353</v>
      </c>
      <c r="Q287" s="57" t="s">
        <v>353</v>
      </c>
      <c r="R287" s="57" t="s">
        <v>356</v>
      </c>
      <c r="S287" s="57" t="s">
        <v>1565</v>
      </c>
      <c r="T287" s="57" t="s">
        <v>353</v>
      </c>
      <c r="U287" s="57" t="s">
        <v>353</v>
      </c>
    </row>
    <row r="288" spans="1:21">
      <c r="A288" s="60" t="s">
        <v>1566</v>
      </c>
      <c r="B288" s="61" t="s">
        <v>1566</v>
      </c>
      <c r="C288" s="61" t="s">
        <v>350</v>
      </c>
      <c r="D288" s="61" t="s">
        <v>401</v>
      </c>
      <c r="E288" s="61" t="s">
        <v>1550</v>
      </c>
      <c r="F288" s="61" t="s">
        <v>353</v>
      </c>
      <c r="G288" s="61" t="s">
        <v>1333</v>
      </c>
      <c r="H288" s="62" t="s">
        <v>353</v>
      </c>
      <c r="I288" s="61" t="s">
        <v>353</v>
      </c>
      <c r="J288" s="61">
        <v>0</v>
      </c>
      <c r="K288" s="61" t="s">
        <v>1567</v>
      </c>
      <c r="L288" s="61" t="s">
        <v>1568</v>
      </c>
      <c r="M288" s="61" t="s">
        <v>353</v>
      </c>
      <c r="N288" s="61">
        <v>412618</v>
      </c>
      <c r="O288" s="61" t="s">
        <v>353</v>
      </c>
      <c r="P288" s="61" t="s">
        <v>353</v>
      </c>
      <c r="Q288" s="61" t="s">
        <v>353</v>
      </c>
      <c r="R288" s="61" t="s">
        <v>356</v>
      </c>
      <c r="S288" s="61" t="s">
        <v>1569</v>
      </c>
      <c r="T288" s="61" t="s">
        <v>353</v>
      </c>
      <c r="U288" s="61" t="s">
        <v>353</v>
      </c>
    </row>
    <row r="289" spans="1:21">
      <c r="A289" s="56" t="s">
        <v>136</v>
      </c>
      <c r="B289" s="57" t="s">
        <v>136</v>
      </c>
      <c r="C289" s="57" t="s">
        <v>350</v>
      </c>
      <c r="D289" s="57" t="s">
        <v>1562</v>
      </c>
      <c r="E289" s="57" t="s">
        <v>1563</v>
      </c>
      <c r="F289" s="57">
        <v>2023</v>
      </c>
      <c r="G289" s="57" t="s">
        <v>1333</v>
      </c>
      <c r="H289" s="58" t="s">
        <v>353</v>
      </c>
      <c r="I289" s="57" t="s">
        <v>353</v>
      </c>
      <c r="J289" s="57">
        <v>0</v>
      </c>
      <c r="K289" s="57" t="s">
        <v>353</v>
      </c>
      <c r="L289" s="57" t="s">
        <v>1570</v>
      </c>
      <c r="M289" s="57" t="s">
        <v>353</v>
      </c>
      <c r="N289" s="57" t="s">
        <v>353</v>
      </c>
      <c r="O289" s="57" t="s">
        <v>353</v>
      </c>
      <c r="P289" s="57" t="s">
        <v>353</v>
      </c>
      <c r="Q289" s="57" t="s">
        <v>353</v>
      </c>
      <c r="R289" s="57" t="s">
        <v>356</v>
      </c>
      <c r="S289" s="57" t="s">
        <v>1571</v>
      </c>
      <c r="T289" s="57" t="s">
        <v>353</v>
      </c>
      <c r="U289" s="57" t="s">
        <v>353</v>
      </c>
    </row>
    <row r="290" spans="1:21">
      <c r="A290" s="60" t="s">
        <v>1572</v>
      </c>
      <c r="B290" s="61" t="s">
        <v>1572</v>
      </c>
      <c r="C290" s="61" t="s">
        <v>350</v>
      </c>
      <c r="D290" s="61" t="s">
        <v>401</v>
      </c>
      <c r="E290" s="61" t="s">
        <v>1550</v>
      </c>
      <c r="F290" s="61" t="s">
        <v>353</v>
      </c>
      <c r="G290" s="61" t="s">
        <v>1333</v>
      </c>
      <c r="H290" s="62" t="s">
        <v>353</v>
      </c>
      <c r="I290" s="61" t="s">
        <v>353</v>
      </c>
      <c r="J290" s="61">
        <v>0</v>
      </c>
      <c r="K290" s="61" t="s">
        <v>1573</v>
      </c>
      <c r="L290" s="61" t="s">
        <v>353</v>
      </c>
      <c r="M290" s="61" t="s">
        <v>353</v>
      </c>
      <c r="N290" s="61">
        <v>412085</v>
      </c>
      <c r="O290" s="61" t="s">
        <v>353</v>
      </c>
      <c r="P290" s="61" t="s">
        <v>353</v>
      </c>
      <c r="Q290" s="61" t="s">
        <v>353</v>
      </c>
      <c r="R290" s="61" t="s">
        <v>356</v>
      </c>
      <c r="S290" s="61" t="s">
        <v>1574</v>
      </c>
      <c r="T290" s="61" t="s">
        <v>353</v>
      </c>
      <c r="U290" s="61" t="s">
        <v>353</v>
      </c>
    </row>
    <row r="291" spans="1:21">
      <c r="A291" s="56" t="s">
        <v>138</v>
      </c>
      <c r="B291" s="57" t="s">
        <v>138</v>
      </c>
      <c r="C291" s="57" t="s">
        <v>350</v>
      </c>
      <c r="D291" s="57" t="s">
        <v>1562</v>
      </c>
      <c r="E291" s="57" t="s">
        <v>1563</v>
      </c>
      <c r="F291" s="57">
        <v>2023</v>
      </c>
      <c r="G291" s="57" t="s">
        <v>1333</v>
      </c>
      <c r="H291" s="58" t="s">
        <v>353</v>
      </c>
      <c r="I291" s="57" t="s">
        <v>353</v>
      </c>
      <c r="J291" s="57">
        <v>0</v>
      </c>
      <c r="K291" s="57" t="s">
        <v>353</v>
      </c>
      <c r="L291" s="57" t="s">
        <v>1575</v>
      </c>
      <c r="M291" s="57" t="s">
        <v>353</v>
      </c>
      <c r="N291" s="57" t="s">
        <v>353</v>
      </c>
      <c r="O291" s="57" t="s">
        <v>353</v>
      </c>
      <c r="P291" s="57" t="s">
        <v>353</v>
      </c>
      <c r="Q291" s="57" t="s">
        <v>353</v>
      </c>
      <c r="R291" s="57" t="s">
        <v>356</v>
      </c>
      <c r="S291" s="57" t="s">
        <v>1576</v>
      </c>
      <c r="T291" s="57" t="s">
        <v>353</v>
      </c>
      <c r="U291" s="57" t="s">
        <v>353</v>
      </c>
    </row>
    <row r="292" spans="1:21">
      <c r="A292" s="60" t="s">
        <v>1577</v>
      </c>
      <c r="B292" s="61" t="s">
        <v>1577</v>
      </c>
      <c r="C292" s="61" t="s">
        <v>350</v>
      </c>
      <c r="D292" s="61" t="s">
        <v>401</v>
      </c>
      <c r="E292" s="61" t="s">
        <v>1550</v>
      </c>
      <c r="F292" s="61" t="s">
        <v>353</v>
      </c>
      <c r="G292" s="61" t="s">
        <v>1333</v>
      </c>
      <c r="H292" s="62" t="s">
        <v>353</v>
      </c>
      <c r="I292" s="61" t="s">
        <v>353</v>
      </c>
      <c r="J292" s="61">
        <v>0</v>
      </c>
      <c r="K292" s="61" t="s">
        <v>1578</v>
      </c>
      <c r="L292" s="61" t="s">
        <v>1579</v>
      </c>
      <c r="M292" s="61" t="s">
        <v>353</v>
      </c>
      <c r="N292" s="61" t="s">
        <v>353</v>
      </c>
      <c r="O292" s="61" t="s">
        <v>353</v>
      </c>
      <c r="P292" s="61" t="s">
        <v>353</v>
      </c>
      <c r="Q292" s="61" t="s">
        <v>353</v>
      </c>
      <c r="R292" s="61" t="s">
        <v>356</v>
      </c>
      <c r="S292" s="61" t="s">
        <v>1580</v>
      </c>
      <c r="T292" s="61" t="s">
        <v>353</v>
      </c>
      <c r="U292" s="61" t="s">
        <v>353</v>
      </c>
    </row>
    <row r="293" spans="1:21">
      <c r="A293" s="56" t="s">
        <v>140</v>
      </c>
      <c r="B293" s="57" t="s">
        <v>140</v>
      </c>
      <c r="C293" s="57" t="s">
        <v>350</v>
      </c>
      <c r="D293" s="57" t="s">
        <v>1562</v>
      </c>
      <c r="E293" s="57" t="s">
        <v>1563</v>
      </c>
      <c r="F293" s="57">
        <v>2023</v>
      </c>
      <c r="G293" s="57" t="s">
        <v>1333</v>
      </c>
      <c r="H293" s="58" t="s">
        <v>353</v>
      </c>
      <c r="I293" s="57" t="s">
        <v>353</v>
      </c>
      <c r="J293" s="57">
        <v>0</v>
      </c>
      <c r="K293" s="57" t="s">
        <v>353</v>
      </c>
      <c r="L293" s="57" t="s">
        <v>1581</v>
      </c>
      <c r="M293" s="57" t="s">
        <v>353</v>
      </c>
      <c r="N293" s="57" t="s">
        <v>353</v>
      </c>
      <c r="O293" s="57" t="s">
        <v>353</v>
      </c>
      <c r="P293" s="57" t="s">
        <v>353</v>
      </c>
      <c r="Q293" s="57" t="s">
        <v>353</v>
      </c>
      <c r="R293" s="57" t="s">
        <v>356</v>
      </c>
      <c r="S293" s="57" t="s">
        <v>1582</v>
      </c>
      <c r="T293" s="57" t="s">
        <v>353</v>
      </c>
      <c r="U293" s="57" t="s">
        <v>353</v>
      </c>
    </row>
    <row r="294" spans="1:21">
      <c r="A294" s="56" t="s">
        <v>1583</v>
      </c>
      <c r="B294" s="57" t="s">
        <v>1583</v>
      </c>
      <c r="C294" s="57" t="s">
        <v>350</v>
      </c>
      <c r="D294" s="57" t="s">
        <v>401</v>
      </c>
      <c r="E294" s="57" t="s">
        <v>1550</v>
      </c>
      <c r="F294" s="57" t="s">
        <v>353</v>
      </c>
      <c r="G294" s="57" t="s">
        <v>1333</v>
      </c>
      <c r="H294" s="58" t="s">
        <v>353</v>
      </c>
      <c r="I294" s="57" t="s">
        <v>353</v>
      </c>
      <c r="J294" s="57">
        <v>0</v>
      </c>
      <c r="K294" s="57" t="s">
        <v>1584</v>
      </c>
      <c r="L294" s="57" t="s">
        <v>1585</v>
      </c>
      <c r="M294" s="57" t="s">
        <v>353</v>
      </c>
      <c r="N294" s="57">
        <v>416518</v>
      </c>
      <c r="O294" s="57" t="s">
        <v>353</v>
      </c>
      <c r="P294" s="57" t="s">
        <v>353</v>
      </c>
      <c r="Q294" s="57" t="s">
        <v>353</v>
      </c>
      <c r="R294" s="57" t="s">
        <v>356</v>
      </c>
      <c r="S294" s="57" t="s">
        <v>1586</v>
      </c>
      <c r="T294" s="57" t="s">
        <v>353</v>
      </c>
      <c r="U294" s="57" t="s">
        <v>353</v>
      </c>
    </row>
    <row r="295" spans="1:21">
      <c r="A295" s="60" t="s">
        <v>1587</v>
      </c>
      <c r="B295" s="61" t="s">
        <v>1587</v>
      </c>
      <c r="C295" s="61" t="s">
        <v>350</v>
      </c>
      <c r="D295" s="61" t="s">
        <v>401</v>
      </c>
      <c r="E295" s="61" t="s">
        <v>1550</v>
      </c>
      <c r="F295" s="61" t="s">
        <v>353</v>
      </c>
      <c r="G295" s="61" t="s">
        <v>1333</v>
      </c>
      <c r="H295" s="62" t="s">
        <v>353</v>
      </c>
      <c r="I295" s="61" t="s">
        <v>353</v>
      </c>
      <c r="J295" s="61">
        <v>0</v>
      </c>
      <c r="K295" s="61" t="s">
        <v>1588</v>
      </c>
      <c r="L295" s="61" t="s">
        <v>1589</v>
      </c>
      <c r="M295" s="61" t="s">
        <v>353</v>
      </c>
      <c r="N295" s="61">
        <v>416841</v>
      </c>
      <c r="O295" s="61" t="s">
        <v>353</v>
      </c>
      <c r="P295" s="61" t="s">
        <v>353</v>
      </c>
      <c r="Q295" s="61" t="s">
        <v>353</v>
      </c>
      <c r="R295" s="61" t="s">
        <v>356</v>
      </c>
      <c r="S295" s="61" t="s">
        <v>1590</v>
      </c>
      <c r="T295" s="61" t="s">
        <v>353</v>
      </c>
      <c r="U295" s="61" t="s">
        <v>353</v>
      </c>
    </row>
    <row r="296" spans="1:21">
      <c r="A296" s="56" t="s">
        <v>1591</v>
      </c>
      <c r="B296" s="57" t="s">
        <v>1591</v>
      </c>
      <c r="C296" s="57" t="s">
        <v>350</v>
      </c>
      <c r="D296" s="57" t="s">
        <v>401</v>
      </c>
      <c r="E296" s="57" t="s">
        <v>1550</v>
      </c>
      <c r="F296" s="57" t="s">
        <v>353</v>
      </c>
      <c r="G296" s="57" t="s">
        <v>1333</v>
      </c>
      <c r="H296" s="58" t="s">
        <v>353</v>
      </c>
      <c r="I296" s="57" t="s">
        <v>353</v>
      </c>
      <c r="J296" s="57">
        <v>0</v>
      </c>
      <c r="K296" s="57" t="s">
        <v>1592</v>
      </c>
      <c r="L296" s="57" t="s">
        <v>1593</v>
      </c>
      <c r="M296" s="57" t="s">
        <v>353</v>
      </c>
      <c r="N296" s="57">
        <v>416842</v>
      </c>
      <c r="O296" s="57" t="s">
        <v>353</v>
      </c>
      <c r="P296" s="57" t="s">
        <v>353</v>
      </c>
      <c r="Q296" s="57" t="s">
        <v>353</v>
      </c>
      <c r="R296" s="57" t="s">
        <v>356</v>
      </c>
      <c r="S296" s="57" t="s">
        <v>1594</v>
      </c>
      <c r="T296" s="57" t="s">
        <v>353</v>
      </c>
      <c r="U296" s="57" t="s">
        <v>353</v>
      </c>
    </row>
    <row r="297" spans="1:21">
      <c r="A297" s="56" t="s">
        <v>147</v>
      </c>
      <c r="B297" s="57" t="s">
        <v>147</v>
      </c>
      <c r="C297" s="57" t="s">
        <v>350</v>
      </c>
      <c r="D297" s="57" t="s">
        <v>1562</v>
      </c>
      <c r="E297" s="57" t="s">
        <v>352</v>
      </c>
      <c r="F297" s="57" t="s">
        <v>353</v>
      </c>
      <c r="G297" s="57" t="s">
        <v>1333</v>
      </c>
      <c r="H297" s="58" t="s">
        <v>353</v>
      </c>
      <c r="I297" s="57" t="s">
        <v>353</v>
      </c>
      <c r="J297" s="57">
        <v>0</v>
      </c>
      <c r="K297" s="57" t="s">
        <v>353</v>
      </c>
      <c r="L297" s="57" t="s">
        <v>148</v>
      </c>
      <c r="M297" s="57" t="s">
        <v>353</v>
      </c>
      <c r="N297" s="57">
        <v>26958</v>
      </c>
      <c r="O297" s="57" t="s">
        <v>353</v>
      </c>
      <c r="P297" s="57" t="s">
        <v>353</v>
      </c>
      <c r="Q297" s="57" t="s">
        <v>353</v>
      </c>
      <c r="R297" s="57" t="s">
        <v>356</v>
      </c>
      <c r="S297" s="57" t="s">
        <v>1595</v>
      </c>
      <c r="T297" s="57" t="s">
        <v>353</v>
      </c>
      <c r="U297" s="57" t="s">
        <v>353</v>
      </c>
    </row>
    <row r="298" spans="1:21">
      <c r="A298" s="60" t="s">
        <v>149</v>
      </c>
      <c r="B298" s="61" t="s">
        <v>149</v>
      </c>
      <c r="C298" s="61" t="s">
        <v>350</v>
      </c>
      <c r="D298" s="61" t="s">
        <v>1562</v>
      </c>
      <c r="E298" s="61" t="s">
        <v>352</v>
      </c>
      <c r="F298" s="61" t="s">
        <v>353</v>
      </c>
      <c r="G298" s="61" t="s">
        <v>1333</v>
      </c>
      <c r="H298" s="62" t="s">
        <v>353</v>
      </c>
      <c r="I298" s="61" t="s">
        <v>353</v>
      </c>
      <c r="J298" s="61">
        <v>0</v>
      </c>
      <c r="K298" s="61" t="s">
        <v>353</v>
      </c>
      <c r="L298" s="61" t="s">
        <v>150</v>
      </c>
      <c r="M298" s="61" t="s">
        <v>353</v>
      </c>
      <c r="N298" s="61">
        <v>26956</v>
      </c>
      <c r="O298" s="61" t="s">
        <v>353</v>
      </c>
      <c r="P298" s="61" t="s">
        <v>353</v>
      </c>
      <c r="Q298" s="61" t="s">
        <v>353</v>
      </c>
      <c r="R298" s="61" t="s">
        <v>356</v>
      </c>
      <c r="S298" s="61" t="s">
        <v>1596</v>
      </c>
      <c r="T298" s="61" t="s">
        <v>353</v>
      </c>
      <c r="U298" s="61" t="s">
        <v>353</v>
      </c>
    </row>
    <row r="299" spans="1:21">
      <c r="A299" s="60" t="s">
        <v>151</v>
      </c>
      <c r="B299" s="61" t="s">
        <v>151</v>
      </c>
      <c r="C299" s="61" t="s">
        <v>350</v>
      </c>
      <c r="D299" s="61" t="s">
        <v>1562</v>
      </c>
      <c r="E299" s="61" t="s">
        <v>352</v>
      </c>
      <c r="F299" s="61" t="s">
        <v>353</v>
      </c>
      <c r="G299" s="61" t="s">
        <v>1333</v>
      </c>
      <c r="H299" s="62" t="s">
        <v>353</v>
      </c>
      <c r="I299" s="61" t="s">
        <v>353</v>
      </c>
      <c r="J299" s="61">
        <v>0</v>
      </c>
      <c r="K299" s="61" t="s">
        <v>353</v>
      </c>
      <c r="L299" s="61" t="s">
        <v>152</v>
      </c>
      <c r="M299" s="61" t="s">
        <v>353</v>
      </c>
      <c r="N299" s="61">
        <v>26916</v>
      </c>
      <c r="O299" s="61" t="s">
        <v>353</v>
      </c>
      <c r="P299" s="61" t="s">
        <v>353</v>
      </c>
      <c r="Q299" s="61" t="s">
        <v>353</v>
      </c>
      <c r="R299" s="61" t="s">
        <v>356</v>
      </c>
      <c r="S299" s="61" t="s">
        <v>1597</v>
      </c>
      <c r="T299" s="61" t="s">
        <v>353</v>
      </c>
      <c r="U299" s="61" t="s">
        <v>353</v>
      </c>
    </row>
    <row r="300" spans="1:21">
      <c r="A300" s="60" t="s">
        <v>153</v>
      </c>
      <c r="B300" s="61" t="s">
        <v>153</v>
      </c>
      <c r="C300" s="61" t="s">
        <v>350</v>
      </c>
      <c r="D300" s="61" t="s">
        <v>1562</v>
      </c>
      <c r="E300" s="61" t="s">
        <v>352</v>
      </c>
      <c r="F300" s="61" t="s">
        <v>353</v>
      </c>
      <c r="G300" s="61" t="s">
        <v>1333</v>
      </c>
      <c r="H300" s="62" t="s">
        <v>353</v>
      </c>
      <c r="I300" s="61" t="s">
        <v>353</v>
      </c>
      <c r="J300" s="61">
        <v>0</v>
      </c>
      <c r="K300" s="61" t="s">
        <v>353</v>
      </c>
      <c r="L300" s="61" t="s">
        <v>154</v>
      </c>
      <c r="M300" s="61" t="s">
        <v>353</v>
      </c>
      <c r="N300" s="61">
        <v>26914</v>
      </c>
      <c r="O300" s="61" t="s">
        <v>353</v>
      </c>
      <c r="P300" s="61" t="s">
        <v>353</v>
      </c>
      <c r="Q300" s="61" t="s">
        <v>353</v>
      </c>
      <c r="R300" s="61" t="s">
        <v>356</v>
      </c>
      <c r="S300" s="61" t="s">
        <v>1598</v>
      </c>
      <c r="T300" s="61" t="s">
        <v>353</v>
      </c>
      <c r="U300" s="61" t="s">
        <v>353</v>
      </c>
    </row>
    <row r="301" spans="1:21">
      <c r="A301" s="56" t="s">
        <v>1599</v>
      </c>
      <c r="B301" s="57" t="s">
        <v>1599</v>
      </c>
      <c r="C301" s="57" t="s">
        <v>350</v>
      </c>
      <c r="D301" s="57" t="s">
        <v>351</v>
      </c>
      <c r="E301" s="57" t="s">
        <v>352</v>
      </c>
      <c r="F301" s="57" t="s">
        <v>353</v>
      </c>
      <c r="G301" s="57" t="s">
        <v>1333</v>
      </c>
      <c r="H301" s="58" t="s">
        <v>353</v>
      </c>
      <c r="I301" s="57" t="s">
        <v>353</v>
      </c>
      <c r="J301" s="57">
        <v>0</v>
      </c>
      <c r="K301" s="57" t="s">
        <v>353</v>
      </c>
      <c r="L301" s="57" t="s">
        <v>1600</v>
      </c>
      <c r="M301" s="57" t="s">
        <v>353</v>
      </c>
      <c r="N301" s="57" t="s">
        <v>353</v>
      </c>
      <c r="O301" s="57" t="s">
        <v>353</v>
      </c>
      <c r="P301" s="57" t="s">
        <v>353</v>
      </c>
      <c r="Q301" s="57" t="s">
        <v>353</v>
      </c>
      <c r="R301" s="57" t="s">
        <v>356</v>
      </c>
      <c r="S301" s="57" t="s">
        <v>1601</v>
      </c>
      <c r="T301" s="57" t="s">
        <v>353</v>
      </c>
      <c r="U301" s="57" t="s">
        <v>353</v>
      </c>
    </row>
    <row r="302" spans="1:21">
      <c r="A302" s="56" t="s">
        <v>1602</v>
      </c>
      <c r="B302" s="57" t="s">
        <v>1602</v>
      </c>
      <c r="C302" s="57" t="s">
        <v>350</v>
      </c>
      <c r="D302" s="57" t="s">
        <v>351</v>
      </c>
      <c r="E302" s="57" t="s">
        <v>352</v>
      </c>
      <c r="F302" s="57" t="s">
        <v>353</v>
      </c>
      <c r="G302" s="57" t="s">
        <v>1333</v>
      </c>
      <c r="H302" s="58" t="s">
        <v>353</v>
      </c>
      <c r="I302" s="57" t="s">
        <v>353</v>
      </c>
      <c r="J302" s="57">
        <v>0</v>
      </c>
      <c r="K302" s="57" t="s">
        <v>353</v>
      </c>
      <c r="L302" s="57" t="s">
        <v>1603</v>
      </c>
      <c r="M302" s="57" t="s">
        <v>353</v>
      </c>
      <c r="N302" s="57" t="s">
        <v>353</v>
      </c>
      <c r="O302" s="57" t="s">
        <v>353</v>
      </c>
      <c r="P302" s="57" t="s">
        <v>353</v>
      </c>
      <c r="Q302" s="57" t="s">
        <v>353</v>
      </c>
      <c r="R302" s="57" t="s">
        <v>356</v>
      </c>
      <c r="S302" s="57" t="s">
        <v>1604</v>
      </c>
      <c r="T302" s="57" t="s">
        <v>353</v>
      </c>
      <c r="U302" s="57" t="s">
        <v>353</v>
      </c>
    </row>
    <row r="303" spans="1:21">
      <c r="A303" s="56" t="s">
        <v>1605</v>
      </c>
      <c r="B303" s="57" t="s">
        <v>1605</v>
      </c>
      <c r="C303" s="57" t="s">
        <v>350</v>
      </c>
      <c r="D303" s="57" t="s">
        <v>351</v>
      </c>
      <c r="E303" s="57" t="s">
        <v>352</v>
      </c>
      <c r="F303" s="57" t="s">
        <v>353</v>
      </c>
      <c r="G303" s="57" t="s">
        <v>1333</v>
      </c>
      <c r="H303" s="58" t="s">
        <v>353</v>
      </c>
      <c r="I303" s="57" t="s">
        <v>353</v>
      </c>
      <c r="J303" s="57">
        <v>0</v>
      </c>
      <c r="K303" s="57" t="s">
        <v>353</v>
      </c>
      <c r="L303" s="57" t="s">
        <v>1606</v>
      </c>
      <c r="M303" s="57" t="s">
        <v>353</v>
      </c>
      <c r="N303" s="57" t="s">
        <v>353</v>
      </c>
      <c r="O303" s="57" t="s">
        <v>353</v>
      </c>
      <c r="P303" s="57" t="s">
        <v>353</v>
      </c>
      <c r="Q303" s="57" t="s">
        <v>353</v>
      </c>
      <c r="R303" s="57" t="s">
        <v>356</v>
      </c>
      <c r="S303" s="57" t="s">
        <v>1607</v>
      </c>
      <c r="T303" s="57" t="s">
        <v>353</v>
      </c>
      <c r="U303" s="57" t="s">
        <v>353</v>
      </c>
    </row>
    <row r="304" spans="1:21">
      <c r="A304" s="56" t="s">
        <v>1608</v>
      </c>
      <c r="B304" s="57" t="s">
        <v>1608</v>
      </c>
      <c r="C304" s="57" t="s">
        <v>350</v>
      </c>
      <c r="D304" s="57" t="s">
        <v>351</v>
      </c>
      <c r="E304" s="57" t="s">
        <v>352</v>
      </c>
      <c r="F304" s="57" t="s">
        <v>353</v>
      </c>
      <c r="G304" s="57" t="s">
        <v>1333</v>
      </c>
      <c r="H304" s="58" t="s">
        <v>353</v>
      </c>
      <c r="I304" s="57" t="s">
        <v>353</v>
      </c>
      <c r="J304" s="57">
        <v>0</v>
      </c>
      <c r="K304" s="57" t="s">
        <v>353</v>
      </c>
      <c r="L304" s="57" t="s">
        <v>1609</v>
      </c>
      <c r="M304" s="57" t="s">
        <v>353</v>
      </c>
      <c r="N304" s="57" t="s">
        <v>353</v>
      </c>
      <c r="O304" s="57" t="s">
        <v>353</v>
      </c>
      <c r="P304" s="57" t="s">
        <v>353</v>
      </c>
      <c r="Q304" s="57" t="s">
        <v>353</v>
      </c>
      <c r="R304" s="57" t="s">
        <v>356</v>
      </c>
      <c r="S304" s="57" t="s">
        <v>1610</v>
      </c>
      <c r="T304" s="57" t="s">
        <v>353</v>
      </c>
      <c r="U304" s="57" t="s">
        <v>353</v>
      </c>
    </row>
    <row r="305" spans="1:21">
      <c r="A305" s="56" t="s">
        <v>1611</v>
      </c>
      <c r="B305" s="57" t="s">
        <v>1611</v>
      </c>
      <c r="C305" s="57" t="s">
        <v>350</v>
      </c>
      <c r="D305" s="57" t="s">
        <v>351</v>
      </c>
      <c r="E305" s="57" t="s">
        <v>352</v>
      </c>
      <c r="F305" s="57" t="s">
        <v>353</v>
      </c>
      <c r="G305" s="57" t="s">
        <v>354</v>
      </c>
      <c r="H305" s="58" t="s">
        <v>353</v>
      </c>
      <c r="I305" s="57" t="s">
        <v>353</v>
      </c>
      <c r="J305" s="57">
        <v>0</v>
      </c>
      <c r="K305" s="57" t="s">
        <v>1611</v>
      </c>
      <c r="L305" s="57" t="s">
        <v>353</v>
      </c>
      <c r="M305" s="57" t="s">
        <v>353</v>
      </c>
      <c r="N305" s="57" t="s">
        <v>353</v>
      </c>
      <c r="O305" s="57" t="s">
        <v>353</v>
      </c>
      <c r="P305" s="57" t="s">
        <v>353</v>
      </c>
      <c r="Q305" s="57" t="s">
        <v>353</v>
      </c>
      <c r="R305" s="57" t="s">
        <v>356</v>
      </c>
      <c r="S305" s="57" t="s">
        <v>1612</v>
      </c>
      <c r="T305" s="57" t="s">
        <v>353</v>
      </c>
      <c r="U305" s="57" t="s">
        <v>353</v>
      </c>
    </row>
    <row r="306" spans="1:21">
      <c r="A306" s="56" t="s">
        <v>1613</v>
      </c>
      <c r="B306" s="57" t="s">
        <v>1613</v>
      </c>
      <c r="C306" s="57" t="s">
        <v>350</v>
      </c>
      <c r="D306" s="57" t="s">
        <v>351</v>
      </c>
      <c r="E306" s="57" t="s">
        <v>352</v>
      </c>
      <c r="F306" s="57" t="s">
        <v>353</v>
      </c>
      <c r="G306" s="57" t="s">
        <v>354</v>
      </c>
      <c r="H306" s="58" t="s">
        <v>353</v>
      </c>
      <c r="I306" s="57" t="s">
        <v>353</v>
      </c>
      <c r="J306" s="57">
        <v>0</v>
      </c>
      <c r="K306" s="57" t="s">
        <v>353</v>
      </c>
      <c r="L306" s="57" t="s">
        <v>1614</v>
      </c>
      <c r="M306" s="57" t="s">
        <v>353</v>
      </c>
      <c r="N306" s="57" t="s">
        <v>353</v>
      </c>
      <c r="O306" s="57" t="s">
        <v>353</v>
      </c>
      <c r="P306" s="57" t="s">
        <v>353</v>
      </c>
      <c r="Q306" s="57" t="s">
        <v>353</v>
      </c>
      <c r="R306" s="57" t="s">
        <v>356</v>
      </c>
      <c r="S306" s="57" t="s">
        <v>1615</v>
      </c>
      <c r="T306" s="57" t="s">
        <v>353</v>
      </c>
      <c r="U306" s="57" t="s">
        <v>353</v>
      </c>
    </row>
    <row r="307" spans="1:21">
      <c r="A307" s="60" t="s">
        <v>1616</v>
      </c>
      <c r="B307" s="61" t="s">
        <v>1616</v>
      </c>
      <c r="C307" s="61" t="s">
        <v>350</v>
      </c>
      <c r="D307" s="61" t="s">
        <v>1562</v>
      </c>
      <c r="E307" s="61" t="s">
        <v>1563</v>
      </c>
      <c r="F307" s="61">
        <v>2023</v>
      </c>
      <c r="G307" s="61" t="s">
        <v>1333</v>
      </c>
      <c r="H307" s="62" t="s">
        <v>353</v>
      </c>
      <c r="I307" s="61" t="s">
        <v>353</v>
      </c>
      <c r="J307" s="61">
        <v>0</v>
      </c>
      <c r="K307" s="61" t="s">
        <v>353</v>
      </c>
      <c r="L307" s="61" t="s">
        <v>1617</v>
      </c>
      <c r="M307" s="61" t="s">
        <v>353</v>
      </c>
      <c r="N307" s="61" t="s">
        <v>353</v>
      </c>
      <c r="O307" s="61" t="s">
        <v>353</v>
      </c>
      <c r="P307" s="61" t="s">
        <v>353</v>
      </c>
      <c r="Q307" s="61" t="s">
        <v>353</v>
      </c>
      <c r="R307" s="61" t="s">
        <v>356</v>
      </c>
      <c r="S307" s="61" t="s">
        <v>1618</v>
      </c>
      <c r="T307" s="61" t="s">
        <v>353</v>
      </c>
      <c r="U307" s="61" t="s">
        <v>353</v>
      </c>
    </row>
    <row r="308" spans="1:21">
      <c r="A308" s="56" t="s">
        <v>1619</v>
      </c>
      <c r="B308" s="57" t="s">
        <v>1619</v>
      </c>
      <c r="C308" s="57" t="s">
        <v>350</v>
      </c>
      <c r="D308" s="57" t="s">
        <v>1562</v>
      </c>
      <c r="E308" s="57" t="s">
        <v>1563</v>
      </c>
      <c r="F308" s="57">
        <v>2023</v>
      </c>
      <c r="G308" s="57" t="s">
        <v>1333</v>
      </c>
      <c r="H308" s="58" t="s">
        <v>353</v>
      </c>
      <c r="I308" s="57" t="s">
        <v>353</v>
      </c>
      <c r="J308" s="57">
        <v>0</v>
      </c>
      <c r="K308" s="57" t="s">
        <v>353</v>
      </c>
      <c r="L308" s="57" t="s">
        <v>1620</v>
      </c>
      <c r="M308" s="57" t="s">
        <v>353</v>
      </c>
      <c r="N308" s="57" t="s">
        <v>353</v>
      </c>
      <c r="O308" s="57" t="s">
        <v>353</v>
      </c>
      <c r="P308" s="57" t="s">
        <v>353</v>
      </c>
      <c r="Q308" s="57" t="s">
        <v>353</v>
      </c>
      <c r="R308" s="57" t="s">
        <v>356</v>
      </c>
      <c r="S308" s="57" t="s">
        <v>1621</v>
      </c>
      <c r="T308" s="57" t="s">
        <v>353</v>
      </c>
      <c r="U308" s="57" t="s">
        <v>353</v>
      </c>
    </row>
    <row r="309" spans="1:21">
      <c r="A309" s="60" t="s">
        <v>1622</v>
      </c>
      <c r="B309" s="61" t="s">
        <v>1622</v>
      </c>
      <c r="C309" s="61" t="s">
        <v>350</v>
      </c>
      <c r="D309" s="61" t="s">
        <v>1562</v>
      </c>
      <c r="E309" s="61" t="s">
        <v>1563</v>
      </c>
      <c r="F309" s="61">
        <v>2023</v>
      </c>
      <c r="G309" s="61" t="s">
        <v>1333</v>
      </c>
      <c r="H309" s="62" t="s">
        <v>353</v>
      </c>
      <c r="I309" s="61" t="s">
        <v>353</v>
      </c>
      <c r="J309" s="61">
        <v>0</v>
      </c>
      <c r="K309" s="61" t="s">
        <v>353</v>
      </c>
      <c r="L309" s="61" t="s">
        <v>1623</v>
      </c>
      <c r="M309" s="61" t="s">
        <v>353</v>
      </c>
      <c r="N309" s="61" t="s">
        <v>353</v>
      </c>
      <c r="O309" s="61" t="s">
        <v>353</v>
      </c>
      <c r="P309" s="61" t="s">
        <v>353</v>
      </c>
      <c r="Q309" s="61" t="s">
        <v>353</v>
      </c>
      <c r="R309" s="61" t="s">
        <v>356</v>
      </c>
      <c r="S309" s="61" t="s">
        <v>1624</v>
      </c>
      <c r="T309" s="61" t="s">
        <v>353</v>
      </c>
      <c r="U309" s="61" t="s">
        <v>353</v>
      </c>
    </row>
    <row r="310" spans="1:21">
      <c r="A310" s="60" t="s">
        <v>1625</v>
      </c>
      <c r="B310" s="61" t="s">
        <v>1625</v>
      </c>
      <c r="C310" s="61" t="s">
        <v>350</v>
      </c>
      <c r="D310" s="61" t="s">
        <v>1562</v>
      </c>
      <c r="E310" s="61" t="s">
        <v>1563</v>
      </c>
      <c r="F310" s="61">
        <v>2023</v>
      </c>
      <c r="G310" s="61" t="s">
        <v>1333</v>
      </c>
      <c r="H310" s="62" t="s">
        <v>353</v>
      </c>
      <c r="I310" s="61" t="s">
        <v>353</v>
      </c>
      <c r="J310" s="61">
        <v>0</v>
      </c>
      <c r="K310" s="61" t="s">
        <v>353</v>
      </c>
      <c r="L310" s="61" t="s">
        <v>1626</v>
      </c>
      <c r="M310" s="61" t="s">
        <v>353</v>
      </c>
      <c r="N310" s="61" t="s">
        <v>353</v>
      </c>
      <c r="O310" s="61" t="s">
        <v>353</v>
      </c>
      <c r="P310" s="61" t="s">
        <v>353</v>
      </c>
      <c r="Q310" s="61" t="s">
        <v>353</v>
      </c>
      <c r="R310" s="61" t="s">
        <v>356</v>
      </c>
      <c r="S310" s="61" t="s">
        <v>1627</v>
      </c>
      <c r="T310" s="61" t="s">
        <v>353</v>
      </c>
      <c r="U310" s="61" t="s">
        <v>353</v>
      </c>
    </row>
    <row r="311" spans="1:21">
      <c r="A311" s="56" t="s">
        <v>1628</v>
      </c>
      <c r="B311" s="57" t="s">
        <v>1628</v>
      </c>
      <c r="C311" s="57" t="s">
        <v>350</v>
      </c>
      <c r="D311" s="57" t="s">
        <v>1562</v>
      </c>
      <c r="E311" s="57" t="s">
        <v>1563</v>
      </c>
      <c r="F311" s="57">
        <v>2023</v>
      </c>
      <c r="G311" s="57" t="s">
        <v>1333</v>
      </c>
      <c r="H311" s="58" t="s">
        <v>353</v>
      </c>
      <c r="I311" s="57" t="s">
        <v>353</v>
      </c>
      <c r="J311" s="57">
        <v>0</v>
      </c>
      <c r="K311" s="57" t="s">
        <v>353</v>
      </c>
      <c r="L311" s="57" t="s">
        <v>1629</v>
      </c>
      <c r="M311" s="57" t="s">
        <v>353</v>
      </c>
      <c r="N311" s="57" t="s">
        <v>353</v>
      </c>
      <c r="O311" s="57" t="s">
        <v>353</v>
      </c>
      <c r="P311" s="57" t="s">
        <v>353</v>
      </c>
      <c r="Q311" s="57" t="s">
        <v>353</v>
      </c>
      <c r="R311" s="57" t="s">
        <v>356</v>
      </c>
      <c r="S311" s="57" t="s">
        <v>1630</v>
      </c>
      <c r="T311" s="57" t="s">
        <v>353</v>
      </c>
      <c r="U311" s="57" t="s">
        <v>353</v>
      </c>
    </row>
    <row r="312" spans="1:21">
      <c r="A312" s="56" t="s">
        <v>1631</v>
      </c>
      <c r="B312" s="57" t="s">
        <v>1631</v>
      </c>
      <c r="C312" s="57" t="s">
        <v>350</v>
      </c>
      <c r="D312" s="57" t="s">
        <v>1562</v>
      </c>
      <c r="E312" s="57" t="s">
        <v>1563</v>
      </c>
      <c r="F312" s="57">
        <v>2023</v>
      </c>
      <c r="G312" s="57" t="s">
        <v>1333</v>
      </c>
      <c r="H312" s="58" t="s">
        <v>353</v>
      </c>
      <c r="I312" s="57" t="s">
        <v>353</v>
      </c>
      <c r="J312" s="57">
        <v>0</v>
      </c>
      <c r="K312" s="57" t="s">
        <v>353</v>
      </c>
      <c r="L312" s="57" t="s">
        <v>1632</v>
      </c>
      <c r="M312" s="57" t="s">
        <v>353</v>
      </c>
      <c r="N312" s="57" t="s">
        <v>353</v>
      </c>
      <c r="O312" s="57" t="s">
        <v>353</v>
      </c>
      <c r="P312" s="57" t="s">
        <v>353</v>
      </c>
      <c r="Q312" s="57" t="s">
        <v>353</v>
      </c>
      <c r="R312" s="57" t="s">
        <v>356</v>
      </c>
      <c r="S312" s="57" t="s">
        <v>1633</v>
      </c>
      <c r="T312" s="57" t="s">
        <v>353</v>
      </c>
      <c r="U312" s="57" t="s">
        <v>353</v>
      </c>
    </row>
    <row r="313" spans="1:21">
      <c r="A313" s="60" t="s">
        <v>1634</v>
      </c>
      <c r="B313" s="61" t="s">
        <v>1634</v>
      </c>
      <c r="C313" s="61" t="s">
        <v>350</v>
      </c>
      <c r="D313" s="61" t="s">
        <v>1562</v>
      </c>
      <c r="E313" s="61" t="s">
        <v>1563</v>
      </c>
      <c r="F313" s="61">
        <v>2023</v>
      </c>
      <c r="G313" s="61" t="s">
        <v>1333</v>
      </c>
      <c r="H313" s="62" t="s">
        <v>353</v>
      </c>
      <c r="I313" s="61" t="s">
        <v>353</v>
      </c>
      <c r="J313" s="61">
        <v>0</v>
      </c>
      <c r="K313" s="61" t="s">
        <v>353</v>
      </c>
      <c r="L313" s="61" t="s">
        <v>1635</v>
      </c>
      <c r="M313" s="61" t="s">
        <v>353</v>
      </c>
      <c r="N313" s="61" t="s">
        <v>353</v>
      </c>
      <c r="O313" s="61" t="s">
        <v>353</v>
      </c>
      <c r="P313" s="61" t="s">
        <v>353</v>
      </c>
      <c r="Q313" s="61" t="s">
        <v>353</v>
      </c>
      <c r="R313" s="61" t="s">
        <v>356</v>
      </c>
      <c r="S313" s="61" t="s">
        <v>1636</v>
      </c>
      <c r="T313" s="61" t="s">
        <v>353</v>
      </c>
      <c r="U313" s="61" t="s">
        <v>353</v>
      </c>
    </row>
    <row r="314" spans="1:21">
      <c r="A314" s="56" t="s">
        <v>1637</v>
      </c>
      <c r="B314" s="57" t="s">
        <v>1637</v>
      </c>
      <c r="C314" s="57" t="s">
        <v>350</v>
      </c>
      <c r="D314" s="57" t="s">
        <v>1562</v>
      </c>
      <c r="E314" s="57" t="s">
        <v>1563</v>
      </c>
      <c r="F314" s="57">
        <v>2023</v>
      </c>
      <c r="G314" s="57" t="s">
        <v>1333</v>
      </c>
      <c r="H314" s="58" t="s">
        <v>353</v>
      </c>
      <c r="I314" s="57" t="s">
        <v>353</v>
      </c>
      <c r="J314" s="57">
        <v>0</v>
      </c>
      <c r="K314" s="57" t="s">
        <v>353</v>
      </c>
      <c r="L314" s="57" t="s">
        <v>1638</v>
      </c>
      <c r="M314" s="57" t="s">
        <v>353</v>
      </c>
      <c r="N314" s="57" t="s">
        <v>353</v>
      </c>
      <c r="O314" s="57" t="s">
        <v>353</v>
      </c>
      <c r="P314" s="57" t="s">
        <v>353</v>
      </c>
      <c r="Q314" s="57" t="s">
        <v>353</v>
      </c>
      <c r="R314" s="57" t="s">
        <v>356</v>
      </c>
      <c r="S314" s="57" t="s">
        <v>1639</v>
      </c>
      <c r="T314" s="57" t="s">
        <v>353</v>
      </c>
      <c r="U314" s="57" t="s">
        <v>353</v>
      </c>
    </row>
    <row r="315" spans="1:21">
      <c r="A315" s="60" t="s">
        <v>1640</v>
      </c>
      <c r="B315" s="61" t="s">
        <v>1640</v>
      </c>
      <c r="C315" s="61" t="s">
        <v>350</v>
      </c>
      <c r="D315" s="61" t="s">
        <v>1562</v>
      </c>
      <c r="E315" s="61" t="s">
        <v>352</v>
      </c>
      <c r="F315" s="61" t="s">
        <v>353</v>
      </c>
      <c r="G315" s="61" t="s">
        <v>1333</v>
      </c>
      <c r="H315" s="62" t="s">
        <v>353</v>
      </c>
      <c r="I315" s="61" t="s">
        <v>353</v>
      </c>
      <c r="J315" s="61">
        <v>0</v>
      </c>
      <c r="K315" s="61" t="s">
        <v>353</v>
      </c>
      <c r="L315" s="61" t="s">
        <v>1641</v>
      </c>
      <c r="M315" s="61" t="s">
        <v>353</v>
      </c>
      <c r="N315" s="61" t="s">
        <v>353</v>
      </c>
      <c r="O315" s="61" t="s">
        <v>353</v>
      </c>
      <c r="P315" s="61" t="s">
        <v>353</v>
      </c>
      <c r="Q315" s="61" t="s">
        <v>353</v>
      </c>
      <c r="R315" s="61" t="s">
        <v>356</v>
      </c>
      <c r="S315" s="61" t="s">
        <v>1642</v>
      </c>
      <c r="T315" s="61" t="s">
        <v>353</v>
      </c>
      <c r="U315" s="61" t="s">
        <v>353</v>
      </c>
    </row>
    <row r="316" spans="1:21">
      <c r="A316" s="60" t="s">
        <v>1643</v>
      </c>
      <c r="B316" s="61" t="s">
        <v>1643</v>
      </c>
      <c r="C316" s="61" t="s">
        <v>350</v>
      </c>
      <c r="D316" s="61" t="s">
        <v>1562</v>
      </c>
      <c r="E316" s="61" t="s">
        <v>352</v>
      </c>
      <c r="F316" s="61" t="s">
        <v>353</v>
      </c>
      <c r="G316" s="61" t="s">
        <v>1333</v>
      </c>
      <c r="H316" s="62" t="s">
        <v>353</v>
      </c>
      <c r="I316" s="61" t="s">
        <v>353</v>
      </c>
      <c r="J316" s="61">
        <v>0</v>
      </c>
      <c r="K316" s="61" t="s">
        <v>353</v>
      </c>
      <c r="L316" s="61" t="s">
        <v>1644</v>
      </c>
      <c r="M316" s="61" t="s">
        <v>353</v>
      </c>
      <c r="N316" s="61" t="s">
        <v>353</v>
      </c>
      <c r="O316" s="61" t="s">
        <v>353</v>
      </c>
      <c r="P316" s="61" t="s">
        <v>353</v>
      </c>
      <c r="Q316" s="61" t="s">
        <v>353</v>
      </c>
      <c r="R316" s="61" t="s">
        <v>356</v>
      </c>
      <c r="S316" s="61" t="s">
        <v>1645</v>
      </c>
      <c r="T316" s="61" t="s">
        <v>353</v>
      </c>
      <c r="U316" s="61" t="s">
        <v>353</v>
      </c>
    </row>
    <row r="317" spans="1:21">
      <c r="A317" s="60" t="s">
        <v>1646</v>
      </c>
      <c r="B317" s="61" t="s">
        <v>1646</v>
      </c>
      <c r="C317" s="61" t="s">
        <v>350</v>
      </c>
      <c r="D317" s="61" t="s">
        <v>1562</v>
      </c>
      <c r="E317" s="61" t="s">
        <v>352</v>
      </c>
      <c r="F317" s="61" t="s">
        <v>353</v>
      </c>
      <c r="G317" s="61" t="s">
        <v>1333</v>
      </c>
      <c r="H317" s="62" t="s">
        <v>353</v>
      </c>
      <c r="I317" s="61" t="s">
        <v>353</v>
      </c>
      <c r="J317" s="61">
        <v>0</v>
      </c>
      <c r="K317" s="61" t="s">
        <v>353</v>
      </c>
      <c r="L317" s="61" t="s">
        <v>1647</v>
      </c>
      <c r="M317" s="61" t="s">
        <v>353</v>
      </c>
      <c r="N317" s="61" t="s">
        <v>353</v>
      </c>
      <c r="O317" s="61" t="s">
        <v>353</v>
      </c>
      <c r="P317" s="61" t="s">
        <v>353</v>
      </c>
      <c r="Q317" s="61" t="s">
        <v>353</v>
      </c>
      <c r="R317" s="61" t="s">
        <v>356</v>
      </c>
      <c r="S317" s="61" t="s">
        <v>1648</v>
      </c>
      <c r="T317" s="61" t="s">
        <v>353</v>
      </c>
      <c r="U317" s="61" t="s">
        <v>353</v>
      </c>
    </row>
    <row r="318" spans="1:21">
      <c r="A318" s="56" t="s">
        <v>1649</v>
      </c>
      <c r="B318" s="57" t="s">
        <v>1649</v>
      </c>
      <c r="C318" s="57" t="s">
        <v>492</v>
      </c>
      <c r="D318" s="57" t="s">
        <v>1650</v>
      </c>
      <c r="E318" s="57" t="s">
        <v>1651</v>
      </c>
      <c r="F318" s="57">
        <v>2011</v>
      </c>
      <c r="G318" s="57" t="s">
        <v>1652</v>
      </c>
      <c r="H318" s="58" t="s">
        <v>353</v>
      </c>
      <c r="I318" s="57">
        <v>5.8</v>
      </c>
      <c r="J318" s="57">
        <v>5829</v>
      </c>
      <c r="K318" s="57" t="s">
        <v>1653</v>
      </c>
      <c r="L318" s="57" t="s">
        <v>1654</v>
      </c>
      <c r="M318" s="57" t="s">
        <v>353</v>
      </c>
      <c r="N318" s="57" t="s">
        <v>353</v>
      </c>
      <c r="O318" s="57" t="s">
        <v>353</v>
      </c>
      <c r="P318" s="57" t="s">
        <v>353</v>
      </c>
      <c r="Q318" s="57" t="s">
        <v>353</v>
      </c>
      <c r="R318" s="57" t="s">
        <v>510</v>
      </c>
      <c r="S318" s="57">
        <v>221020730</v>
      </c>
      <c r="T318" s="57" t="s">
        <v>353</v>
      </c>
      <c r="U318" s="57" t="s">
        <v>353</v>
      </c>
    </row>
    <row r="319" spans="1:21">
      <c r="A319" s="56" t="s">
        <v>1655</v>
      </c>
      <c r="B319" s="57" t="s">
        <v>1655</v>
      </c>
      <c r="C319" s="57" t="s">
        <v>492</v>
      </c>
      <c r="D319" s="57" t="s">
        <v>1650</v>
      </c>
      <c r="E319" s="57" t="s">
        <v>1656</v>
      </c>
      <c r="F319" s="57">
        <v>2014</v>
      </c>
      <c r="G319" s="57" t="s">
        <v>1652</v>
      </c>
      <c r="H319" s="58" t="s">
        <v>353</v>
      </c>
      <c r="I319" s="57">
        <v>22.7</v>
      </c>
      <c r="J319" s="57">
        <v>7274</v>
      </c>
      <c r="K319" s="57" t="s">
        <v>353</v>
      </c>
      <c r="L319" s="57" t="s">
        <v>1657</v>
      </c>
      <c r="M319" s="57" t="s">
        <v>353</v>
      </c>
      <c r="N319" s="57" t="s">
        <v>353</v>
      </c>
      <c r="O319" s="57" t="s">
        <v>353</v>
      </c>
      <c r="P319" s="57" t="s">
        <v>353</v>
      </c>
      <c r="Q319" s="57" t="s">
        <v>353</v>
      </c>
      <c r="R319" s="57" t="s">
        <v>353</v>
      </c>
      <c r="S319" s="57" t="s">
        <v>353</v>
      </c>
      <c r="T319" s="57" t="s">
        <v>353</v>
      </c>
      <c r="U319" s="57" t="s">
        <v>353</v>
      </c>
    </row>
    <row r="320" spans="1:21">
      <c r="A320" s="56" t="s">
        <v>1658</v>
      </c>
      <c r="B320" s="57" t="s">
        <v>1658</v>
      </c>
      <c r="C320" s="57" t="s">
        <v>492</v>
      </c>
      <c r="D320" s="57" t="s">
        <v>1650</v>
      </c>
      <c r="E320" s="57" t="s">
        <v>1659</v>
      </c>
      <c r="F320" s="57">
        <v>2015</v>
      </c>
      <c r="G320" s="57" t="s">
        <v>1652</v>
      </c>
      <c r="H320" s="58" t="s">
        <v>353</v>
      </c>
      <c r="I320" s="57">
        <v>0.7</v>
      </c>
      <c r="J320" s="57">
        <v>2362</v>
      </c>
      <c r="K320" s="57" t="s">
        <v>353</v>
      </c>
      <c r="L320" s="57" t="s">
        <v>1660</v>
      </c>
      <c r="M320" s="57" t="s">
        <v>353</v>
      </c>
      <c r="N320" s="57" t="s">
        <v>353</v>
      </c>
      <c r="O320" s="57" t="s">
        <v>353</v>
      </c>
      <c r="P320" s="57" t="s">
        <v>353</v>
      </c>
      <c r="Q320" s="57" t="s">
        <v>353</v>
      </c>
      <c r="R320" s="57" t="s">
        <v>510</v>
      </c>
      <c r="S320" s="57">
        <v>221020233</v>
      </c>
      <c r="T320" s="57" t="s">
        <v>353</v>
      </c>
      <c r="U320" s="57" t="s">
        <v>353</v>
      </c>
    </row>
    <row r="321" spans="1:21">
      <c r="A321" s="60" t="s">
        <v>1661</v>
      </c>
      <c r="B321" s="61" t="s">
        <v>1662</v>
      </c>
      <c r="C321" s="61" t="s">
        <v>457</v>
      </c>
      <c r="D321" s="61" t="s">
        <v>1663</v>
      </c>
      <c r="E321" s="61" t="s">
        <v>352</v>
      </c>
      <c r="F321" s="61" t="s">
        <v>353</v>
      </c>
      <c r="G321" s="61" t="s">
        <v>680</v>
      </c>
      <c r="H321" s="62" t="s">
        <v>353</v>
      </c>
      <c r="I321" s="61">
        <v>0</v>
      </c>
      <c r="J321" s="61">
        <v>0</v>
      </c>
      <c r="K321" s="61" t="s">
        <v>353</v>
      </c>
      <c r="L321" s="61" t="s">
        <v>353</v>
      </c>
      <c r="M321" s="61" t="s">
        <v>353</v>
      </c>
      <c r="N321" s="61" t="s">
        <v>353</v>
      </c>
      <c r="O321" s="61" t="s">
        <v>1664</v>
      </c>
      <c r="P321" s="61" t="s">
        <v>353</v>
      </c>
      <c r="Q321" s="61" t="s">
        <v>353</v>
      </c>
      <c r="R321" s="61" t="s">
        <v>353</v>
      </c>
      <c r="S321" s="61" t="s">
        <v>353</v>
      </c>
      <c r="T321" s="61" t="s">
        <v>353</v>
      </c>
      <c r="U321" s="61" t="s">
        <v>353</v>
      </c>
    </row>
    <row r="322" spans="1:21">
      <c r="A322" s="56" t="s">
        <v>1665</v>
      </c>
      <c r="B322" s="57" t="s">
        <v>1666</v>
      </c>
      <c r="C322" s="57" t="s">
        <v>457</v>
      </c>
      <c r="D322" s="57" t="s">
        <v>493</v>
      </c>
      <c r="E322" s="57" t="s">
        <v>1667</v>
      </c>
      <c r="F322" s="57" t="s">
        <v>353</v>
      </c>
      <c r="G322" s="57" t="s">
        <v>680</v>
      </c>
      <c r="H322" s="58" t="s">
        <v>353</v>
      </c>
      <c r="I322" s="57" t="s">
        <v>353</v>
      </c>
      <c r="J322" s="57" t="s">
        <v>353</v>
      </c>
      <c r="K322" s="57" t="s">
        <v>353</v>
      </c>
      <c r="L322" s="57" t="s">
        <v>1668</v>
      </c>
      <c r="M322" s="57" t="s">
        <v>353</v>
      </c>
      <c r="N322" s="57" t="s">
        <v>353</v>
      </c>
      <c r="O322" s="57" t="s">
        <v>1669</v>
      </c>
      <c r="P322" s="57" t="s">
        <v>353</v>
      </c>
      <c r="Q322" s="57" t="s">
        <v>353</v>
      </c>
      <c r="R322" s="57" t="s">
        <v>353</v>
      </c>
      <c r="S322" s="57" t="s">
        <v>353</v>
      </c>
      <c r="T322" s="57" t="s">
        <v>353</v>
      </c>
      <c r="U322" s="57" t="s">
        <v>353</v>
      </c>
    </row>
    <row r="323" spans="1:21">
      <c r="A323" s="56" t="s">
        <v>1670</v>
      </c>
      <c r="B323" s="57" t="s">
        <v>1670</v>
      </c>
      <c r="C323" s="57" t="s">
        <v>560</v>
      </c>
      <c r="D323" s="57" t="s">
        <v>561</v>
      </c>
      <c r="E323" s="57" t="s">
        <v>562</v>
      </c>
      <c r="F323" s="57">
        <v>2014</v>
      </c>
      <c r="G323" s="57" t="s">
        <v>563</v>
      </c>
      <c r="H323" s="58" t="s">
        <v>353</v>
      </c>
      <c r="I323" s="57" t="s">
        <v>353</v>
      </c>
      <c r="J323" s="57" t="s">
        <v>353</v>
      </c>
      <c r="K323" s="57" t="s">
        <v>1671</v>
      </c>
      <c r="L323" s="57" t="s">
        <v>1672</v>
      </c>
      <c r="M323" s="57" t="s">
        <v>353</v>
      </c>
      <c r="N323" s="57" t="s">
        <v>1673</v>
      </c>
      <c r="O323" s="57" t="s">
        <v>353</v>
      </c>
      <c r="P323" s="57">
        <v>11647575</v>
      </c>
      <c r="Q323" s="57" t="s">
        <v>353</v>
      </c>
      <c r="R323" s="57" t="s">
        <v>353</v>
      </c>
      <c r="S323" s="57" t="s">
        <v>353</v>
      </c>
      <c r="T323" s="57" t="s">
        <v>353</v>
      </c>
      <c r="U323" s="59">
        <v>44044</v>
      </c>
    </row>
    <row r="324" spans="1:21">
      <c r="A324" s="60" t="s">
        <v>1674</v>
      </c>
      <c r="B324" s="61" t="s">
        <v>1674</v>
      </c>
      <c r="C324" s="61" t="s">
        <v>560</v>
      </c>
      <c r="D324" s="61" t="s">
        <v>561</v>
      </c>
      <c r="E324" s="61" t="s">
        <v>1675</v>
      </c>
      <c r="F324" s="61">
        <v>2017</v>
      </c>
      <c r="G324" s="61" t="s">
        <v>563</v>
      </c>
      <c r="H324" s="62" t="s">
        <v>353</v>
      </c>
      <c r="I324" s="61" t="s">
        <v>353</v>
      </c>
      <c r="J324" s="61" t="s">
        <v>353</v>
      </c>
      <c r="K324" s="61" t="s">
        <v>1676</v>
      </c>
      <c r="L324" s="61" t="s">
        <v>1677</v>
      </c>
      <c r="M324" s="61" t="s">
        <v>353</v>
      </c>
      <c r="N324" s="61" t="s">
        <v>1678</v>
      </c>
      <c r="O324" s="62" t="s">
        <v>1679</v>
      </c>
      <c r="P324" s="61" t="s">
        <v>353</v>
      </c>
      <c r="Q324" s="61" t="s">
        <v>353</v>
      </c>
      <c r="R324" s="61" t="s">
        <v>353</v>
      </c>
      <c r="S324" s="61" t="s">
        <v>353</v>
      </c>
      <c r="T324" s="61" t="s">
        <v>353</v>
      </c>
      <c r="U324" s="63">
        <v>43891</v>
      </c>
    </row>
    <row r="325" spans="1:21">
      <c r="A325" s="56" t="s">
        <v>1680</v>
      </c>
      <c r="B325" s="57" t="s">
        <v>1680</v>
      </c>
      <c r="C325" s="57" t="s">
        <v>560</v>
      </c>
      <c r="D325" s="57" t="s">
        <v>561</v>
      </c>
      <c r="E325" s="57" t="s">
        <v>562</v>
      </c>
      <c r="F325" s="57">
        <v>2013</v>
      </c>
      <c r="G325" s="57" t="s">
        <v>563</v>
      </c>
      <c r="H325" s="58" t="s">
        <v>353</v>
      </c>
      <c r="I325" s="57">
        <v>224157</v>
      </c>
      <c r="J325" s="57">
        <v>9472</v>
      </c>
      <c r="K325" s="57" t="s">
        <v>1681</v>
      </c>
      <c r="L325" s="57" t="s">
        <v>1682</v>
      </c>
      <c r="M325" s="57" t="s">
        <v>353</v>
      </c>
      <c r="N325" s="57" t="s">
        <v>1683</v>
      </c>
      <c r="O325" s="57" t="s">
        <v>353</v>
      </c>
      <c r="P325" s="57" t="s">
        <v>353</v>
      </c>
      <c r="Q325" s="57" t="s">
        <v>353</v>
      </c>
      <c r="R325" s="57" t="s">
        <v>353</v>
      </c>
      <c r="S325" s="57" t="s">
        <v>353</v>
      </c>
      <c r="T325" s="57" t="s">
        <v>353</v>
      </c>
      <c r="U325" s="59">
        <v>43891</v>
      </c>
    </row>
    <row r="326" spans="1:21" ht="30.75">
      <c r="A326" s="60" t="s">
        <v>1684</v>
      </c>
      <c r="B326" s="61" t="s">
        <v>1685</v>
      </c>
      <c r="C326" s="61" t="s">
        <v>560</v>
      </c>
      <c r="D326" s="61" t="s">
        <v>561</v>
      </c>
      <c r="E326" s="61" t="s">
        <v>562</v>
      </c>
      <c r="F326" s="61">
        <v>2019</v>
      </c>
      <c r="G326" s="61" t="s">
        <v>563</v>
      </c>
      <c r="H326" s="62" t="s">
        <v>1686</v>
      </c>
      <c r="I326" s="61">
        <v>163691.29999999999</v>
      </c>
      <c r="J326" s="61">
        <v>6807</v>
      </c>
      <c r="K326" s="61" t="s">
        <v>1687</v>
      </c>
      <c r="L326" s="61" t="s">
        <v>1688</v>
      </c>
      <c r="M326" s="61" t="s">
        <v>353</v>
      </c>
      <c r="N326" s="61" t="s">
        <v>1689</v>
      </c>
      <c r="O326" s="62" t="s">
        <v>1690</v>
      </c>
      <c r="P326" s="61" t="s">
        <v>353</v>
      </c>
      <c r="Q326" s="61" t="s">
        <v>1691</v>
      </c>
      <c r="R326" s="61" t="s">
        <v>568</v>
      </c>
      <c r="S326" s="61">
        <v>220707743</v>
      </c>
      <c r="T326" s="61" t="s">
        <v>353</v>
      </c>
      <c r="U326" s="63">
        <v>45596</v>
      </c>
    </row>
    <row r="327" spans="1:21" ht="20.25">
      <c r="A327" s="56" t="s">
        <v>1692</v>
      </c>
      <c r="B327" s="57" t="s">
        <v>1693</v>
      </c>
      <c r="C327" s="57" t="s">
        <v>560</v>
      </c>
      <c r="D327" s="57" t="s">
        <v>561</v>
      </c>
      <c r="E327" s="57" t="s">
        <v>562</v>
      </c>
      <c r="F327" s="57">
        <v>2018</v>
      </c>
      <c r="G327" s="57" t="s">
        <v>563</v>
      </c>
      <c r="H327" s="58" t="s">
        <v>1694</v>
      </c>
      <c r="I327" s="57">
        <v>140437.1</v>
      </c>
      <c r="J327" s="57">
        <v>6542</v>
      </c>
      <c r="K327" s="57" t="s">
        <v>1695</v>
      </c>
      <c r="L327" s="57" t="s">
        <v>1696</v>
      </c>
      <c r="M327" s="57" t="s">
        <v>353</v>
      </c>
      <c r="N327" s="57" t="s">
        <v>1697</v>
      </c>
      <c r="O327" s="58" t="s">
        <v>1698</v>
      </c>
      <c r="P327" s="57" t="s">
        <v>353</v>
      </c>
      <c r="Q327" s="57" t="s">
        <v>1691</v>
      </c>
      <c r="R327" s="57" t="s">
        <v>568</v>
      </c>
      <c r="S327" s="57">
        <v>221402554</v>
      </c>
      <c r="T327" s="57" t="s">
        <v>353</v>
      </c>
      <c r="U327" s="59">
        <v>45747</v>
      </c>
    </row>
    <row r="328" spans="1:21" ht="30.75">
      <c r="A328" s="60" t="s">
        <v>1699</v>
      </c>
      <c r="B328" s="61" t="s">
        <v>1700</v>
      </c>
      <c r="C328" s="61" t="s">
        <v>560</v>
      </c>
      <c r="D328" s="61" t="s">
        <v>561</v>
      </c>
      <c r="E328" s="61" t="s">
        <v>562</v>
      </c>
      <c r="F328" s="61">
        <v>2023</v>
      </c>
      <c r="G328" s="61" t="s">
        <v>563</v>
      </c>
      <c r="H328" s="62" t="s">
        <v>1686</v>
      </c>
      <c r="I328" s="61">
        <v>6161</v>
      </c>
      <c r="J328" s="61">
        <v>300</v>
      </c>
      <c r="K328" s="61" t="s">
        <v>1701</v>
      </c>
      <c r="L328" s="61" t="s">
        <v>1702</v>
      </c>
      <c r="M328" s="61" t="s">
        <v>353</v>
      </c>
      <c r="N328" s="61" t="s">
        <v>1703</v>
      </c>
      <c r="O328" s="61" t="s">
        <v>353</v>
      </c>
      <c r="P328" s="61" t="s">
        <v>353</v>
      </c>
      <c r="Q328" s="61" t="s">
        <v>1691</v>
      </c>
      <c r="R328" s="61" t="s">
        <v>568</v>
      </c>
      <c r="S328" s="61">
        <v>220707824</v>
      </c>
      <c r="T328" s="61" t="s">
        <v>353</v>
      </c>
      <c r="U328" s="63">
        <v>45716</v>
      </c>
    </row>
    <row r="329" spans="1:21">
      <c r="A329" s="56" t="s">
        <v>1704</v>
      </c>
      <c r="B329" s="57" t="s">
        <v>1705</v>
      </c>
      <c r="C329" s="57" t="s">
        <v>560</v>
      </c>
      <c r="D329" s="57" t="s">
        <v>561</v>
      </c>
      <c r="E329" s="57" t="s">
        <v>1181</v>
      </c>
      <c r="F329" s="57">
        <v>2023</v>
      </c>
      <c r="G329" s="57" t="s">
        <v>942</v>
      </c>
      <c r="H329" s="58" t="s">
        <v>353</v>
      </c>
      <c r="I329" s="57" t="s">
        <v>353</v>
      </c>
      <c r="J329" s="57" t="s">
        <v>353</v>
      </c>
      <c r="K329" s="57" t="s">
        <v>353</v>
      </c>
      <c r="L329" s="57" t="s">
        <v>1706</v>
      </c>
      <c r="M329" s="57" t="s">
        <v>353</v>
      </c>
      <c r="N329" s="57" t="s">
        <v>1707</v>
      </c>
      <c r="O329" s="57" t="s">
        <v>353</v>
      </c>
      <c r="P329" s="57" t="s">
        <v>1708</v>
      </c>
      <c r="Q329" s="57" t="s">
        <v>353</v>
      </c>
      <c r="R329" s="57" t="s">
        <v>353</v>
      </c>
      <c r="S329" s="57" t="s">
        <v>353</v>
      </c>
      <c r="T329" s="57">
        <v>2</v>
      </c>
      <c r="U329" s="57" t="s">
        <v>353</v>
      </c>
    </row>
    <row r="330" spans="1:21">
      <c r="A330" s="60" t="s">
        <v>1709</v>
      </c>
      <c r="B330" s="61" t="s">
        <v>1710</v>
      </c>
      <c r="C330" s="61" t="s">
        <v>560</v>
      </c>
      <c r="D330" s="61" t="s">
        <v>561</v>
      </c>
      <c r="E330" s="61" t="s">
        <v>1711</v>
      </c>
      <c r="F330" s="61">
        <v>2019</v>
      </c>
      <c r="G330" s="61" t="s">
        <v>942</v>
      </c>
      <c r="H330" s="62" t="s">
        <v>353</v>
      </c>
      <c r="I330" s="61">
        <v>43042.8</v>
      </c>
      <c r="J330" s="61">
        <v>1007</v>
      </c>
      <c r="K330" s="61" t="s">
        <v>1712</v>
      </c>
      <c r="L330" s="61" t="s">
        <v>1713</v>
      </c>
      <c r="M330" s="61" t="s">
        <v>353</v>
      </c>
      <c r="N330" s="61" t="s">
        <v>1714</v>
      </c>
      <c r="O330" s="62" t="s">
        <v>1715</v>
      </c>
      <c r="P330" s="61" t="s">
        <v>1716</v>
      </c>
      <c r="Q330" s="61" t="s">
        <v>1063</v>
      </c>
      <c r="R330" s="61" t="s">
        <v>692</v>
      </c>
      <c r="S330" s="61">
        <v>223701942</v>
      </c>
      <c r="T330" s="61">
        <v>2</v>
      </c>
      <c r="U330" s="63">
        <v>45688</v>
      </c>
    </row>
    <row r="331" spans="1:21">
      <c r="A331" s="60" t="s">
        <v>1717</v>
      </c>
      <c r="B331" s="61" t="s">
        <v>1717</v>
      </c>
      <c r="C331" s="61" t="s">
        <v>492</v>
      </c>
      <c r="D331" s="61" t="s">
        <v>1718</v>
      </c>
      <c r="E331" s="61" t="s">
        <v>1719</v>
      </c>
      <c r="F331" s="61">
        <v>2011</v>
      </c>
      <c r="G331" s="61" t="s">
        <v>1720</v>
      </c>
      <c r="H331" s="62" t="s">
        <v>353</v>
      </c>
      <c r="I331" s="61">
        <v>20.3</v>
      </c>
      <c r="J331" s="61">
        <v>855</v>
      </c>
      <c r="K331" s="61" t="s">
        <v>353</v>
      </c>
      <c r="L331" s="61" t="s">
        <v>1721</v>
      </c>
      <c r="M331" s="61" t="s">
        <v>353</v>
      </c>
      <c r="N331" s="61" t="s">
        <v>353</v>
      </c>
      <c r="O331" s="61" t="s">
        <v>353</v>
      </c>
      <c r="P331" s="61" t="s">
        <v>353</v>
      </c>
      <c r="Q331" s="61" t="s">
        <v>353</v>
      </c>
      <c r="R331" s="61" t="s">
        <v>510</v>
      </c>
      <c r="S331" s="61">
        <v>221019838</v>
      </c>
      <c r="T331" s="61" t="s">
        <v>353</v>
      </c>
      <c r="U331" s="61" t="s">
        <v>353</v>
      </c>
    </row>
    <row r="332" spans="1:21">
      <c r="A332" s="56" t="s">
        <v>1722</v>
      </c>
      <c r="B332" s="57" t="s">
        <v>1722</v>
      </c>
      <c r="C332" s="57" t="s">
        <v>492</v>
      </c>
      <c r="D332" s="57" t="s">
        <v>493</v>
      </c>
      <c r="E332" s="57" t="s">
        <v>1723</v>
      </c>
      <c r="F332" s="57">
        <v>2016</v>
      </c>
      <c r="G332" s="57" t="s">
        <v>591</v>
      </c>
      <c r="H332" s="58" t="s">
        <v>353</v>
      </c>
      <c r="I332" s="57">
        <v>32.6</v>
      </c>
      <c r="J332" s="57">
        <v>4713</v>
      </c>
      <c r="K332" s="57" t="s">
        <v>1724</v>
      </c>
      <c r="L332" s="57" t="s">
        <v>1725</v>
      </c>
      <c r="M332" s="57" t="s">
        <v>353</v>
      </c>
      <c r="N332" s="57" t="s">
        <v>353</v>
      </c>
      <c r="O332" s="57" t="s">
        <v>353</v>
      </c>
      <c r="P332" s="57" t="s">
        <v>353</v>
      </c>
      <c r="Q332" s="57" t="s">
        <v>353</v>
      </c>
      <c r="R332" s="57" t="s">
        <v>510</v>
      </c>
      <c r="S332" s="57">
        <v>221020718</v>
      </c>
      <c r="T332" s="57" t="s">
        <v>353</v>
      </c>
      <c r="U332" s="57" t="s">
        <v>353</v>
      </c>
    </row>
    <row r="333" spans="1:21">
      <c r="A333" s="60" t="s">
        <v>1726</v>
      </c>
      <c r="B333" s="61" t="s">
        <v>1727</v>
      </c>
      <c r="C333" s="61" t="s">
        <v>350</v>
      </c>
      <c r="D333" s="61" t="s">
        <v>1728</v>
      </c>
      <c r="E333" s="61" t="s">
        <v>1729</v>
      </c>
      <c r="F333" s="61">
        <v>2014</v>
      </c>
      <c r="G333" s="61" t="s">
        <v>1730</v>
      </c>
      <c r="H333" s="62" t="s">
        <v>353</v>
      </c>
      <c r="I333" s="61" t="s">
        <v>353</v>
      </c>
      <c r="J333" s="61">
        <v>0</v>
      </c>
      <c r="K333" s="61" t="s">
        <v>353</v>
      </c>
      <c r="L333" s="61" t="s">
        <v>1731</v>
      </c>
      <c r="M333" s="61" t="s">
        <v>353</v>
      </c>
      <c r="N333" s="61" t="s">
        <v>353</v>
      </c>
      <c r="O333" s="61" t="s">
        <v>353</v>
      </c>
      <c r="P333" s="61" t="s">
        <v>353</v>
      </c>
      <c r="Q333" s="61" t="s">
        <v>353</v>
      </c>
      <c r="R333" s="61" t="s">
        <v>356</v>
      </c>
      <c r="S333" s="61" t="s">
        <v>1732</v>
      </c>
      <c r="T333" s="61" t="s">
        <v>353</v>
      </c>
      <c r="U333" s="61" t="s">
        <v>353</v>
      </c>
    </row>
    <row r="334" spans="1:21">
      <c r="A334" s="60" t="s">
        <v>1733</v>
      </c>
      <c r="B334" s="61" t="s">
        <v>167</v>
      </c>
      <c r="C334" s="61" t="s">
        <v>560</v>
      </c>
      <c r="D334" s="61" t="s">
        <v>561</v>
      </c>
      <c r="E334" s="61" t="s">
        <v>1181</v>
      </c>
      <c r="F334" s="61">
        <v>2018</v>
      </c>
      <c r="G334" s="61" t="s">
        <v>942</v>
      </c>
      <c r="H334" s="62" t="s">
        <v>954</v>
      </c>
      <c r="I334" s="61">
        <v>123884.4</v>
      </c>
      <c r="J334" s="61">
        <v>3915</v>
      </c>
      <c r="K334" s="61" t="s">
        <v>1734</v>
      </c>
      <c r="L334" s="61" t="s">
        <v>168</v>
      </c>
      <c r="M334" s="61" t="s">
        <v>353</v>
      </c>
      <c r="N334" s="61" t="s">
        <v>1735</v>
      </c>
      <c r="O334" s="61" t="s">
        <v>1736</v>
      </c>
      <c r="P334" s="61" t="s">
        <v>1737</v>
      </c>
      <c r="Q334" s="61" t="s">
        <v>363</v>
      </c>
      <c r="R334" s="61" t="s">
        <v>692</v>
      </c>
      <c r="S334" s="61">
        <v>223702320</v>
      </c>
      <c r="T334" s="61">
        <v>2</v>
      </c>
      <c r="U334" s="63">
        <v>45565</v>
      </c>
    </row>
    <row r="335" spans="1:21">
      <c r="A335" s="60" t="s">
        <v>1738</v>
      </c>
      <c r="B335" s="61" t="s">
        <v>170</v>
      </c>
      <c r="C335" s="61" t="s">
        <v>560</v>
      </c>
      <c r="D335" s="61" t="s">
        <v>561</v>
      </c>
      <c r="E335" s="61" t="s">
        <v>941</v>
      </c>
      <c r="F335" s="61">
        <v>2019</v>
      </c>
      <c r="G335" s="61" t="s">
        <v>942</v>
      </c>
      <c r="H335" s="62" t="s">
        <v>1118</v>
      </c>
      <c r="I335" s="61">
        <v>137371.5</v>
      </c>
      <c r="J335" s="61">
        <v>1832</v>
      </c>
      <c r="K335" s="61" t="s">
        <v>1739</v>
      </c>
      <c r="L335" s="61" t="s">
        <v>171</v>
      </c>
      <c r="M335" s="61" t="s">
        <v>353</v>
      </c>
      <c r="N335" s="61" t="s">
        <v>1740</v>
      </c>
      <c r="O335" s="61" t="s">
        <v>1169</v>
      </c>
      <c r="P335" s="61" t="s">
        <v>1741</v>
      </c>
      <c r="Q335" s="61" t="s">
        <v>1742</v>
      </c>
      <c r="R335" s="61" t="s">
        <v>353</v>
      </c>
      <c r="S335" s="61" t="s">
        <v>353</v>
      </c>
      <c r="T335" s="61">
        <v>2</v>
      </c>
      <c r="U335" s="63">
        <v>45688</v>
      </c>
    </row>
    <row r="336" spans="1:21">
      <c r="A336" s="56" t="s">
        <v>1743</v>
      </c>
      <c r="B336" s="57" t="s">
        <v>173</v>
      </c>
      <c r="C336" s="57" t="s">
        <v>560</v>
      </c>
      <c r="D336" s="57" t="s">
        <v>561</v>
      </c>
      <c r="E336" s="57" t="s">
        <v>941</v>
      </c>
      <c r="F336" s="57">
        <v>2019</v>
      </c>
      <c r="G336" s="57" t="s">
        <v>942</v>
      </c>
      <c r="H336" s="58" t="s">
        <v>1118</v>
      </c>
      <c r="I336" s="57">
        <v>158268.4</v>
      </c>
      <c r="J336" s="57">
        <v>2186</v>
      </c>
      <c r="K336" s="57" t="s">
        <v>1739</v>
      </c>
      <c r="L336" s="57" t="s">
        <v>174</v>
      </c>
      <c r="M336" s="57" t="s">
        <v>353</v>
      </c>
      <c r="N336" s="57" t="s">
        <v>1744</v>
      </c>
      <c r="O336" s="57" t="s">
        <v>1169</v>
      </c>
      <c r="P336" s="57" t="s">
        <v>1745</v>
      </c>
      <c r="Q336" s="57" t="s">
        <v>1742</v>
      </c>
      <c r="R336" s="57" t="s">
        <v>353</v>
      </c>
      <c r="S336" s="57" t="s">
        <v>353</v>
      </c>
      <c r="T336" s="57">
        <v>2</v>
      </c>
      <c r="U336" s="59">
        <v>45747</v>
      </c>
    </row>
    <row r="337" spans="1:21">
      <c r="A337" s="56" t="s">
        <v>1746</v>
      </c>
      <c r="B337" s="57" t="s">
        <v>176</v>
      </c>
      <c r="C337" s="57" t="s">
        <v>560</v>
      </c>
      <c r="D337" s="57" t="s">
        <v>561</v>
      </c>
      <c r="E337" s="57" t="s">
        <v>1747</v>
      </c>
      <c r="F337" s="57">
        <v>2017</v>
      </c>
      <c r="G337" s="57" t="s">
        <v>942</v>
      </c>
      <c r="H337" s="58" t="s">
        <v>1748</v>
      </c>
      <c r="I337" s="57">
        <v>239919.4</v>
      </c>
      <c r="J337" s="57">
        <v>9812</v>
      </c>
      <c r="K337" s="57" t="s">
        <v>1749</v>
      </c>
      <c r="L337" s="57" t="s">
        <v>177</v>
      </c>
      <c r="M337" s="57" t="s">
        <v>353</v>
      </c>
      <c r="N337" s="57" t="s">
        <v>1750</v>
      </c>
      <c r="O337" s="57" t="s">
        <v>1751</v>
      </c>
      <c r="P337" s="57" t="s">
        <v>1752</v>
      </c>
      <c r="Q337" s="57" t="s">
        <v>363</v>
      </c>
      <c r="R337" s="57" t="s">
        <v>692</v>
      </c>
      <c r="S337" s="57">
        <v>223702238</v>
      </c>
      <c r="T337" s="57">
        <v>2</v>
      </c>
      <c r="U337" s="57" t="s">
        <v>353</v>
      </c>
    </row>
    <row r="338" spans="1:21">
      <c r="A338" s="56" t="s">
        <v>1753</v>
      </c>
      <c r="B338" s="57" t="s">
        <v>180</v>
      </c>
      <c r="C338" s="57" t="s">
        <v>560</v>
      </c>
      <c r="D338" s="57" t="s">
        <v>561</v>
      </c>
      <c r="E338" s="57" t="s">
        <v>1181</v>
      </c>
      <c r="F338" s="57">
        <v>2021</v>
      </c>
      <c r="G338" s="57" t="s">
        <v>942</v>
      </c>
      <c r="H338" s="58" t="s">
        <v>954</v>
      </c>
      <c r="I338" s="57">
        <v>100340.5</v>
      </c>
      <c r="J338" s="57">
        <v>2076</v>
      </c>
      <c r="K338" s="57" t="s">
        <v>1754</v>
      </c>
      <c r="L338" s="57" t="s">
        <v>181</v>
      </c>
      <c r="M338" s="57" t="s">
        <v>353</v>
      </c>
      <c r="N338" s="57" t="s">
        <v>1755</v>
      </c>
      <c r="O338" s="57" t="s">
        <v>1756</v>
      </c>
      <c r="P338" s="57" t="s">
        <v>1757</v>
      </c>
      <c r="Q338" s="57" t="s">
        <v>363</v>
      </c>
      <c r="R338" s="57" t="s">
        <v>692</v>
      </c>
      <c r="S338" s="57">
        <v>223702034</v>
      </c>
      <c r="T338" s="57">
        <v>2</v>
      </c>
      <c r="U338" s="57" t="s">
        <v>353</v>
      </c>
    </row>
    <row r="339" spans="1:21">
      <c r="A339" s="60" t="s">
        <v>1758</v>
      </c>
      <c r="B339" s="61" t="s">
        <v>183</v>
      </c>
      <c r="C339" s="61" t="s">
        <v>560</v>
      </c>
      <c r="D339" s="61" t="s">
        <v>561</v>
      </c>
      <c r="E339" s="61" t="s">
        <v>1747</v>
      </c>
      <c r="F339" s="61">
        <v>2019</v>
      </c>
      <c r="G339" s="61" t="s">
        <v>942</v>
      </c>
      <c r="H339" s="62" t="s">
        <v>1748</v>
      </c>
      <c r="I339" s="61">
        <v>140505.70000000001</v>
      </c>
      <c r="J339" s="61">
        <v>2739</v>
      </c>
      <c r="K339" s="61" t="s">
        <v>1759</v>
      </c>
      <c r="L339" s="61" t="s">
        <v>184</v>
      </c>
      <c r="M339" s="61" t="s">
        <v>353</v>
      </c>
      <c r="N339" s="61" t="s">
        <v>1760</v>
      </c>
      <c r="O339" s="61" t="s">
        <v>1761</v>
      </c>
      <c r="P339" s="61" t="s">
        <v>1762</v>
      </c>
      <c r="Q339" s="61" t="s">
        <v>363</v>
      </c>
      <c r="R339" s="61" t="s">
        <v>692</v>
      </c>
      <c r="S339" s="61">
        <v>223701962</v>
      </c>
      <c r="T339" s="61">
        <v>2</v>
      </c>
      <c r="U339" s="63">
        <v>45716</v>
      </c>
    </row>
    <row r="340" spans="1:21">
      <c r="A340" s="56" t="s">
        <v>1763</v>
      </c>
      <c r="B340" s="57" t="s">
        <v>186</v>
      </c>
      <c r="C340" s="57" t="s">
        <v>560</v>
      </c>
      <c r="D340" s="57" t="s">
        <v>561</v>
      </c>
      <c r="E340" s="57" t="s">
        <v>1181</v>
      </c>
      <c r="F340" s="57">
        <v>2021</v>
      </c>
      <c r="G340" s="57" t="s">
        <v>942</v>
      </c>
      <c r="H340" s="58" t="s">
        <v>954</v>
      </c>
      <c r="I340" s="57">
        <v>53943.3</v>
      </c>
      <c r="J340" s="57">
        <v>2228</v>
      </c>
      <c r="K340" s="57" t="s">
        <v>1764</v>
      </c>
      <c r="L340" s="57" t="s">
        <v>187</v>
      </c>
      <c r="M340" s="57" t="s">
        <v>353</v>
      </c>
      <c r="N340" s="57" t="s">
        <v>1765</v>
      </c>
      <c r="O340" s="57" t="s">
        <v>1756</v>
      </c>
      <c r="P340" s="57" t="s">
        <v>1766</v>
      </c>
      <c r="Q340" s="57" t="s">
        <v>363</v>
      </c>
      <c r="R340" s="57" t="s">
        <v>692</v>
      </c>
      <c r="S340" s="57">
        <v>223702326</v>
      </c>
      <c r="T340" s="57">
        <v>2</v>
      </c>
      <c r="U340" s="59">
        <v>45504</v>
      </c>
    </row>
    <row r="341" spans="1:21">
      <c r="A341" s="60" t="s">
        <v>1767</v>
      </c>
      <c r="B341" s="61" t="s">
        <v>189</v>
      </c>
      <c r="C341" s="61" t="s">
        <v>560</v>
      </c>
      <c r="D341" s="61" t="s">
        <v>561</v>
      </c>
      <c r="E341" s="61" t="s">
        <v>1181</v>
      </c>
      <c r="F341" s="61">
        <v>2022</v>
      </c>
      <c r="G341" s="61" t="s">
        <v>942</v>
      </c>
      <c r="H341" s="62" t="s">
        <v>954</v>
      </c>
      <c r="I341" s="61" t="s">
        <v>353</v>
      </c>
      <c r="J341" s="61" t="s">
        <v>353</v>
      </c>
      <c r="K341" s="61" t="s">
        <v>1768</v>
      </c>
      <c r="L341" s="61" t="s">
        <v>190</v>
      </c>
      <c r="M341" s="61" t="s">
        <v>353</v>
      </c>
      <c r="N341" s="61" t="s">
        <v>1769</v>
      </c>
      <c r="O341" s="61" t="s">
        <v>353</v>
      </c>
      <c r="P341" s="61" t="s">
        <v>1770</v>
      </c>
      <c r="Q341" s="61" t="s">
        <v>363</v>
      </c>
      <c r="R341" s="61" t="s">
        <v>353</v>
      </c>
      <c r="S341" s="61" t="s">
        <v>353</v>
      </c>
      <c r="T341" s="61">
        <v>2</v>
      </c>
      <c r="U341" s="61" t="s">
        <v>353</v>
      </c>
    </row>
    <row r="342" spans="1:21">
      <c r="A342" s="56" t="s">
        <v>1771</v>
      </c>
      <c r="B342" s="57" t="s">
        <v>192</v>
      </c>
      <c r="C342" s="57" t="s">
        <v>560</v>
      </c>
      <c r="D342" s="57" t="s">
        <v>561</v>
      </c>
      <c r="E342" s="57" t="s">
        <v>1181</v>
      </c>
      <c r="F342" s="57">
        <v>2022</v>
      </c>
      <c r="G342" s="57" t="s">
        <v>942</v>
      </c>
      <c r="H342" s="58" t="s">
        <v>954</v>
      </c>
      <c r="I342" s="57">
        <v>74418.600000000006</v>
      </c>
      <c r="J342" s="57">
        <v>3333</v>
      </c>
      <c r="K342" s="57" t="s">
        <v>1772</v>
      </c>
      <c r="L342" s="57" t="s">
        <v>193</v>
      </c>
      <c r="M342" s="57" t="s">
        <v>353</v>
      </c>
      <c r="N342" s="57" t="s">
        <v>1773</v>
      </c>
      <c r="O342" s="57" t="s">
        <v>1774</v>
      </c>
      <c r="P342" s="57" t="s">
        <v>1775</v>
      </c>
      <c r="Q342" s="57" t="s">
        <v>363</v>
      </c>
      <c r="R342" s="57" t="s">
        <v>692</v>
      </c>
      <c r="S342" s="57">
        <v>223702166</v>
      </c>
      <c r="T342" s="57">
        <v>2</v>
      </c>
      <c r="U342" s="59">
        <v>45716</v>
      </c>
    </row>
    <row r="343" spans="1:21">
      <c r="A343" s="60" t="s">
        <v>1776</v>
      </c>
      <c r="B343" s="61" t="s">
        <v>1777</v>
      </c>
      <c r="C343" s="61" t="s">
        <v>560</v>
      </c>
      <c r="D343" s="61" t="s">
        <v>561</v>
      </c>
      <c r="E343" s="61" t="s">
        <v>1181</v>
      </c>
      <c r="F343" s="61">
        <v>2017</v>
      </c>
      <c r="G343" s="61" t="s">
        <v>942</v>
      </c>
      <c r="H343" s="62" t="s">
        <v>954</v>
      </c>
      <c r="I343" s="61">
        <v>177595.6</v>
      </c>
      <c r="J343" s="61">
        <v>4174</v>
      </c>
      <c r="K343" s="61" t="s">
        <v>1778</v>
      </c>
      <c r="L343" s="61" t="s">
        <v>1779</v>
      </c>
      <c r="M343" s="61" t="s">
        <v>353</v>
      </c>
      <c r="N343" s="61" t="s">
        <v>1780</v>
      </c>
      <c r="O343" s="61" t="s">
        <v>1781</v>
      </c>
      <c r="P343" s="61" t="s">
        <v>1782</v>
      </c>
      <c r="Q343" s="61" t="s">
        <v>1783</v>
      </c>
      <c r="R343" s="61" t="s">
        <v>353</v>
      </c>
      <c r="S343" s="61" t="s">
        <v>353</v>
      </c>
      <c r="T343" s="61">
        <v>2</v>
      </c>
      <c r="U343" s="61" t="s">
        <v>353</v>
      </c>
    </row>
    <row r="344" spans="1:21">
      <c r="A344" s="60" t="s">
        <v>1784</v>
      </c>
      <c r="B344" s="61" t="s">
        <v>1785</v>
      </c>
      <c r="C344" s="61" t="s">
        <v>560</v>
      </c>
      <c r="D344" s="61" t="s">
        <v>561</v>
      </c>
      <c r="E344" s="61" t="s">
        <v>1181</v>
      </c>
      <c r="F344" s="61">
        <v>2018</v>
      </c>
      <c r="G344" s="61" t="s">
        <v>942</v>
      </c>
      <c r="H344" s="62" t="s">
        <v>353</v>
      </c>
      <c r="I344" s="61" t="s">
        <v>353</v>
      </c>
      <c r="J344" s="61" t="s">
        <v>353</v>
      </c>
      <c r="K344" s="61" t="s">
        <v>1786</v>
      </c>
      <c r="L344" s="61" t="s">
        <v>1787</v>
      </c>
      <c r="M344" s="61" t="s">
        <v>353</v>
      </c>
      <c r="N344" s="61" t="s">
        <v>1788</v>
      </c>
      <c r="O344" s="61" t="s">
        <v>1736</v>
      </c>
      <c r="P344" s="61" t="s">
        <v>353</v>
      </c>
      <c r="Q344" s="61" t="s">
        <v>353</v>
      </c>
      <c r="R344" s="61" t="s">
        <v>353</v>
      </c>
      <c r="S344" s="61" t="s">
        <v>353</v>
      </c>
      <c r="T344" s="61" t="s">
        <v>353</v>
      </c>
      <c r="U344" s="61" t="s">
        <v>353</v>
      </c>
    </row>
    <row r="345" spans="1:21">
      <c r="A345" s="60" t="s">
        <v>1789</v>
      </c>
      <c r="B345" s="61" t="s">
        <v>1790</v>
      </c>
      <c r="C345" s="61" t="s">
        <v>560</v>
      </c>
      <c r="D345" s="61" t="s">
        <v>561</v>
      </c>
      <c r="E345" s="61" t="s">
        <v>1181</v>
      </c>
      <c r="F345" s="61">
        <v>2017</v>
      </c>
      <c r="G345" s="61" t="s">
        <v>942</v>
      </c>
      <c r="H345" s="62" t="s">
        <v>954</v>
      </c>
      <c r="I345" s="61">
        <v>138594</v>
      </c>
      <c r="J345" s="61">
        <v>3505</v>
      </c>
      <c r="K345" s="61" t="s">
        <v>1791</v>
      </c>
      <c r="L345" s="61" t="s">
        <v>1792</v>
      </c>
      <c r="M345" s="61" t="s">
        <v>353</v>
      </c>
      <c r="N345" s="61" t="s">
        <v>1793</v>
      </c>
      <c r="O345" s="61" t="s">
        <v>1756</v>
      </c>
      <c r="P345" s="61" t="s">
        <v>1794</v>
      </c>
      <c r="Q345" s="61" t="s">
        <v>951</v>
      </c>
      <c r="R345" s="61" t="s">
        <v>692</v>
      </c>
      <c r="S345" s="61">
        <v>223702013</v>
      </c>
      <c r="T345" s="61">
        <v>2</v>
      </c>
      <c r="U345" s="63">
        <v>45688</v>
      </c>
    </row>
    <row r="346" spans="1:21" ht="20.25">
      <c r="A346" s="60" t="s">
        <v>1795</v>
      </c>
      <c r="B346" s="61" t="s">
        <v>1796</v>
      </c>
      <c r="C346" s="61" t="s">
        <v>560</v>
      </c>
      <c r="D346" s="61" t="s">
        <v>561</v>
      </c>
      <c r="E346" s="61" t="s">
        <v>941</v>
      </c>
      <c r="F346" s="61">
        <v>2017</v>
      </c>
      <c r="G346" s="61" t="s">
        <v>942</v>
      </c>
      <c r="H346" s="62" t="s">
        <v>1797</v>
      </c>
      <c r="I346" s="61">
        <v>163190.79999999999</v>
      </c>
      <c r="J346" s="61">
        <v>6722</v>
      </c>
      <c r="K346" s="61" t="s">
        <v>1798</v>
      </c>
      <c r="L346" s="61" t="s">
        <v>1799</v>
      </c>
      <c r="M346" s="61" t="s">
        <v>353</v>
      </c>
      <c r="N346" s="61" t="s">
        <v>1800</v>
      </c>
      <c r="O346" s="61" t="s">
        <v>1751</v>
      </c>
      <c r="P346" s="61" t="s">
        <v>353</v>
      </c>
      <c r="Q346" s="61" t="s">
        <v>974</v>
      </c>
      <c r="R346" s="61" t="s">
        <v>353</v>
      </c>
      <c r="S346" s="61" t="s">
        <v>353</v>
      </c>
      <c r="T346" s="61" t="s">
        <v>353</v>
      </c>
      <c r="U346" s="63">
        <v>45322</v>
      </c>
    </row>
    <row r="347" spans="1:21">
      <c r="A347" s="56" t="s">
        <v>1801</v>
      </c>
      <c r="B347" s="57" t="s">
        <v>1802</v>
      </c>
      <c r="C347" s="57" t="s">
        <v>560</v>
      </c>
      <c r="D347" s="57" t="s">
        <v>561</v>
      </c>
      <c r="E347" s="57" t="s">
        <v>1181</v>
      </c>
      <c r="F347" s="57">
        <v>2017</v>
      </c>
      <c r="G347" s="57" t="s">
        <v>942</v>
      </c>
      <c r="H347" s="58" t="s">
        <v>954</v>
      </c>
      <c r="I347" s="57">
        <v>150665.1</v>
      </c>
      <c r="J347" s="57">
        <v>391</v>
      </c>
      <c r="K347" s="57" t="s">
        <v>1803</v>
      </c>
      <c r="L347" s="57" t="s">
        <v>1804</v>
      </c>
      <c r="M347" s="57" t="s">
        <v>353</v>
      </c>
      <c r="N347" s="57" t="s">
        <v>1805</v>
      </c>
      <c r="O347" s="58" t="s">
        <v>1756</v>
      </c>
      <c r="P347" s="57" t="s">
        <v>1806</v>
      </c>
      <c r="Q347" s="57" t="s">
        <v>1063</v>
      </c>
      <c r="R347" s="57" t="s">
        <v>692</v>
      </c>
      <c r="S347" s="57">
        <v>223702244</v>
      </c>
      <c r="T347" s="57">
        <v>2</v>
      </c>
      <c r="U347" s="59">
        <v>45688</v>
      </c>
    </row>
    <row r="348" spans="1:21">
      <c r="A348" s="60" t="s">
        <v>1807</v>
      </c>
      <c r="B348" s="61" t="s">
        <v>1808</v>
      </c>
      <c r="C348" s="61" t="s">
        <v>560</v>
      </c>
      <c r="D348" s="61" t="s">
        <v>561</v>
      </c>
      <c r="E348" s="61" t="s">
        <v>1181</v>
      </c>
      <c r="F348" s="61">
        <v>2018</v>
      </c>
      <c r="G348" s="61" t="s">
        <v>942</v>
      </c>
      <c r="H348" s="62" t="s">
        <v>954</v>
      </c>
      <c r="I348" s="61">
        <v>143067.9</v>
      </c>
      <c r="J348" s="61">
        <v>5230</v>
      </c>
      <c r="K348" s="61" t="s">
        <v>1809</v>
      </c>
      <c r="L348" s="61" t="s">
        <v>1810</v>
      </c>
      <c r="M348" s="61" t="s">
        <v>353</v>
      </c>
      <c r="N348" s="61" t="s">
        <v>1811</v>
      </c>
      <c r="O348" s="61" t="s">
        <v>1781</v>
      </c>
      <c r="P348" s="61" t="s">
        <v>353</v>
      </c>
      <c r="Q348" s="61" t="s">
        <v>1812</v>
      </c>
      <c r="R348" s="61" t="s">
        <v>692</v>
      </c>
      <c r="S348" s="61">
        <v>223702068</v>
      </c>
      <c r="T348" s="61">
        <v>2</v>
      </c>
      <c r="U348" s="63">
        <v>45688</v>
      </c>
    </row>
    <row r="349" spans="1:21" ht="20.25">
      <c r="A349" s="56" t="s">
        <v>1813</v>
      </c>
      <c r="B349" s="57" t="s">
        <v>195</v>
      </c>
      <c r="C349" s="57" t="s">
        <v>560</v>
      </c>
      <c r="D349" s="57" t="s">
        <v>1814</v>
      </c>
      <c r="E349" s="57" t="s">
        <v>1815</v>
      </c>
      <c r="F349" s="57">
        <v>2022</v>
      </c>
      <c r="G349" s="57" t="s">
        <v>942</v>
      </c>
      <c r="H349" s="58" t="s">
        <v>1797</v>
      </c>
      <c r="I349" s="57">
        <v>61269.4</v>
      </c>
      <c r="J349" s="57">
        <v>2367</v>
      </c>
      <c r="K349" s="57" t="s">
        <v>1816</v>
      </c>
      <c r="L349" s="57" t="s">
        <v>196</v>
      </c>
      <c r="M349" s="57" t="s">
        <v>353</v>
      </c>
      <c r="N349" s="57" t="s">
        <v>1817</v>
      </c>
      <c r="O349" s="57" t="s">
        <v>1818</v>
      </c>
      <c r="P349" s="57" t="s">
        <v>1819</v>
      </c>
      <c r="Q349" s="57" t="s">
        <v>363</v>
      </c>
      <c r="R349" s="57" t="s">
        <v>692</v>
      </c>
      <c r="S349" s="57">
        <v>223701951</v>
      </c>
      <c r="T349" s="57">
        <v>2</v>
      </c>
      <c r="U349" s="59">
        <v>45747</v>
      </c>
    </row>
    <row r="350" spans="1:21">
      <c r="A350" s="60" t="s">
        <v>1820</v>
      </c>
      <c r="B350" s="61" t="s">
        <v>1821</v>
      </c>
      <c r="C350" s="61" t="s">
        <v>560</v>
      </c>
      <c r="D350" s="61" t="s">
        <v>561</v>
      </c>
      <c r="E350" s="61" t="s">
        <v>941</v>
      </c>
      <c r="F350" s="61">
        <v>2017</v>
      </c>
      <c r="G350" s="61" t="s">
        <v>942</v>
      </c>
      <c r="H350" s="62" t="s">
        <v>1118</v>
      </c>
      <c r="I350" s="61">
        <v>120884.4</v>
      </c>
      <c r="J350" s="61">
        <v>9201</v>
      </c>
      <c r="K350" s="61" t="s">
        <v>1778</v>
      </c>
      <c r="L350" s="61" t="s">
        <v>1822</v>
      </c>
      <c r="M350" s="61" t="s">
        <v>353</v>
      </c>
      <c r="N350" s="61" t="s">
        <v>1823</v>
      </c>
      <c r="O350" s="61" t="s">
        <v>1169</v>
      </c>
      <c r="P350" s="61" t="s">
        <v>1824</v>
      </c>
      <c r="Q350" s="61" t="s">
        <v>1783</v>
      </c>
      <c r="R350" s="61" t="s">
        <v>353</v>
      </c>
      <c r="S350" s="61" t="s">
        <v>353</v>
      </c>
      <c r="T350" s="61">
        <v>2</v>
      </c>
      <c r="U350" s="61" t="s">
        <v>353</v>
      </c>
    </row>
    <row r="351" spans="1:21" ht="20.25">
      <c r="A351" s="56" t="s">
        <v>1825</v>
      </c>
      <c r="B351" s="57" t="s">
        <v>1826</v>
      </c>
      <c r="C351" s="57" t="s">
        <v>560</v>
      </c>
      <c r="D351" s="57" t="s">
        <v>561</v>
      </c>
      <c r="E351" s="57" t="s">
        <v>1747</v>
      </c>
      <c r="F351" s="57">
        <v>2017</v>
      </c>
      <c r="G351" s="57" t="s">
        <v>942</v>
      </c>
      <c r="H351" s="58" t="s">
        <v>1827</v>
      </c>
      <c r="I351" s="57">
        <v>146708.5</v>
      </c>
      <c r="J351" s="57">
        <v>6816</v>
      </c>
      <c r="K351" s="57" t="s">
        <v>1828</v>
      </c>
      <c r="L351" s="57" t="s">
        <v>1829</v>
      </c>
      <c r="M351" s="57" t="s">
        <v>353</v>
      </c>
      <c r="N351" s="57" t="s">
        <v>1830</v>
      </c>
      <c r="O351" s="58" t="s">
        <v>1831</v>
      </c>
      <c r="P351" s="57" t="s">
        <v>1832</v>
      </c>
      <c r="Q351" s="57" t="s">
        <v>1833</v>
      </c>
      <c r="R351" s="57" t="s">
        <v>692</v>
      </c>
      <c r="S351" s="57">
        <v>223702042</v>
      </c>
      <c r="T351" s="57" t="s">
        <v>353</v>
      </c>
      <c r="U351" s="59">
        <v>45535</v>
      </c>
    </row>
    <row r="352" spans="1:21">
      <c r="A352" s="60" t="s">
        <v>1834</v>
      </c>
      <c r="B352" s="61" t="s">
        <v>1835</v>
      </c>
      <c r="C352" s="61" t="s">
        <v>560</v>
      </c>
      <c r="D352" s="61" t="s">
        <v>561</v>
      </c>
      <c r="E352" s="61" t="s">
        <v>941</v>
      </c>
      <c r="F352" s="61">
        <v>2018</v>
      </c>
      <c r="G352" s="61" t="s">
        <v>942</v>
      </c>
      <c r="H352" s="62" t="s">
        <v>1118</v>
      </c>
      <c r="I352" s="61">
        <v>133218.29999999999</v>
      </c>
      <c r="J352" s="61">
        <v>2060</v>
      </c>
      <c r="K352" s="61" t="s">
        <v>1836</v>
      </c>
      <c r="L352" s="61" t="s">
        <v>1837</v>
      </c>
      <c r="M352" s="61" t="s">
        <v>353</v>
      </c>
      <c r="N352" s="61" t="s">
        <v>1838</v>
      </c>
      <c r="O352" s="61" t="s">
        <v>1169</v>
      </c>
      <c r="P352" s="61" t="s">
        <v>1839</v>
      </c>
      <c r="Q352" s="61" t="s">
        <v>1783</v>
      </c>
      <c r="R352" s="61" t="s">
        <v>353</v>
      </c>
      <c r="S352" s="61" t="s">
        <v>353</v>
      </c>
      <c r="T352" s="61">
        <v>2</v>
      </c>
      <c r="U352" s="63">
        <v>45412</v>
      </c>
    </row>
    <row r="353" spans="1:21">
      <c r="A353" s="56" t="s">
        <v>1840</v>
      </c>
      <c r="B353" s="57" t="s">
        <v>1841</v>
      </c>
      <c r="C353" s="57" t="s">
        <v>560</v>
      </c>
      <c r="D353" s="57" t="s">
        <v>561</v>
      </c>
      <c r="E353" s="57" t="s">
        <v>941</v>
      </c>
      <c r="F353" s="57">
        <v>2018</v>
      </c>
      <c r="G353" s="57" t="s">
        <v>942</v>
      </c>
      <c r="H353" s="58" t="s">
        <v>1118</v>
      </c>
      <c r="I353" s="57" t="s">
        <v>353</v>
      </c>
      <c r="J353" s="57" t="s">
        <v>353</v>
      </c>
      <c r="K353" s="57" t="s">
        <v>1842</v>
      </c>
      <c r="L353" s="57" t="s">
        <v>1843</v>
      </c>
      <c r="M353" s="57" t="s">
        <v>353</v>
      </c>
      <c r="N353" s="57" t="s">
        <v>1788</v>
      </c>
      <c r="O353" s="57" t="s">
        <v>1169</v>
      </c>
      <c r="P353" s="57" t="s">
        <v>353</v>
      </c>
      <c r="Q353" s="57" t="s">
        <v>1844</v>
      </c>
      <c r="R353" s="57" t="s">
        <v>353</v>
      </c>
      <c r="S353" s="57" t="s">
        <v>353</v>
      </c>
      <c r="T353" s="57" t="s">
        <v>353</v>
      </c>
      <c r="U353" s="57" t="s">
        <v>353</v>
      </c>
    </row>
    <row r="354" spans="1:21">
      <c r="A354" s="56" t="s">
        <v>1845</v>
      </c>
      <c r="B354" s="57" t="s">
        <v>198</v>
      </c>
      <c r="C354" s="57" t="s">
        <v>560</v>
      </c>
      <c r="D354" s="57" t="s">
        <v>1814</v>
      </c>
      <c r="E354" s="57" t="s">
        <v>1815</v>
      </c>
      <c r="F354" s="57">
        <v>2023</v>
      </c>
      <c r="G354" s="57" t="s">
        <v>942</v>
      </c>
      <c r="H354" s="58" t="s">
        <v>1118</v>
      </c>
      <c r="I354" s="57">
        <v>29303.599999999999</v>
      </c>
      <c r="J354" s="57">
        <v>1540</v>
      </c>
      <c r="K354" s="57" t="s">
        <v>1846</v>
      </c>
      <c r="L354" s="57" t="s">
        <v>199</v>
      </c>
      <c r="M354" s="57" t="s">
        <v>353</v>
      </c>
      <c r="N354" s="57" t="s">
        <v>1847</v>
      </c>
      <c r="O354" s="57" t="s">
        <v>1848</v>
      </c>
      <c r="P354" s="57" t="s">
        <v>1849</v>
      </c>
      <c r="Q354" s="57" t="s">
        <v>363</v>
      </c>
      <c r="R354" s="57" t="s">
        <v>692</v>
      </c>
      <c r="S354" s="57">
        <v>223702110</v>
      </c>
      <c r="T354" s="57">
        <v>2</v>
      </c>
      <c r="U354" s="57" t="s">
        <v>353</v>
      </c>
    </row>
    <row r="355" spans="1:21">
      <c r="A355" s="56" t="s">
        <v>1850</v>
      </c>
      <c r="B355" s="57" t="s">
        <v>1851</v>
      </c>
      <c r="C355" s="57" t="s">
        <v>560</v>
      </c>
      <c r="D355" s="57" t="s">
        <v>561</v>
      </c>
      <c r="E355" s="57" t="s">
        <v>941</v>
      </c>
      <c r="F355" s="57">
        <v>2016</v>
      </c>
      <c r="G355" s="57" t="s">
        <v>942</v>
      </c>
      <c r="H355" s="58" t="s">
        <v>1118</v>
      </c>
      <c r="I355" s="57">
        <v>164148.5</v>
      </c>
      <c r="J355" s="57">
        <v>11326</v>
      </c>
      <c r="K355" s="57" t="s">
        <v>1836</v>
      </c>
      <c r="L355" s="57" t="s">
        <v>1852</v>
      </c>
      <c r="M355" s="57" t="s">
        <v>353</v>
      </c>
      <c r="N355" s="57" t="s">
        <v>1853</v>
      </c>
      <c r="O355" s="57" t="s">
        <v>1854</v>
      </c>
      <c r="P355" s="57" t="s">
        <v>1855</v>
      </c>
      <c r="Q355" s="57" t="s">
        <v>1783</v>
      </c>
      <c r="R355" s="57" t="s">
        <v>692</v>
      </c>
      <c r="S355" s="57">
        <v>223701963</v>
      </c>
      <c r="T355" s="57">
        <v>2</v>
      </c>
      <c r="U355" s="59">
        <v>45535</v>
      </c>
    </row>
    <row r="356" spans="1:21">
      <c r="A356" s="56" t="s">
        <v>1856</v>
      </c>
      <c r="B356" s="57" t="s">
        <v>1857</v>
      </c>
      <c r="C356" s="57" t="s">
        <v>560</v>
      </c>
      <c r="D356" s="57" t="s">
        <v>561</v>
      </c>
      <c r="E356" s="57" t="s">
        <v>1181</v>
      </c>
      <c r="F356" s="57">
        <v>2018</v>
      </c>
      <c r="G356" s="57" t="s">
        <v>942</v>
      </c>
      <c r="H356" s="58" t="s">
        <v>954</v>
      </c>
      <c r="I356" s="57">
        <v>113817.5</v>
      </c>
      <c r="J356" s="57">
        <v>2183</v>
      </c>
      <c r="K356" s="57" t="s">
        <v>1858</v>
      </c>
      <c r="L356" s="57" t="s">
        <v>1859</v>
      </c>
      <c r="M356" s="57" t="s">
        <v>353</v>
      </c>
      <c r="N356" s="57" t="s">
        <v>1860</v>
      </c>
      <c r="O356" s="57" t="s">
        <v>1781</v>
      </c>
      <c r="P356" s="57" t="s">
        <v>353</v>
      </c>
      <c r="Q356" s="57" t="s">
        <v>1861</v>
      </c>
      <c r="R356" s="57" t="s">
        <v>692</v>
      </c>
      <c r="S356" s="57">
        <v>223702056</v>
      </c>
      <c r="T356" s="57" t="s">
        <v>353</v>
      </c>
      <c r="U356" s="59">
        <v>45504</v>
      </c>
    </row>
    <row r="357" spans="1:21">
      <c r="A357" s="60" t="s">
        <v>1862</v>
      </c>
      <c r="B357" s="61" t="s">
        <v>1863</v>
      </c>
      <c r="C357" s="61" t="s">
        <v>560</v>
      </c>
      <c r="D357" s="61" t="s">
        <v>561</v>
      </c>
      <c r="E357" s="61" t="s">
        <v>1181</v>
      </c>
      <c r="F357" s="61">
        <v>2018</v>
      </c>
      <c r="G357" s="61" t="s">
        <v>942</v>
      </c>
      <c r="H357" s="62" t="s">
        <v>954</v>
      </c>
      <c r="I357" s="61">
        <v>100469.8</v>
      </c>
      <c r="J357" s="61">
        <v>254</v>
      </c>
      <c r="K357" s="61" t="s">
        <v>1864</v>
      </c>
      <c r="L357" s="61" t="s">
        <v>1865</v>
      </c>
      <c r="M357" s="61" t="s">
        <v>353</v>
      </c>
      <c r="N357" s="61" t="s">
        <v>1866</v>
      </c>
      <c r="O357" s="61" t="s">
        <v>1736</v>
      </c>
      <c r="P357" s="61" t="s">
        <v>353</v>
      </c>
      <c r="Q357" s="61" t="s">
        <v>1867</v>
      </c>
      <c r="R357" s="61" t="s">
        <v>692</v>
      </c>
      <c r="S357" s="61">
        <v>223702222</v>
      </c>
      <c r="T357" s="61" t="s">
        <v>353</v>
      </c>
      <c r="U357" s="61" t="s">
        <v>353</v>
      </c>
    </row>
    <row r="358" spans="1:21">
      <c r="A358" s="56" t="s">
        <v>1868</v>
      </c>
      <c r="B358" s="57" t="s">
        <v>201</v>
      </c>
      <c r="C358" s="57" t="s">
        <v>560</v>
      </c>
      <c r="D358" s="57" t="s">
        <v>561</v>
      </c>
      <c r="E358" s="57" t="s">
        <v>941</v>
      </c>
      <c r="F358" s="57">
        <v>2023</v>
      </c>
      <c r="G358" s="57" t="s">
        <v>942</v>
      </c>
      <c r="H358" s="58" t="s">
        <v>1118</v>
      </c>
      <c r="I358" s="57">
        <v>32569.9</v>
      </c>
      <c r="J358" s="57">
        <v>1840</v>
      </c>
      <c r="K358" s="57" t="s">
        <v>1869</v>
      </c>
      <c r="L358" s="57" t="s">
        <v>202</v>
      </c>
      <c r="M358" s="57" t="s">
        <v>353</v>
      </c>
      <c r="N358" s="57" t="s">
        <v>1870</v>
      </c>
      <c r="O358" s="57" t="s">
        <v>1169</v>
      </c>
      <c r="P358" s="57" t="s">
        <v>1871</v>
      </c>
      <c r="Q358" s="57" t="s">
        <v>1872</v>
      </c>
      <c r="R358" s="57" t="s">
        <v>692</v>
      </c>
      <c r="S358" s="57">
        <v>223702027</v>
      </c>
      <c r="T358" s="57">
        <v>2</v>
      </c>
      <c r="U358" s="59">
        <v>45777</v>
      </c>
    </row>
    <row r="359" spans="1:21">
      <c r="A359" s="60" t="s">
        <v>1873</v>
      </c>
      <c r="B359" s="61" t="s">
        <v>1874</v>
      </c>
      <c r="C359" s="61" t="s">
        <v>560</v>
      </c>
      <c r="D359" s="61" t="s">
        <v>561</v>
      </c>
      <c r="E359" s="61" t="s">
        <v>1747</v>
      </c>
      <c r="F359" s="61">
        <v>2019</v>
      </c>
      <c r="G359" s="61" t="s">
        <v>942</v>
      </c>
      <c r="H359" s="62" t="s">
        <v>1827</v>
      </c>
      <c r="I359" s="61">
        <v>179469.3</v>
      </c>
      <c r="J359" s="61">
        <v>6752</v>
      </c>
      <c r="K359" s="61" t="s">
        <v>1875</v>
      </c>
      <c r="L359" s="61" t="s">
        <v>1876</v>
      </c>
      <c r="M359" s="61" t="s">
        <v>353</v>
      </c>
      <c r="N359" s="61" t="s">
        <v>1877</v>
      </c>
      <c r="O359" s="61" t="s">
        <v>1878</v>
      </c>
      <c r="P359" s="61" t="s">
        <v>1879</v>
      </c>
      <c r="Q359" s="61" t="s">
        <v>1691</v>
      </c>
      <c r="R359" s="61" t="s">
        <v>692</v>
      </c>
      <c r="S359" s="61">
        <v>223702032</v>
      </c>
      <c r="T359" s="61" t="s">
        <v>353</v>
      </c>
      <c r="U359" s="63">
        <v>45504</v>
      </c>
    </row>
    <row r="360" spans="1:21">
      <c r="A360" s="56" t="s">
        <v>1880</v>
      </c>
      <c r="B360" s="57" t="s">
        <v>204</v>
      </c>
      <c r="C360" s="57" t="s">
        <v>560</v>
      </c>
      <c r="D360" s="57" t="s">
        <v>561</v>
      </c>
      <c r="E360" s="57" t="s">
        <v>1181</v>
      </c>
      <c r="F360" s="57">
        <v>2023</v>
      </c>
      <c r="G360" s="57" t="s">
        <v>942</v>
      </c>
      <c r="H360" s="58" t="s">
        <v>954</v>
      </c>
      <c r="I360" s="57">
        <v>11829.2</v>
      </c>
      <c r="J360" s="57">
        <v>589</v>
      </c>
      <c r="K360" s="57" t="s">
        <v>1881</v>
      </c>
      <c r="L360" s="57" t="s">
        <v>205</v>
      </c>
      <c r="M360" s="57" t="s">
        <v>353</v>
      </c>
      <c r="N360" s="57" t="s">
        <v>1882</v>
      </c>
      <c r="O360" s="57" t="s">
        <v>1774</v>
      </c>
      <c r="P360" s="57" t="s">
        <v>353</v>
      </c>
      <c r="Q360" s="57" t="s">
        <v>363</v>
      </c>
      <c r="R360" s="57" t="s">
        <v>692</v>
      </c>
      <c r="S360" s="57">
        <v>223702097</v>
      </c>
      <c r="T360" s="57" t="s">
        <v>353</v>
      </c>
      <c r="U360" s="59">
        <v>45869</v>
      </c>
    </row>
    <row r="361" spans="1:21">
      <c r="A361" s="60" t="s">
        <v>1883</v>
      </c>
      <c r="B361" s="61" t="s">
        <v>1884</v>
      </c>
      <c r="C361" s="61" t="s">
        <v>560</v>
      </c>
      <c r="D361" s="61" t="s">
        <v>561</v>
      </c>
      <c r="E361" s="61" t="s">
        <v>941</v>
      </c>
      <c r="F361" s="61">
        <v>2019</v>
      </c>
      <c r="G361" s="61" t="s">
        <v>942</v>
      </c>
      <c r="H361" s="62" t="s">
        <v>1118</v>
      </c>
      <c r="I361" s="61">
        <v>86217.8</v>
      </c>
      <c r="J361" s="61">
        <v>1568</v>
      </c>
      <c r="K361" s="61" t="s">
        <v>1778</v>
      </c>
      <c r="L361" s="61" t="s">
        <v>1885</v>
      </c>
      <c r="M361" s="61" t="s">
        <v>353</v>
      </c>
      <c r="N361" s="61" t="s">
        <v>1886</v>
      </c>
      <c r="O361" s="61" t="s">
        <v>1887</v>
      </c>
      <c r="P361" s="61" t="s">
        <v>353</v>
      </c>
      <c r="Q361" s="61" t="s">
        <v>1888</v>
      </c>
      <c r="R361" s="61" t="s">
        <v>353</v>
      </c>
      <c r="S361" s="61" t="s">
        <v>353</v>
      </c>
      <c r="T361" s="61" t="s">
        <v>353</v>
      </c>
      <c r="U361" s="61" t="s">
        <v>353</v>
      </c>
    </row>
    <row r="362" spans="1:21">
      <c r="A362" s="60" t="s">
        <v>1889</v>
      </c>
      <c r="B362" s="61" t="s">
        <v>1890</v>
      </c>
      <c r="C362" s="61" t="s">
        <v>560</v>
      </c>
      <c r="D362" s="61" t="s">
        <v>561</v>
      </c>
      <c r="E362" s="61" t="s">
        <v>941</v>
      </c>
      <c r="F362" s="61">
        <v>2019</v>
      </c>
      <c r="G362" s="61" t="s">
        <v>942</v>
      </c>
      <c r="H362" s="62" t="s">
        <v>1118</v>
      </c>
      <c r="I362" s="61">
        <v>122928.3</v>
      </c>
      <c r="J362" s="61">
        <v>8770</v>
      </c>
      <c r="K362" s="61" t="s">
        <v>1778</v>
      </c>
      <c r="L362" s="61" t="s">
        <v>1891</v>
      </c>
      <c r="M362" s="61" t="s">
        <v>353</v>
      </c>
      <c r="N362" s="61" t="s">
        <v>1892</v>
      </c>
      <c r="O362" s="61" t="s">
        <v>1169</v>
      </c>
      <c r="P362" s="61" t="s">
        <v>1893</v>
      </c>
      <c r="Q362" s="61" t="s">
        <v>1783</v>
      </c>
      <c r="R362" s="61" t="s">
        <v>353</v>
      </c>
      <c r="S362" s="61" t="s">
        <v>353</v>
      </c>
      <c r="T362" s="61" t="s">
        <v>353</v>
      </c>
      <c r="U362" s="61" t="s">
        <v>353</v>
      </c>
    </row>
    <row r="363" spans="1:21">
      <c r="A363" s="60" t="s">
        <v>1894</v>
      </c>
      <c r="B363" s="61" t="s">
        <v>1895</v>
      </c>
      <c r="C363" s="61" t="s">
        <v>560</v>
      </c>
      <c r="D363" s="61" t="s">
        <v>561</v>
      </c>
      <c r="E363" s="61" t="s">
        <v>941</v>
      </c>
      <c r="F363" s="61">
        <v>2019</v>
      </c>
      <c r="G363" s="61" t="s">
        <v>942</v>
      </c>
      <c r="H363" s="62" t="s">
        <v>1118</v>
      </c>
      <c r="I363" s="61">
        <v>124870.7</v>
      </c>
      <c r="J363" s="61">
        <v>7069</v>
      </c>
      <c r="K363" s="61" t="s">
        <v>1896</v>
      </c>
      <c r="L363" s="61" t="s">
        <v>1897</v>
      </c>
      <c r="M363" s="61" t="s">
        <v>353</v>
      </c>
      <c r="N363" s="61" t="s">
        <v>1898</v>
      </c>
      <c r="O363" s="61" t="s">
        <v>1169</v>
      </c>
      <c r="P363" s="61" t="s">
        <v>1899</v>
      </c>
      <c r="Q363" s="61" t="s">
        <v>1002</v>
      </c>
      <c r="R363" s="61" t="s">
        <v>353</v>
      </c>
      <c r="S363" s="61" t="s">
        <v>353</v>
      </c>
      <c r="T363" s="61">
        <v>2</v>
      </c>
      <c r="U363" s="63">
        <v>45473</v>
      </c>
    </row>
    <row r="364" spans="1:21">
      <c r="A364" s="60" t="s">
        <v>1900</v>
      </c>
      <c r="B364" s="61" t="s">
        <v>1901</v>
      </c>
      <c r="C364" s="61" t="s">
        <v>560</v>
      </c>
      <c r="D364" s="61" t="s">
        <v>561</v>
      </c>
      <c r="E364" s="61" t="s">
        <v>1181</v>
      </c>
      <c r="F364" s="61">
        <v>2019</v>
      </c>
      <c r="G364" s="61" t="s">
        <v>942</v>
      </c>
      <c r="H364" s="62" t="s">
        <v>954</v>
      </c>
      <c r="I364" s="61">
        <v>134389.20000000001</v>
      </c>
      <c r="J364" s="61">
        <v>4907</v>
      </c>
      <c r="K364" s="61" t="s">
        <v>1778</v>
      </c>
      <c r="L364" s="61" t="s">
        <v>1902</v>
      </c>
      <c r="M364" s="61" t="s">
        <v>353</v>
      </c>
      <c r="N364" s="61" t="s">
        <v>1903</v>
      </c>
      <c r="O364" s="61" t="s">
        <v>1756</v>
      </c>
      <c r="P364" s="61" t="s">
        <v>1904</v>
      </c>
      <c r="Q364" s="61" t="s">
        <v>1888</v>
      </c>
      <c r="R364" s="61" t="s">
        <v>353</v>
      </c>
      <c r="S364" s="61" t="s">
        <v>353</v>
      </c>
      <c r="T364" s="61">
        <v>2</v>
      </c>
      <c r="U364" s="61" t="s">
        <v>353</v>
      </c>
    </row>
    <row r="365" spans="1:21">
      <c r="A365" s="60" t="s">
        <v>1905</v>
      </c>
      <c r="B365" s="61" t="s">
        <v>1906</v>
      </c>
      <c r="C365" s="61" t="s">
        <v>560</v>
      </c>
      <c r="D365" s="61" t="s">
        <v>561</v>
      </c>
      <c r="E365" s="61" t="s">
        <v>1181</v>
      </c>
      <c r="F365" s="61">
        <v>2019</v>
      </c>
      <c r="G365" s="61" t="s">
        <v>942</v>
      </c>
      <c r="H365" s="62" t="s">
        <v>954</v>
      </c>
      <c r="I365" s="61">
        <v>104697.5</v>
      </c>
      <c r="J365" s="61">
        <v>14235</v>
      </c>
      <c r="K365" s="61" t="s">
        <v>1778</v>
      </c>
      <c r="L365" s="61" t="s">
        <v>1907</v>
      </c>
      <c r="M365" s="61" t="s">
        <v>353</v>
      </c>
      <c r="N365" s="61" t="s">
        <v>1908</v>
      </c>
      <c r="O365" s="61" t="s">
        <v>1756</v>
      </c>
      <c r="P365" s="61" t="s">
        <v>1909</v>
      </c>
      <c r="Q365" s="61" t="s">
        <v>1910</v>
      </c>
      <c r="R365" s="61" t="s">
        <v>353</v>
      </c>
      <c r="S365" s="61" t="s">
        <v>353</v>
      </c>
      <c r="T365" s="61">
        <v>2</v>
      </c>
      <c r="U365" s="63">
        <v>45504</v>
      </c>
    </row>
    <row r="366" spans="1:21">
      <c r="A366" s="60" t="s">
        <v>1911</v>
      </c>
      <c r="B366" s="61" t="s">
        <v>207</v>
      </c>
      <c r="C366" s="61" t="s">
        <v>560</v>
      </c>
      <c r="D366" s="61" t="s">
        <v>561</v>
      </c>
      <c r="E366" s="61" t="s">
        <v>941</v>
      </c>
      <c r="F366" s="61">
        <v>2023</v>
      </c>
      <c r="G366" s="61" t="s">
        <v>942</v>
      </c>
      <c r="H366" s="62" t="s">
        <v>1118</v>
      </c>
      <c r="I366" s="61">
        <v>4536.2</v>
      </c>
      <c r="J366" s="61">
        <v>152</v>
      </c>
      <c r="K366" s="61" t="s">
        <v>1912</v>
      </c>
      <c r="L366" s="61" t="s">
        <v>208</v>
      </c>
      <c r="M366" s="61" t="s">
        <v>353</v>
      </c>
      <c r="N366" s="61" t="s">
        <v>1913</v>
      </c>
      <c r="O366" s="61" t="s">
        <v>353</v>
      </c>
      <c r="P366" s="61" t="s">
        <v>353</v>
      </c>
      <c r="Q366" s="61" t="s">
        <v>1914</v>
      </c>
      <c r="R366" s="61" t="s">
        <v>692</v>
      </c>
      <c r="S366" s="61">
        <v>223701956</v>
      </c>
      <c r="T366" s="61">
        <v>2</v>
      </c>
      <c r="U366" s="63">
        <v>46112</v>
      </c>
    </row>
    <row r="367" spans="1:21">
      <c r="A367" s="60" t="s">
        <v>1915</v>
      </c>
      <c r="B367" s="61" t="s">
        <v>1916</v>
      </c>
      <c r="C367" s="61" t="s">
        <v>560</v>
      </c>
      <c r="D367" s="61" t="s">
        <v>561</v>
      </c>
      <c r="E367" s="61" t="s">
        <v>1181</v>
      </c>
      <c r="F367" s="61">
        <v>2019</v>
      </c>
      <c r="G367" s="61" t="s">
        <v>942</v>
      </c>
      <c r="H367" s="62" t="s">
        <v>954</v>
      </c>
      <c r="I367" s="61" t="s">
        <v>353</v>
      </c>
      <c r="J367" s="61" t="s">
        <v>353</v>
      </c>
      <c r="K367" s="61" t="s">
        <v>1842</v>
      </c>
      <c r="L367" s="61" t="s">
        <v>1917</v>
      </c>
      <c r="M367" s="61" t="s">
        <v>353</v>
      </c>
      <c r="N367" s="61" t="s">
        <v>1788</v>
      </c>
      <c r="O367" s="61" t="s">
        <v>1756</v>
      </c>
      <c r="P367" s="61" t="s">
        <v>353</v>
      </c>
      <c r="Q367" s="61" t="s">
        <v>353</v>
      </c>
      <c r="R367" s="61" t="s">
        <v>353</v>
      </c>
      <c r="S367" s="61" t="s">
        <v>353</v>
      </c>
      <c r="T367" s="61" t="s">
        <v>353</v>
      </c>
      <c r="U367" s="61" t="s">
        <v>353</v>
      </c>
    </row>
    <row r="368" spans="1:21">
      <c r="A368" s="56" t="s">
        <v>1918</v>
      </c>
      <c r="B368" s="57" t="s">
        <v>1919</v>
      </c>
      <c r="C368" s="57" t="s">
        <v>560</v>
      </c>
      <c r="D368" s="57" t="s">
        <v>561</v>
      </c>
      <c r="E368" s="57" t="s">
        <v>941</v>
      </c>
      <c r="F368" s="57">
        <v>2019</v>
      </c>
      <c r="G368" s="57" t="s">
        <v>942</v>
      </c>
      <c r="H368" s="58" t="s">
        <v>1118</v>
      </c>
      <c r="I368" s="57">
        <v>149213.29999999999</v>
      </c>
      <c r="J368" s="57">
        <v>1173</v>
      </c>
      <c r="K368" s="57" t="s">
        <v>1778</v>
      </c>
      <c r="L368" s="57" t="s">
        <v>1920</v>
      </c>
      <c r="M368" s="57" t="s">
        <v>353</v>
      </c>
      <c r="N368" s="57" t="s">
        <v>1921</v>
      </c>
      <c r="O368" s="57" t="s">
        <v>1169</v>
      </c>
      <c r="P368" s="57" t="s">
        <v>1922</v>
      </c>
      <c r="Q368" s="57" t="s">
        <v>1783</v>
      </c>
      <c r="R368" s="57" t="s">
        <v>353</v>
      </c>
      <c r="S368" s="57" t="s">
        <v>353</v>
      </c>
      <c r="T368" s="57">
        <v>2</v>
      </c>
      <c r="U368" s="57" t="s">
        <v>353</v>
      </c>
    </row>
    <row r="369" spans="1:21">
      <c r="A369" s="56" t="s">
        <v>1923</v>
      </c>
      <c r="B369" s="57" t="s">
        <v>1924</v>
      </c>
      <c r="C369" s="57" t="s">
        <v>560</v>
      </c>
      <c r="D369" s="57" t="s">
        <v>561</v>
      </c>
      <c r="E369" s="57" t="s">
        <v>1181</v>
      </c>
      <c r="F369" s="57">
        <v>2019</v>
      </c>
      <c r="G369" s="57" t="s">
        <v>942</v>
      </c>
      <c r="H369" s="58" t="s">
        <v>954</v>
      </c>
      <c r="I369" s="57">
        <v>112858.2</v>
      </c>
      <c r="J369" s="57">
        <v>4706</v>
      </c>
      <c r="K369" s="57" t="s">
        <v>1778</v>
      </c>
      <c r="L369" s="57" t="s">
        <v>1925</v>
      </c>
      <c r="M369" s="57" t="s">
        <v>353</v>
      </c>
      <c r="N369" s="57" t="s">
        <v>1926</v>
      </c>
      <c r="O369" s="57" t="s">
        <v>1756</v>
      </c>
      <c r="P369" s="57" t="s">
        <v>353</v>
      </c>
      <c r="Q369" s="57" t="s">
        <v>1783</v>
      </c>
      <c r="R369" s="57" t="s">
        <v>353</v>
      </c>
      <c r="S369" s="57" t="s">
        <v>353</v>
      </c>
      <c r="T369" s="57" t="s">
        <v>353</v>
      </c>
      <c r="U369" s="57" t="s">
        <v>353</v>
      </c>
    </row>
    <row r="370" spans="1:21">
      <c r="A370" s="56" t="s">
        <v>1927</v>
      </c>
      <c r="B370" s="57" t="s">
        <v>1928</v>
      </c>
      <c r="C370" s="57" t="s">
        <v>560</v>
      </c>
      <c r="D370" s="57" t="s">
        <v>561</v>
      </c>
      <c r="E370" s="57" t="s">
        <v>1181</v>
      </c>
      <c r="F370" s="57">
        <v>2019</v>
      </c>
      <c r="G370" s="57" t="s">
        <v>942</v>
      </c>
      <c r="H370" s="58" t="s">
        <v>954</v>
      </c>
      <c r="I370" s="57">
        <v>96940.2</v>
      </c>
      <c r="J370" s="57">
        <v>2119</v>
      </c>
      <c r="K370" s="57" t="s">
        <v>1929</v>
      </c>
      <c r="L370" s="57" t="s">
        <v>1930</v>
      </c>
      <c r="M370" s="57" t="s">
        <v>353</v>
      </c>
      <c r="N370" s="57" t="s">
        <v>1931</v>
      </c>
      <c r="O370" s="57" t="s">
        <v>1736</v>
      </c>
      <c r="P370" s="57" t="s">
        <v>353</v>
      </c>
      <c r="Q370" s="57" t="s">
        <v>389</v>
      </c>
      <c r="R370" s="57" t="s">
        <v>692</v>
      </c>
      <c r="S370" s="57">
        <v>223702024</v>
      </c>
      <c r="T370" s="57" t="s">
        <v>353</v>
      </c>
      <c r="U370" s="59">
        <v>45688</v>
      </c>
    </row>
    <row r="371" spans="1:21">
      <c r="A371" s="56" t="s">
        <v>1932</v>
      </c>
      <c r="B371" s="57" t="s">
        <v>1933</v>
      </c>
      <c r="C371" s="57" t="s">
        <v>560</v>
      </c>
      <c r="D371" s="57" t="s">
        <v>561</v>
      </c>
      <c r="E371" s="57" t="s">
        <v>1181</v>
      </c>
      <c r="F371" s="57">
        <v>2020</v>
      </c>
      <c r="G371" s="57" t="s">
        <v>942</v>
      </c>
      <c r="H371" s="58" t="s">
        <v>954</v>
      </c>
      <c r="I371" s="57">
        <v>134105.4</v>
      </c>
      <c r="J371" s="57">
        <v>5622</v>
      </c>
      <c r="K371" s="57" t="s">
        <v>1778</v>
      </c>
      <c r="L371" s="57" t="s">
        <v>1934</v>
      </c>
      <c r="M371" s="57" t="s">
        <v>1934</v>
      </c>
      <c r="N371" s="57" t="s">
        <v>1935</v>
      </c>
      <c r="O371" s="57" t="s">
        <v>1756</v>
      </c>
      <c r="P371" s="57" t="s">
        <v>1936</v>
      </c>
      <c r="Q371" s="57" t="s">
        <v>1783</v>
      </c>
      <c r="R371" s="57" t="s">
        <v>353</v>
      </c>
      <c r="S371" s="57" t="s">
        <v>353</v>
      </c>
      <c r="T371" s="57">
        <v>2</v>
      </c>
      <c r="U371" s="57" t="s">
        <v>353</v>
      </c>
    </row>
    <row r="372" spans="1:21">
      <c r="A372" s="56" t="s">
        <v>1937</v>
      </c>
      <c r="B372" s="57" t="s">
        <v>1938</v>
      </c>
      <c r="C372" s="57" t="s">
        <v>560</v>
      </c>
      <c r="D372" s="57" t="s">
        <v>561</v>
      </c>
      <c r="E372" s="57" t="s">
        <v>941</v>
      </c>
      <c r="F372" s="57">
        <v>2019</v>
      </c>
      <c r="G372" s="57" t="s">
        <v>942</v>
      </c>
      <c r="H372" s="58" t="s">
        <v>1118</v>
      </c>
      <c r="I372" s="57">
        <v>139706</v>
      </c>
      <c r="J372" s="57">
        <v>1114</v>
      </c>
      <c r="K372" s="57" t="s">
        <v>1778</v>
      </c>
      <c r="L372" s="57" t="s">
        <v>1939</v>
      </c>
      <c r="M372" s="57" t="s">
        <v>353</v>
      </c>
      <c r="N372" s="57" t="s">
        <v>1940</v>
      </c>
      <c r="O372" s="57" t="s">
        <v>1941</v>
      </c>
      <c r="P372" s="57" t="s">
        <v>1942</v>
      </c>
      <c r="Q372" s="57" t="s">
        <v>1888</v>
      </c>
      <c r="R372" s="57" t="s">
        <v>353</v>
      </c>
      <c r="S372" s="57" t="s">
        <v>353</v>
      </c>
      <c r="T372" s="57">
        <v>2</v>
      </c>
      <c r="U372" s="57" t="s">
        <v>353</v>
      </c>
    </row>
    <row r="373" spans="1:21">
      <c r="A373" s="56" t="s">
        <v>1943</v>
      </c>
      <c r="B373" s="57" t="s">
        <v>1944</v>
      </c>
      <c r="C373" s="57" t="s">
        <v>560</v>
      </c>
      <c r="D373" s="57" t="s">
        <v>561</v>
      </c>
      <c r="E373" s="57" t="s">
        <v>941</v>
      </c>
      <c r="F373" s="57">
        <v>2019</v>
      </c>
      <c r="G373" s="57" t="s">
        <v>942</v>
      </c>
      <c r="H373" s="58" t="s">
        <v>1118</v>
      </c>
      <c r="I373" s="57">
        <v>50541.7</v>
      </c>
      <c r="J373" s="57">
        <v>7919</v>
      </c>
      <c r="K373" s="57" t="s">
        <v>1945</v>
      </c>
      <c r="L373" s="57" t="s">
        <v>1946</v>
      </c>
      <c r="M373" s="57" t="s">
        <v>353</v>
      </c>
      <c r="N373" s="57" t="s">
        <v>1947</v>
      </c>
      <c r="O373" s="57" t="s">
        <v>1169</v>
      </c>
      <c r="P373" s="57" t="s">
        <v>1948</v>
      </c>
      <c r="Q373" s="57" t="s">
        <v>389</v>
      </c>
      <c r="R373" s="57" t="s">
        <v>692</v>
      </c>
      <c r="S373" s="57">
        <v>223702030</v>
      </c>
      <c r="T373" s="57">
        <v>2</v>
      </c>
      <c r="U373" s="59">
        <v>45688</v>
      </c>
    </row>
    <row r="374" spans="1:21">
      <c r="A374" s="56" t="s">
        <v>1949</v>
      </c>
      <c r="B374" s="57" t="s">
        <v>210</v>
      </c>
      <c r="C374" s="57" t="s">
        <v>560</v>
      </c>
      <c r="D374" s="57" t="s">
        <v>561</v>
      </c>
      <c r="E374" s="57" t="s">
        <v>1181</v>
      </c>
      <c r="F374" s="57">
        <v>2023</v>
      </c>
      <c r="G374" s="57" t="s">
        <v>942</v>
      </c>
      <c r="H374" s="58" t="s">
        <v>954</v>
      </c>
      <c r="I374" s="57">
        <v>5224.8</v>
      </c>
      <c r="J374" s="57">
        <v>227</v>
      </c>
      <c r="K374" s="57" t="s">
        <v>1950</v>
      </c>
      <c r="L374" s="57" t="s">
        <v>211</v>
      </c>
      <c r="M374" s="57" t="s">
        <v>353</v>
      </c>
      <c r="N374" s="57" t="s">
        <v>1951</v>
      </c>
      <c r="O374" s="57" t="s">
        <v>353</v>
      </c>
      <c r="P374" s="57" t="s">
        <v>353</v>
      </c>
      <c r="Q374" s="57" t="s">
        <v>363</v>
      </c>
      <c r="R374" s="57" t="s">
        <v>692</v>
      </c>
      <c r="S374" s="57">
        <v>223702060</v>
      </c>
      <c r="T374" s="57" t="s">
        <v>353</v>
      </c>
      <c r="U374" s="59">
        <v>46112</v>
      </c>
    </row>
    <row r="375" spans="1:21">
      <c r="A375" s="60" t="s">
        <v>1952</v>
      </c>
      <c r="B375" s="61" t="s">
        <v>1953</v>
      </c>
      <c r="C375" s="61" t="s">
        <v>560</v>
      </c>
      <c r="D375" s="61" t="s">
        <v>561</v>
      </c>
      <c r="E375" s="61" t="s">
        <v>941</v>
      </c>
      <c r="F375" s="61">
        <v>2019</v>
      </c>
      <c r="G375" s="61" t="s">
        <v>942</v>
      </c>
      <c r="H375" s="62" t="s">
        <v>1118</v>
      </c>
      <c r="I375" s="61">
        <v>127598.8</v>
      </c>
      <c r="J375" s="61">
        <v>1635</v>
      </c>
      <c r="K375" s="61" t="s">
        <v>1954</v>
      </c>
      <c r="L375" s="61" t="s">
        <v>1955</v>
      </c>
      <c r="M375" s="61" t="s">
        <v>353</v>
      </c>
      <c r="N375" s="61" t="s">
        <v>1956</v>
      </c>
      <c r="O375" s="61" t="s">
        <v>1169</v>
      </c>
      <c r="P375" s="61" t="s">
        <v>1957</v>
      </c>
      <c r="Q375" s="61" t="s">
        <v>1958</v>
      </c>
      <c r="R375" s="61" t="s">
        <v>692</v>
      </c>
      <c r="S375" s="61">
        <v>223701959</v>
      </c>
      <c r="T375" s="61">
        <v>2</v>
      </c>
      <c r="U375" s="63">
        <v>45382</v>
      </c>
    </row>
    <row r="376" spans="1:21">
      <c r="A376" s="60" t="s">
        <v>1959</v>
      </c>
      <c r="B376" s="61" t="s">
        <v>1960</v>
      </c>
      <c r="C376" s="61" t="s">
        <v>560</v>
      </c>
      <c r="D376" s="61" t="s">
        <v>561</v>
      </c>
      <c r="E376" s="61" t="s">
        <v>941</v>
      </c>
      <c r="F376" s="61">
        <v>2020</v>
      </c>
      <c r="G376" s="61" t="s">
        <v>942</v>
      </c>
      <c r="H376" s="62" t="s">
        <v>1118</v>
      </c>
      <c r="I376" s="61">
        <v>99888.6</v>
      </c>
      <c r="J376" s="61">
        <v>6754</v>
      </c>
      <c r="K376" s="61" t="s">
        <v>1961</v>
      </c>
      <c r="L376" s="61" t="s">
        <v>1962</v>
      </c>
      <c r="M376" s="61" t="s">
        <v>353</v>
      </c>
      <c r="N376" s="61" t="s">
        <v>1963</v>
      </c>
      <c r="O376" s="61" t="s">
        <v>1169</v>
      </c>
      <c r="P376" s="61" t="s">
        <v>1964</v>
      </c>
      <c r="Q376" s="61" t="s">
        <v>1965</v>
      </c>
      <c r="R376" s="61" t="s">
        <v>692</v>
      </c>
      <c r="S376" s="61">
        <v>223701837</v>
      </c>
      <c r="T376" s="61">
        <v>2</v>
      </c>
      <c r="U376" s="63">
        <v>45626</v>
      </c>
    </row>
    <row r="377" spans="1:21">
      <c r="A377" s="60" t="s">
        <v>1966</v>
      </c>
      <c r="B377" s="61" t="s">
        <v>1967</v>
      </c>
      <c r="C377" s="61" t="s">
        <v>560</v>
      </c>
      <c r="D377" s="61" t="s">
        <v>561</v>
      </c>
      <c r="E377" s="61" t="s">
        <v>1181</v>
      </c>
      <c r="F377" s="61">
        <v>2020</v>
      </c>
      <c r="G377" s="61" t="s">
        <v>942</v>
      </c>
      <c r="H377" s="62" t="s">
        <v>954</v>
      </c>
      <c r="I377" s="61">
        <v>128580.8</v>
      </c>
      <c r="J377" s="61">
        <v>7850</v>
      </c>
      <c r="K377" s="61" t="s">
        <v>1836</v>
      </c>
      <c r="L377" s="61" t="s">
        <v>1968</v>
      </c>
      <c r="M377" s="61" t="s">
        <v>353</v>
      </c>
      <c r="N377" s="61" t="s">
        <v>1969</v>
      </c>
      <c r="O377" s="61" t="s">
        <v>1736</v>
      </c>
      <c r="P377" s="61" t="s">
        <v>353</v>
      </c>
      <c r="Q377" s="61" t="s">
        <v>1783</v>
      </c>
      <c r="R377" s="61" t="s">
        <v>353</v>
      </c>
      <c r="S377" s="61" t="s">
        <v>353</v>
      </c>
      <c r="T377" s="61" t="s">
        <v>353</v>
      </c>
      <c r="U377" s="63">
        <v>45565</v>
      </c>
    </row>
    <row r="378" spans="1:21">
      <c r="A378" s="60" t="s">
        <v>1970</v>
      </c>
      <c r="B378" s="61" t="s">
        <v>1971</v>
      </c>
      <c r="C378" s="61" t="s">
        <v>560</v>
      </c>
      <c r="D378" s="61" t="s">
        <v>561</v>
      </c>
      <c r="E378" s="61" t="s">
        <v>1181</v>
      </c>
      <c r="F378" s="61">
        <v>2020</v>
      </c>
      <c r="G378" s="61" t="s">
        <v>942</v>
      </c>
      <c r="H378" s="62" t="s">
        <v>954</v>
      </c>
      <c r="I378" s="61">
        <v>72106.5</v>
      </c>
      <c r="J378" s="61">
        <v>2932</v>
      </c>
      <c r="K378" s="61" t="s">
        <v>1972</v>
      </c>
      <c r="L378" s="61" t="s">
        <v>1973</v>
      </c>
      <c r="M378" s="61" t="s">
        <v>353</v>
      </c>
      <c r="N378" s="61" t="s">
        <v>1974</v>
      </c>
      <c r="O378" s="61" t="s">
        <v>1756</v>
      </c>
      <c r="P378" s="61" t="s">
        <v>1975</v>
      </c>
      <c r="Q378" s="61" t="s">
        <v>1049</v>
      </c>
      <c r="R378" s="61" t="s">
        <v>692</v>
      </c>
      <c r="S378" s="61">
        <v>223702350</v>
      </c>
      <c r="T378" s="61">
        <v>2</v>
      </c>
      <c r="U378" s="63">
        <v>45443</v>
      </c>
    </row>
    <row r="379" spans="1:21">
      <c r="A379" s="60" t="s">
        <v>1976</v>
      </c>
      <c r="B379" s="61" t="s">
        <v>1977</v>
      </c>
      <c r="C379" s="61" t="s">
        <v>560</v>
      </c>
      <c r="D379" s="61" t="s">
        <v>561</v>
      </c>
      <c r="E379" s="61" t="s">
        <v>1181</v>
      </c>
      <c r="F379" s="61">
        <v>2020</v>
      </c>
      <c r="G379" s="61" t="s">
        <v>942</v>
      </c>
      <c r="H379" s="62" t="s">
        <v>954</v>
      </c>
      <c r="I379" s="61">
        <v>108364.2</v>
      </c>
      <c r="J379" s="61">
        <v>4638</v>
      </c>
      <c r="K379" s="61" t="s">
        <v>1754</v>
      </c>
      <c r="L379" s="61" t="s">
        <v>1978</v>
      </c>
      <c r="M379" s="61" t="s">
        <v>353</v>
      </c>
      <c r="N379" s="61" t="s">
        <v>1979</v>
      </c>
      <c r="O379" s="62" t="s">
        <v>1756</v>
      </c>
      <c r="P379" s="61" t="s">
        <v>1980</v>
      </c>
      <c r="Q379" s="61" t="s">
        <v>389</v>
      </c>
      <c r="R379" s="61" t="s">
        <v>692</v>
      </c>
      <c r="S379" s="61">
        <v>223702005</v>
      </c>
      <c r="T379" s="61">
        <v>2</v>
      </c>
      <c r="U379" s="63">
        <v>45565</v>
      </c>
    </row>
    <row r="380" spans="1:21">
      <c r="A380" s="60" t="s">
        <v>1981</v>
      </c>
      <c r="B380" s="61" t="s">
        <v>1982</v>
      </c>
      <c r="C380" s="61" t="s">
        <v>560</v>
      </c>
      <c r="D380" s="61" t="s">
        <v>561</v>
      </c>
      <c r="E380" s="61" t="s">
        <v>1181</v>
      </c>
      <c r="F380" s="61">
        <v>2020</v>
      </c>
      <c r="G380" s="61" t="s">
        <v>942</v>
      </c>
      <c r="H380" s="62" t="s">
        <v>954</v>
      </c>
      <c r="I380" s="61">
        <v>97976.6</v>
      </c>
      <c r="J380" s="61">
        <v>4081</v>
      </c>
      <c r="K380" s="61" t="s">
        <v>1983</v>
      </c>
      <c r="L380" s="61" t="s">
        <v>1984</v>
      </c>
      <c r="M380" s="61" t="s">
        <v>353</v>
      </c>
      <c r="N380" s="61" t="s">
        <v>1985</v>
      </c>
      <c r="O380" s="61" t="s">
        <v>1756</v>
      </c>
      <c r="P380" s="61" t="s">
        <v>1986</v>
      </c>
      <c r="Q380" s="61" t="s">
        <v>389</v>
      </c>
      <c r="R380" s="61" t="s">
        <v>692</v>
      </c>
      <c r="S380" s="61">
        <v>223702007</v>
      </c>
      <c r="T380" s="61">
        <v>2</v>
      </c>
      <c r="U380" s="63">
        <v>45808</v>
      </c>
    </row>
    <row r="381" spans="1:21">
      <c r="A381" s="56" t="s">
        <v>1987</v>
      </c>
      <c r="B381" s="57" t="s">
        <v>1988</v>
      </c>
      <c r="C381" s="57" t="s">
        <v>560</v>
      </c>
      <c r="D381" s="57" t="s">
        <v>561</v>
      </c>
      <c r="E381" s="57" t="s">
        <v>1181</v>
      </c>
      <c r="F381" s="57">
        <v>2020</v>
      </c>
      <c r="G381" s="57" t="s">
        <v>942</v>
      </c>
      <c r="H381" s="58" t="s">
        <v>954</v>
      </c>
      <c r="I381" s="57">
        <v>88611</v>
      </c>
      <c r="J381" s="57">
        <v>3816</v>
      </c>
      <c r="K381" s="57" t="s">
        <v>1989</v>
      </c>
      <c r="L381" s="57" t="s">
        <v>1990</v>
      </c>
      <c r="M381" s="57" t="s">
        <v>353</v>
      </c>
      <c r="N381" s="57" t="s">
        <v>1991</v>
      </c>
      <c r="O381" s="57" t="s">
        <v>1736</v>
      </c>
      <c r="P381" s="57" t="s">
        <v>1992</v>
      </c>
      <c r="Q381" s="57" t="s">
        <v>1993</v>
      </c>
      <c r="R381" s="57" t="s">
        <v>692</v>
      </c>
      <c r="S381" s="57">
        <v>223701840</v>
      </c>
      <c r="T381" s="57">
        <v>2</v>
      </c>
      <c r="U381" s="59">
        <v>45443</v>
      </c>
    </row>
    <row r="382" spans="1:21">
      <c r="A382" s="60" t="s">
        <v>1994</v>
      </c>
      <c r="B382" s="61" t="s">
        <v>1995</v>
      </c>
      <c r="C382" s="61" t="s">
        <v>560</v>
      </c>
      <c r="D382" s="61" t="s">
        <v>561</v>
      </c>
      <c r="E382" s="61" t="s">
        <v>1181</v>
      </c>
      <c r="F382" s="61">
        <v>2020</v>
      </c>
      <c r="G382" s="61" t="s">
        <v>942</v>
      </c>
      <c r="H382" s="62" t="s">
        <v>954</v>
      </c>
      <c r="I382" s="61">
        <v>79646.7</v>
      </c>
      <c r="J382" s="61">
        <v>3333</v>
      </c>
      <c r="K382" s="61" t="s">
        <v>1996</v>
      </c>
      <c r="L382" s="61" t="s">
        <v>1997</v>
      </c>
      <c r="M382" s="61" t="s">
        <v>353</v>
      </c>
      <c r="N382" s="61" t="s">
        <v>1998</v>
      </c>
      <c r="O382" s="61" t="s">
        <v>1756</v>
      </c>
      <c r="P382" s="61" t="s">
        <v>1999</v>
      </c>
      <c r="Q382" s="61" t="s">
        <v>1049</v>
      </c>
      <c r="R382" s="61" t="s">
        <v>692</v>
      </c>
      <c r="S382" s="61">
        <v>223701957</v>
      </c>
      <c r="T382" s="61">
        <v>2</v>
      </c>
      <c r="U382" s="63">
        <v>45716</v>
      </c>
    </row>
    <row r="383" spans="1:21">
      <c r="A383" s="60" t="s">
        <v>2000</v>
      </c>
      <c r="B383" s="61" t="s">
        <v>213</v>
      </c>
      <c r="C383" s="61" t="s">
        <v>560</v>
      </c>
      <c r="D383" s="61" t="s">
        <v>561</v>
      </c>
      <c r="E383" s="61" t="s">
        <v>1181</v>
      </c>
      <c r="F383" s="61">
        <v>2024</v>
      </c>
      <c r="G383" s="61" t="s">
        <v>942</v>
      </c>
      <c r="H383" s="62" t="s">
        <v>353</v>
      </c>
      <c r="I383" s="61">
        <v>2422.4</v>
      </c>
      <c r="J383" s="61">
        <v>135</v>
      </c>
      <c r="K383" s="61" t="s">
        <v>2001</v>
      </c>
      <c r="L383" s="61" t="s">
        <v>214</v>
      </c>
      <c r="M383" s="61" t="s">
        <v>353</v>
      </c>
      <c r="N383" s="61" t="s">
        <v>2002</v>
      </c>
      <c r="O383" s="61" t="s">
        <v>353</v>
      </c>
      <c r="P383" s="61" t="s">
        <v>353</v>
      </c>
      <c r="Q383" s="61" t="s">
        <v>1914</v>
      </c>
      <c r="R383" s="61" t="s">
        <v>692</v>
      </c>
      <c r="S383" s="61">
        <v>223702220</v>
      </c>
      <c r="T383" s="61">
        <v>2</v>
      </c>
      <c r="U383" s="63">
        <v>46112</v>
      </c>
    </row>
    <row r="384" spans="1:21">
      <c r="A384" s="60" t="s">
        <v>2003</v>
      </c>
      <c r="B384" s="61" t="s">
        <v>2004</v>
      </c>
      <c r="C384" s="61" t="s">
        <v>560</v>
      </c>
      <c r="D384" s="61" t="s">
        <v>561</v>
      </c>
      <c r="E384" s="61" t="s">
        <v>1181</v>
      </c>
      <c r="F384" s="61">
        <v>2020</v>
      </c>
      <c r="G384" s="61" t="s">
        <v>942</v>
      </c>
      <c r="H384" s="62" t="s">
        <v>954</v>
      </c>
      <c r="I384" s="61">
        <v>95616.7</v>
      </c>
      <c r="J384" s="61">
        <v>1409</v>
      </c>
      <c r="K384" s="61" t="s">
        <v>2005</v>
      </c>
      <c r="L384" s="61" t="s">
        <v>2006</v>
      </c>
      <c r="M384" s="61" t="s">
        <v>353</v>
      </c>
      <c r="N384" s="61" t="s">
        <v>2007</v>
      </c>
      <c r="O384" s="61" t="s">
        <v>1736</v>
      </c>
      <c r="P384" s="61" t="s">
        <v>2008</v>
      </c>
      <c r="Q384" s="61" t="s">
        <v>389</v>
      </c>
      <c r="R384" s="61" t="s">
        <v>692</v>
      </c>
      <c r="S384" s="61">
        <v>223702035</v>
      </c>
      <c r="T384" s="61">
        <v>2</v>
      </c>
      <c r="U384" s="63">
        <v>45504</v>
      </c>
    </row>
    <row r="385" spans="1:21">
      <c r="A385" s="60" t="s">
        <v>2009</v>
      </c>
      <c r="B385" s="61" t="s">
        <v>2010</v>
      </c>
      <c r="C385" s="61" t="s">
        <v>560</v>
      </c>
      <c r="D385" s="61" t="s">
        <v>561</v>
      </c>
      <c r="E385" s="61" t="s">
        <v>1181</v>
      </c>
      <c r="F385" s="61">
        <v>2020</v>
      </c>
      <c r="G385" s="61" t="s">
        <v>942</v>
      </c>
      <c r="H385" s="62" t="s">
        <v>954</v>
      </c>
      <c r="I385" s="61">
        <v>57922</v>
      </c>
      <c r="J385" s="61">
        <v>4607</v>
      </c>
      <c r="K385" s="61" t="s">
        <v>2011</v>
      </c>
      <c r="L385" s="61" t="s">
        <v>2012</v>
      </c>
      <c r="M385" s="61" t="s">
        <v>353</v>
      </c>
      <c r="N385" s="61" t="s">
        <v>2013</v>
      </c>
      <c r="O385" s="61" t="s">
        <v>1736</v>
      </c>
      <c r="P385" s="61" t="s">
        <v>2014</v>
      </c>
      <c r="Q385" s="61" t="s">
        <v>705</v>
      </c>
      <c r="R385" s="61" t="s">
        <v>692</v>
      </c>
      <c r="S385" s="61">
        <v>223701961</v>
      </c>
      <c r="T385" s="61">
        <v>2</v>
      </c>
      <c r="U385" s="63">
        <v>45596</v>
      </c>
    </row>
    <row r="386" spans="1:21">
      <c r="A386" s="60" t="s">
        <v>2015</v>
      </c>
      <c r="B386" s="61" t="s">
        <v>2016</v>
      </c>
      <c r="C386" s="61" t="s">
        <v>560</v>
      </c>
      <c r="D386" s="61" t="s">
        <v>561</v>
      </c>
      <c r="E386" s="61" t="s">
        <v>1181</v>
      </c>
      <c r="F386" s="61">
        <v>2020</v>
      </c>
      <c r="G386" s="61" t="s">
        <v>942</v>
      </c>
      <c r="H386" s="62" t="s">
        <v>954</v>
      </c>
      <c r="I386" s="61">
        <v>68653.899999999994</v>
      </c>
      <c r="J386" s="61">
        <v>2718</v>
      </c>
      <c r="K386" s="61" t="s">
        <v>2017</v>
      </c>
      <c r="L386" s="61" t="s">
        <v>2018</v>
      </c>
      <c r="M386" s="61" t="s">
        <v>353</v>
      </c>
      <c r="N386" s="61" t="s">
        <v>2019</v>
      </c>
      <c r="O386" s="61" t="s">
        <v>1736</v>
      </c>
      <c r="P386" s="61" t="s">
        <v>2020</v>
      </c>
      <c r="Q386" s="61" t="s">
        <v>389</v>
      </c>
      <c r="R386" s="61" t="s">
        <v>692</v>
      </c>
      <c r="S386" s="61">
        <v>223701998</v>
      </c>
      <c r="T386" s="61">
        <v>2</v>
      </c>
      <c r="U386" s="63">
        <v>45382</v>
      </c>
    </row>
    <row r="387" spans="1:21">
      <c r="A387" s="56" t="s">
        <v>2021</v>
      </c>
      <c r="B387" s="57" t="s">
        <v>2022</v>
      </c>
      <c r="C387" s="57" t="s">
        <v>560</v>
      </c>
      <c r="D387" s="57" t="s">
        <v>561</v>
      </c>
      <c r="E387" s="57" t="s">
        <v>941</v>
      </c>
      <c r="F387" s="57">
        <v>2019</v>
      </c>
      <c r="G387" s="57" t="s">
        <v>942</v>
      </c>
      <c r="H387" s="58" t="s">
        <v>1118</v>
      </c>
      <c r="I387" s="57">
        <v>139147.20000000001</v>
      </c>
      <c r="J387" s="57">
        <v>1949</v>
      </c>
      <c r="K387" s="57" t="s">
        <v>2023</v>
      </c>
      <c r="L387" s="57" t="s">
        <v>2024</v>
      </c>
      <c r="M387" s="57" t="s">
        <v>353</v>
      </c>
      <c r="N387" s="57" t="s">
        <v>2025</v>
      </c>
      <c r="O387" s="57" t="s">
        <v>1169</v>
      </c>
      <c r="P387" s="57" t="s">
        <v>2026</v>
      </c>
      <c r="Q387" s="57" t="s">
        <v>1164</v>
      </c>
      <c r="R387" s="57" t="s">
        <v>353</v>
      </c>
      <c r="S387" s="57" t="s">
        <v>353</v>
      </c>
      <c r="T387" s="57">
        <v>2</v>
      </c>
      <c r="U387" s="59">
        <v>45535</v>
      </c>
    </row>
    <row r="388" spans="1:21">
      <c r="A388" s="56" t="s">
        <v>2027</v>
      </c>
      <c r="B388" s="57" t="s">
        <v>2028</v>
      </c>
      <c r="C388" s="57" t="s">
        <v>560</v>
      </c>
      <c r="D388" s="57" t="s">
        <v>561</v>
      </c>
      <c r="E388" s="57" t="s">
        <v>941</v>
      </c>
      <c r="F388" s="57">
        <v>2020</v>
      </c>
      <c r="G388" s="57" t="s">
        <v>942</v>
      </c>
      <c r="H388" s="58" t="s">
        <v>1118</v>
      </c>
      <c r="I388" s="57">
        <v>107198.2</v>
      </c>
      <c r="J388" s="57">
        <v>4804</v>
      </c>
      <c r="K388" s="57" t="s">
        <v>1836</v>
      </c>
      <c r="L388" s="57" t="s">
        <v>2029</v>
      </c>
      <c r="M388" s="57" t="s">
        <v>353</v>
      </c>
      <c r="N388" s="57" t="s">
        <v>2030</v>
      </c>
      <c r="O388" s="57" t="s">
        <v>1887</v>
      </c>
      <c r="P388" s="57" t="s">
        <v>2031</v>
      </c>
      <c r="Q388" s="57" t="s">
        <v>1783</v>
      </c>
      <c r="R388" s="57" t="s">
        <v>353</v>
      </c>
      <c r="S388" s="57" t="s">
        <v>353</v>
      </c>
      <c r="T388" s="57">
        <v>2</v>
      </c>
      <c r="U388" s="59">
        <v>45535</v>
      </c>
    </row>
    <row r="389" spans="1:21">
      <c r="A389" s="56" t="s">
        <v>2032</v>
      </c>
      <c r="B389" s="57" t="s">
        <v>2033</v>
      </c>
      <c r="C389" s="57" t="s">
        <v>560</v>
      </c>
      <c r="D389" s="57" t="s">
        <v>561</v>
      </c>
      <c r="E389" s="57" t="s">
        <v>941</v>
      </c>
      <c r="F389" s="57">
        <v>2020</v>
      </c>
      <c r="G389" s="57" t="s">
        <v>942</v>
      </c>
      <c r="H389" s="58" t="s">
        <v>1118</v>
      </c>
      <c r="I389" s="57">
        <v>75382.2</v>
      </c>
      <c r="J389" s="57">
        <v>5610</v>
      </c>
      <c r="K389" s="57" t="s">
        <v>1044</v>
      </c>
      <c r="L389" s="57" t="s">
        <v>2034</v>
      </c>
      <c r="M389" s="57" t="s">
        <v>353</v>
      </c>
      <c r="N389" s="57" t="s">
        <v>2035</v>
      </c>
      <c r="O389" s="57" t="s">
        <v>1887</v>
      </c>
      <c r="P389" s="57" t="s">
        <v>2036</v>
      </c>
      <c r="Q389" s="57" t="s">
        <v>974</v>
      </c>
      <c r="R389" s="57" t="s">
        <v>692</v>
      </c>
      <c r="S389" s="57">
        <v>223701854</v>
      </c>
      <c r="T389" s="57">
        <v>2</v>
      </c>
      <c r="U389" s="59">
        <v>45169</v>
      </c>
    </row>
    <row r="390" spans="1:21">
      <c r="A390" s="60" t="s">
        <v>2037</v>
      </c>
      <c r="B390" s="61" t="s">
        <v>2038</v>
      </c>
      <c r="C390" s="61" t="s">
        <v>560</v>
      </c>
      <c r="D390" s="61" t="s">
        <v>561</v>
      </c>
      <c r="E390" s="61" t="s">
        <v>941</v>
      </c>
      <c r="F390" s="61">
        <v>2020</v>
      </c>
      <c r="G390" s="61" t="s">
        <v>942</v>
      </c>
      <c r="H390" s="62" t="s">
        <v>1118</v>
      </c>
      <c r="I390" s="61">
        <v>150173.9</v>
      </c>
      <c r="J390" s="61">
        <v>6500</v>
      </c>
      <c r="K390" s="61" t="s">
        <v>1836</v>
      </c>
      <c r="L390" s="61" t="s">
        <v>2039</v>
      </c>
      <c r="M390" s="61" t="s">
        <v>353</v>
      </c>
      <c r="N390" s="61" t="s">
        <v>2040</v>
      </c>
      <c r="O390" s="61" t="s">
        <v>1887</v>
      </c>
      <c r="P390" s="61" t="s">
        <v>2041</v>
      </c>
      <c r="Q390" s="61" t="s">
        <v>1783</v>
      </c>
      <c r="R390" s="61" t="s">
        <v>692</v>
      </c>
      <c r="S390" s="61">
        <v>223701876</v>
      </c>
      <c r="T390" s="61">
        <v>2</v>
      </c>
      <c r="U390" s="63">
        <v>45535</v>
      </c>
    </row>
    <row r="391" spans="1:21">
      <c r="A391" s="56" t="s">
        <v>2042</v>
      </c>
      <c r="B391" s="57" t="s">
        <v>2043</v>
      </c>
      <c r="C391" s="57" t="s">
        <v>560</v>
      </c>
      <c r="D391" s="57" t="s">
        <v>561</v>
      </c>
      <c r="E391" s="57" t="s">
        <v>1181</v>
      </c>
      <c r="F391" s="57">
        <v>2020</v>
      </c>
      <c r="G391" s="57" t="s">
        <v>942</v>
      </c>
      <c r="H391" s="58" t="s">
        <v>954</v>
      </c>
      <c r="I391" s="57" t="s">
        <v>353</v>
      </c>
      <c r="J391" s="57" t="s">
        <v>353</v>
      </c>
      <c r="K391" s="57" t="s">
        <v>2044</v>
      </c>
      <c r="L391" s="57" t="s">
        <v>2045</v>
      </c>
      <c r="M391" s="57" t="s">
        <v>353</v>
      </c>
      <c r="N391" s="57" t="s">
        <v>1788</v>
      </c>
      <c r="O391" s="57" t="s">
        <v>1756</v>
      </c>
      <c r="P391" s="57" t="s">
        <v>2046</v>
      </c>
      <c r="Q391" s="57" t="s">
        <v>705</v>
      </c>
      <c r="R391" s="57" t="s">
        <v>353</v>
      </c>
      <c r="S391" s="57" t="s">
        <v>353</v>
      </c>
      <c r="T391" s="57">
        <v>2</v>
      </c>
      <c r="U391" s="59">
        <v>45322</v>
      </c>
    </row>
    <row r="392" spans="1:21">
      <c r="A392" s="56" t="s">
        <v>216</v>
      </c>
      <c r="B392" s="57" t="s">
        <v>216</v>
      </c>
      <c r="C392" s="57" t="s">
        <v>560</v>
      </c>
      <c r="D392" s="57" t="s">
        <v>561</v>
      </c>
      <c r="E392" s="57" t="s">
        <v>941</v>
      </c>
      <c r="F392" s="57">
        <v>2024</v>
      </c>
      <c r="G392" s="57" t="s">
        <v>942</v>
      </c>
      <c r="H392" s="58" t="s">
        <v>353</v>
      </c>
      <c r="I392" s="57">
        <v>0.8</v>
      </c>
      <c r="J392" s="57">
        <v>0</v>
      </c>
      <c r="K392" s="57" t="s">
        <v>353</v>
      </c>
      <c r="L392" s="57" t="s">
        <v>217</v>
      </c>
      <c r="M392" s="57" t="s">
        <v>353</v>
      </c>
      <c r="N392" s="57" t="s">
        <v>353</v>
      </c>
      <c r="O392" s="57" t="s">
        <v>353</v>
      </c>
      <c r="P392" s="57" t="s">
        <v>353</v>
      </c>
      <c r="Q392" s="57" t="s">
        <v>353</v>
      </c>
      <c r="R392" s="57" t="s">
        <v>692</v>
      </c>
      <c r="S392" s="57">
        <v>223701953</v>
      </c>
      <c r="T392" s="57" t="s">
        <v>353</v>
      </c>
      <c r="U392" s="57" t="s">
        <v>353</v>
      </c>
    </row>
    <row r="393" spans="1:21">
      <c r="A393" s="56" t="s">
        <v>2047</v>
      </c>
      <c r="B393" s="57" t="s">
        <v>2048</v>
      </c>
      <c r="C393" s="57" t="s">
        <v>560</v>
      </c>
      <c r="D393" s="57" t="s">
        <v>561</v>
      </c>
      <c r="E393" s="57" t="s">
        <v>941</v>
      </c>
      <c r="F393" s="57">
        <v>2020</v>
      </c>
      <c r="G393" s="57" t="s">
        <v>942</v>
      </c>
      <c r="H393" s="58" t="s">
        <v>1118</v>
      </c>
      <c r="I393" s="57">
        <v>77378.8</v>
      </c>
      <c r="J393" s="57">
        <v>5294</v>
      </c>
      <c r="K393" s="57" t="s">
        <v>2049</v>
      </c>
      <c r="L393" s="57" t="s">
        <v>2050</v>
      </c>
      <c r="M393" s="57" t="s">
        <v>353</v>
      </c>
      <c r="N393" s="57" t="s">
        <v>2051</v>
      </c>
      <c r="O393" s="57" t="s">
        <v>1887</v>
      </c>
      <c r="P393" s="57" t="s">
        <v>2052</v>
      </c>
      <c r="Q393" s="57" t="s">
        <v>389</v>
      </c>
      <c r="R393" s="57" t="s">
        <v>692</v>
      </c>
      <c r="S393" s="57">
        <v>223702171</v>
      </c>
      <c r="T393" s="57">
        <v>2</v>
      </c>
      <c r="U393" s="59">
        <v>45535</v>
      </c>
    </row>
    <row r="394" spans="1:21">
      <c r="A394" s="60" t="s">
        <v>2053</v>
      </c>
      <c r="B394" s="61" t="s">
        <v>2054</v>
      </c>
      <c r="C394" s="61" t="s">
        <v>560</v>
      </c>
      <c r="D394" s="61" t="s">
        <v>561</v>
      </c>
      <c r="E394" s="61" t="s">
        <v>941</v>
      </c>
      <c r="F394" s="61">
        <v>2020</v>
      </c>
      <c r="G394" s="61" t="s">
        <v>942</v>
      </c>
      <c r="H394" s="62" t="s">
        <v>1118</v>
      </c>
      <c r="I394" s="61">
        <v>95496.8</v>
      </c>
      <c r="J394" s="61">
        <v>5848</v>
      </c>
      <c r="K394" s="61" t="s">
        <v>2055</v>
      </c>
      <c r="L394" s="61" t="s">
        <v>2056</v>
      </c>
      <c r="M394" s="61" t="s">
        <v>353</v>
      </c>
      <c r="N394" s="61" t="s">
        <v>2057</v>
      </c>
      <c r="O394" s="61" t="s">
        <v>1169</v>
      </c>
      <c r="P394" s="61" t="s">
        <v>2058</v>
      </c>
      <c r="Q394" s="61" t="s">
        <v>1861</v>
      </c>
      <c r="R394" s="61" t="s">
        <v>692</v>
      </c>
      <c r="S394" s="61">
        <v>223701945</v>
      </c>
      <c r="T394" s="61">
        <v>2</v>
      </c>
      <c r="U394" s="63">
        <v>45169</v>
      </c>
    </row>
    <row r="395" spans="1:21">
      <c r="A395" s="56" t="s">
        <v>2059</v>
      </c>
      <c r="B395" s="57" t="s">
        <v>2060</v>
      </c>
      <c r="C395" s="57" t="s">
        <v>560</v>
      </c>
      <c r="D395" s="57" t="s">
        <v>561</v>
      </c>
      <c r="E395" s="57" t="s">
        <v>941</v>
      </c>
      <c r="F395" s="57">
        <v>2020</v>
      </c>
      <c r="G395" s="57" t="s">
        <v>942</v>
      </c>
      <c r="H395" s="58" t="s">
        <v>1118</v>
      </c>
      <c r="I395" s="57">
        <v>101443.9</v>
      </c>
      <c r="J395" s="57">
        <v>1119</v>
      </c>
      <c r="K395" s="57" t="s">
        <v>2061</v>
      </c>
      <c r="L395" s="57" t="s">
        <v>2062</v>
      </c>
      <c r="M395" s="57" t="s">
        <v>353</v>
      </c>
      <c r="N395" s="57" t="s">
        <v>2063</v>
      </c>
      <c r="O395" s="57" t="s">
        <v>1169</v>
      </c>
      <c r="P395" s="57" t="s">
        <v>2064</v>
      </c>
      <c r="Q395" s="57" t="s">
        <v>1002</v>
      </c>
      <c r="R395" s="57" t="s">
        <v>692</v>
      </c>
      <c r="S395" s="57">
        <v>223702028</v>
      </c>
      <c r="T395" s="57">
        <v>2</v>
      </c>
      <c r="U395" s="59">
        <v>45535</v>
      </c>
    </row>
    <row r="396" spans="1:21">
      <c r="A396" s="60" t="s">
        <v>2065</v>
      </c>
      <c r="B396" s="61" t="s">
        <v>2066</v>
      </c>
      <c r="C396" s="61" t="s">
        <v>560</v>
      </c>
      <c r="D396" s="61" t="s">
        <v>561</v>
      </c>
      <c r="E396" s="61" t="s">
        <v>1181</v>
      </c>
      <c r="F396" s="61">
        <v>2020</v>
      </c>
      <c r="G396" s="61" t="s">
        <v>942</v>
      </c>
      <c r="H396" s="62" t="s">
        <v>954</v>
      </c>
      <c r="I396" s="61">
        <v>79048.600000000006</v>
      </c>
      <c r="J396" s="61">
        <v>601</v>
      </c>
      <c r="K396" s="61" t="s">
        <v>2067</v>
      </c>
      <c r="L396" s="61" t="s">
        <v>2068</v>
      </c>
      <c r="M396" s="61" t="s">
        <v>353</v>
      </c>
      <c r="N396" s="61" t="s">
        <v>2069</v>
      </c>
      <c r="O396" s="61" t="s">
        <v>1756</v>
      </c>
      <c r="P396" s="61" t="s">
        <v>2070</v>
      </c>
      <c r="Q396" s="61" t="s">
        <v>2071</v>
      </c>
      <c r="R396" s="61" t="s">
        <v>692</v>
      </c>
      <c r="S396" s="61">
        <v>223702226</v>
      </c>
      <c r="T396" s="61">
        <v>2</v>
      </c>
      <c r="U396" s="63">
        <v>45473</v>
      </c>
    </row>
    <row r="397" spans="1:21">
      <c r="A397" s="56" t="s">
        <v>2072</v>
      </c>
      <c r="B397" s="57" t="s">
        <v>2073</v>
      </c>
      <c r="C397" s="57" t="s">
        <v>560</v>
      </c>
      <c r="D397" s="57" t="s">
        <v>561</v>
      </c>
      <c r="E397" s="57" t="s">
        <v>941</v>
      </c>
      <c r="F397" s="57">
        <v>2021</v>
      </c>
      <c r="G397" s="57" t="s">
        <v>942</v>
      </c>
      <c r="H397" s="58" t="s">
        <v>1118</v>
      </c>
      <c r="I397" s="57">
        <v>83772.100000000006</v>
      </c>
      <c r="J397" s="57">
        <v>5085</v>
      </c>
      <c r="K397" s="57" t="s">
        <v>2074</v>
      </c>
      <c r="L397" s="57" t="s">
        <v>2075</v>
      </c>
      <c r="M397" s="57" t="s">
        <v>353</v>
      </c>
      <c r="N397" s="57" t="s">
        <v>2076</v>
      </c>
      <c r="O397" s="57" t="s">
        <v>1169</v>
      </c>
      <c r="P397" s="57" t="s">
        <v>353</v>
      </c>
      <c r="Q397" s="57" t="s">
        <v>806</v>
      </c>
      <c r="R397" s="57" t="s">
        <v>692</v>
      </c>
      <c r="S397" s="57">
        <v>223702048</v>
      </c>
      <c r="T397" s="57">
        <v>2</v>
      </c>
      <c r="U397" s="59">
        <v>45351</v>
      </c>
    </row>
    <row r="398" spans="1:21">
      <c r="A398" s="56" t="s">
        <v>2077</v>
      </c>
      <c r="B398" s="57" t="s">
        <v>2078</v>
      </c>
      <c r="C398" s="57" t="s">
        <v>560</v>
      </c>
      <c r="D398" s="57" t="s">
        <v>561</v>
      </c>
      <c r="E398" s="57" t="s">
        <v>1181</v>
      </c>
      <c r="F398" s="57">
        <v>2021</v>
      </c>
      <c r="G398" s="57" t="s">
        <v>942</v>
      </c>
      <c r="H398" s="58" t="s">
        <v>954</v>
      </c>
      <c r="I398" s="57">
        <v>97849.9</v>
      </c>
      <c r="J398" s="57">
        <v>3961</v>
      </c>
      <c r="K398" s="57" t="s">
        <v>2079</v>
      </c>
      <c r="L398" s="57" t="s">
        <v>2080</v>
      </c>
      <c r="M398" s="57" t="s">
        <v>353</v>
      </c>
      <c r="N398" s="57" t="s">
        <v>2081</v>
      </c>
      <c r="O398" s="57" t="s">
        <v>1756</v>
      </c>
      <c r="P398" s="57" t="s">
        <v>2082</v>
      </c>
      <c r="Q398" s="57" t="s">
        <v>389</v>
      </c>
      <c r="R398" s="57" t="s">
        <v>692</v>
      </c>
      <c r="S398" s="57">
        <v>223702059</v>
      </c>
      <c r="T398" s="57">
        <v>2</v>
      </c>
      <c r="U398" s="57" t="s">
        <v>353</v>
      </c>
    </row>
    <row r="399" spans="1:21">
      <c r="A399" s="56" t="s">
        <v>2083</v>
      </c>
      <c r="B399" s="57" t="s">
        <v>2084</v>
      </c>
      <c r="C399" s="57" t="s">
        <v>560</v>
      </c>
      <c r="D399" s="57" t="s">
        <v>561</v>
      </c>
      <c r="E399" s="57" t="s">
        <v>1181</v>
      </c>
      <c r="F399" s="57">
        <v>2021</v>
      </c>
      <c r="G399" s="57" t="s">
        <v>942</v>
      </c>
      <c r="H399" s="58" t="s">
        <v>954</v>
      </c>
      <c r="I399" s="57">
        <v>106980.5</v>
      </c>
      <c r="J399" s="57">
        <v>4450</v>
      </c>
      <c r="K399" s="57" t="s">
        <v>2085</v>
      </c>
      <c r="L399" s="57" t="s">
        <v>2086</v>
      </c>
      <c r="M399" s="57" t="s">
        <v>353</v>
      </c>
      <c r="N399" s="57" t="s">
        <v>2087</v>
      </c>
      <c r="O399" s="57" t="s">
        <v>1756</v>
      </c>
      <c r="P399" s="57" t="s">
        <v>2088</v>
      </c>
      <c r="Q399" s="57" t="s">
        <v>982</v>
      </c>
      <c r="R399" s="57" t="s">
        <v>692</v>
      </c>
      <c r="S399" s="57">
        <v>223702036</v>
      </c>
      <c r="T399" s="57">
        <v>2</v>
      </c>
      <c r="U399" s="59">
        <v>45687</v>
      </c>
    </row>
    <row r="400" spans="1:21">
      <c r="A400" s="56" t="s">
        <v>219</v>
      </c>
      <c r="B400" s="57" t="s">
        <v>219</v>
      </c>
      <c r="C400" s="57" t="s">
        <v>560</v>
      </c>
      <c r="D400" s="57" t="s">
        <v>561</v>
      </c>
      <c r="E400" s="57" t="s">
        <v>941</v>
      </c>
      <c r="F400" s="57">
        <v>2024</v>
      </c>
      <c r="G400" s="57" t="s">
        <v>942</v>
      </c>
      <c r="H400" s="58" t="s">
        <v>353</v>
      </c>
      <c r="I400" s="57">
        <v>0</v>
      </c>
      <c r="J400" s="57">
        <v>0</v>
      </c>
      <c r="K400" s="57" t="s">
        <v>353</v>
      </c>
      <c r="L400" s="57" t="s">
        <v>220</v>
      </c>
      <c r="M400" s="57" t="s">
        <v>353</v>
      </c>
      <c r="N400" s="57" t="s">
        <v>353</v>
      </c>
      <c r="O400" s="57" t="s">
        <v>353</v>
      </c>
      <c r="P400" s="57" t="s">
        <v>353</v>
      </c>
      <c r="Q400" s="57" t="s">
        <v>353</v>
      </c>
      <c r="R400" s="57" t="s">
        <v>692</v>
      </c>
      <c r="S400" s="57">
        <v>223702154</v>
      </c>
      <c r="T400" s="57" t="s">
        <v>353</v>
      </c>
      <c r="U400" s="57" t="s">
        <v>353</v>
      </c>
    </row>
    <row r="401" spans="1:21">
      <c r="A401" s="56" t="s">
        <v>2089</v>
      </c>
      <c r="B401" s="57" t="s">
        <v>2090</v>
      </c>
      <c r="C401" s="57" t="s">
        <v>560</v>
      </c>
      <c r="D401" s="57" t="s">
        <v>561</v>
      </c>
      <c r="E401" s="57" t="s">
        <v>941</v>
      </c>
      <c r="F401" s="57">
        <v>2021</v>
      </c>
      <c r="G401" s="57" t="s">
        <v>942</v>
      </c>
      <c r="H401" s="58" t="s">
        <v>1118</v>
      </c>
      <c r="I401" s="57">
        <v>135352.70000000001</v>
      </c>
      <c r="J401" s="57">
        <v>5447</v>
      </c>
      <c r="K401" s="57" t="s">
        <v>2091</v>
      </c>
      <c r="L401" s="57" t="s">
        <v>2092</v>
      </c>
      <c r="M401" s="57" t="s">
        <v>353</v>
      </c>
      <c r="N401" s="57" t="s">
        <v>2093</v>
      </c>
      <c r="O401" s="57" t="s">
        <v>1169</v>
      </c>
      <c r="P401" s="57" t="s">
        <v>353</v>
      </c>
      <c r="Q401" s="57" t="s">
        <v>1958</v>
      </c>
      <c r="R401" s="57" t="s">
        <v>692</v>
      </c>
      <c r="S401" s="57">
        <v>223701933</v>
      </c>
      <c r="T401" s="57" t="s">
        <v>353</v>
      </c>
      <c r="U401" s="59">
        <v>45747</v>
      </c>
    </row>
    <row r="402" spans="1:21">
      <c r="A402" s="60" t="s">
        <v>2094</v>
      </c>
      <c r="B402" s="61" t="s">
        <v>2095</v>
      </c>
      <c r="C402" s="61" t="s">
        <v>560</v>
      </c>
      <c r="D402" s="61" t="s">
        <v>561</v>
      </c>
      <c r="E402" s="61" t="s">
        <v>1181</v>
      </c>
      <c r="F402" s="61">
        <v>2021</v>
      </c>
      <c r="G402" s="61" t="s">
        <v>942</v>
      </c>
      <c r="H402" s="62" t="s">
        <v>954</v>
      </c>
      <c r="I402" s="61">
        <v>70570.100000000006</v>
      </c>
      <c r="J402" s="61">
        <v>1366</v>
      </c>
      <c r="K402" s="61" t="s">
        <v>2096</v>
      </c>
      <c r="L402" s="61" t="s">
        <v>2097</v>
      </c>
      <c r="M402" s="61" t="s">
        <v>353</v>
      </c>
      <c r="N402" s="61" t="s">
        <v>2098</v>
      </c>
      <c r="O402" s="61" t="s">
        <v>1736</v>
      </c>
      <c r="P402" s="61" t="s">
        <v>2099</v>
      </c>
      <c r="Q402" s="61" t="s">
        <v>1049</v>
      </c>
      <c r="R402" s="61" t="s">
        <v>692</v>
      </c>
      <c r="S402" s="61">
        <v>223701954</v>
      </c>
      <c r="T402" s="61">
        <v>2</v>
      </c>
      <c r="U402" s="63">
        <v>45382</v>
      </c>
    </row>
    <row r="403" spans="1:21">
      <c r="A403" s="56" t="s">
        <v>2100</v>
      </c>
      <c r="B403" s="57" t="s">
        <v>2101</v>
      </c>
      <c r="C403" s="57" t="s">
        <v>560</v>
      </c>
      <c r="D403" s="57" t="s">
        <v>561</v>
      </c>
      <c r="E403" s="57" t="s">
        <v>1181</v>
      </c>
      <c r="F403" s="57">
        <v>2021</v>
      </c>
      <c r="G403" s="57" t="s">
        <v>942</v>
      </c>
      <c r="H403" s="58" t="s">
        <v>954</v>
      </c>
      <c r="I403" s="57">
        <v>58858.2</v>
      </c>
      <c r="J403" s="57">
        <v>1324</v>
      </c>
      <c r="K403" s="57" t="s">
        <v>2102</v>
      </c>
      <c r="L403" s="57" t="s">
        <v>2103</v>
      </c>
      <c r="M403" s="57" t="s">
        <v>353</v>
      </c>
      <c r="N403" s="57" t="s">
        <v>2104</v>
      </c>
      <c r="O403" s="57" t="s">
        <v>1736</v>
      </c>
      <c r="P403" s="57" t="s">
        <v>2105</v>
      </c>
      <c r="Q403" s="57" t="s">
        <v>2106</v>
      </c>
      <c r="R403" s="57" t="s">
        <v>692</v>
      </c>
      <c r="S403" s="57">
        <v>223702119</v>
      </c>
      <c r="T403" s="57">
        <v>2</v>
      </c>
      <c r="U403" s="59">
        <v>45016</v>
      </c>
    </row>
    <row r="404" spans="1:21">
      <c r="A404" s="56" t="s">
        <v>2107</v>
      </c>
      <c r="B404" s="57" t="s">
        <v>2108</v>
      </c>
      <c r="C404" s="57" t="s">
        <v>560</v>
      </c>
      <c r="D404" s="57" t="s">
        <v>561</v>
      </c>
      <c r="E404" s="57" t="s">
        <v>941</v>
      </c>
      <c r="F404" s="57">
        <v>2021</v>
      </c>
      <c r="G404" s="57" t="s">
        <v>942</v>
      </c>
      <c r="H404" s="58" t="s">
        <v>1118</v>
      </c>
      <c r="I404" s="57">
        <v>71014</v>
      </c>
      <c r="J404" s="57">
        <v>5084</v>
      </c>
      <c r="K404" s="57" t="s">
        <v>2109</v>
      </c>
      <c r="L404" s="57" t="s">
        <v>2110</v>
      </c>
      <c r="M404" s="57" t="s">
        <v>353</v>
      </c>
      <c r="N404" s="57" t="s">
        <v>2111</v>
      </c>
      <c r="O404" s="57" t="s">
        <v>1887</v>
      </c>
      <c r="P404" s="57" t="s">
        <v>2112</v>
      </c>
      <c r="Q404" s="57" t="s">
        <v>389</v>
      </c>
      <c r="R404" s="57" t="s">
        <v>692</v>
      </c>
      <c r="S404" s="57">
        <v>223701887</v>
      </c>
      <c r="T404" s="57">
        <v>2</v>
      </c>
      <c r="U404" s="59">
        <v>45747</v>
      </c>
    </row>
    <row r="405" spans="1:21">
      <c r="A405" s="60" t="s">
        <v>2113</v>
      </c>
      <c r="B405" s="61" t="s">
        <v>2114</v>
      </c>
      <c r="C405" s="61" t="s">
        <v>560</v>
      </c>
      <c r="D405" s="61" t="s">
        <v>561</v>
      </c>
      <c r="E405" s="61" t="s">
        <v>941</v>
      </c>
      <c r="F405" s="61">
        <v>2021</v>
      </c>
      <c r="G405" s="61" t="s">
        <v>942</v>
      </c>
      <c r="H405" s="62" t="s">
        <v>1118</v>
      </c>
      <c r="I405" s="61">
        <v>145509.9</v>
      </c>
      <c r="J405" s="61">
        <v>5380</v>
      </c>
      <c r="K405" s="61" t="s">
        <v>2115</v>
      </c>
      <c r="L405" s="61" t="s">
        <v>2116</v>
      </c>
      <c r="M405" s="61" t="s">
        <v>353</v>
      </c>
      <c r="N405" s="61" t="s">
        <v>2117</v>
      </c>
      <c r="O405" s="61" t="s">
        <v>1887</v>
      </c>
      <c r="P405" s="61" t="s">
        <v>353</v>
      </c>
      <c r="Q405" s="61" t="s">
        <v>2118</v>
      </c>
      <c r="R405" s="61" t="s">
        <v>692</v>
      </c>
      <c r="S405" s="61">
        <v>223701989</v>
      </c>
      <c r="T405" s="61" t="s">
        <v>353</v>
      </c>
      <c r="U405" s="63">
        <v>45382</v>
      </c>
    </row>
    <row r="406" spans="1:21">
      <c r="A406" s="56" t="s">
        <v>2119</v>
      </c>
      <c r="B406" s="57" t="s">
        <v>2120</v>
      </c>
      <c r="C406" s="57" t="s">
        <v>560</v>
      </c>
      <c r="D406" s="57" t="s">
        <v>561</v>
      </c>
      <c r="E406" s="57" t="s">
        <v>941</v>
      </c>
      <c r="F406" s="57">
        <v>2015</v>
      </c>
      <c r="G406" s="57" t="s">
        <v>942</v>
      </c>
      <c r="H406" s="58" t="s">
        <v>1118</v>
      </c>
      <c r="I406" s="57">
        <v>99921.3</v>
      </c>
      <c r="J406" s="57">
        <v>6571</v>
      </c>
      <c r="K406" s="57" t="s">
        <v>1778</v>
      </c>
      <c r="L406" s="57" t="s">
        <v>2121</v>
      </c>
      <c r="M406" s="57" t="s">
        <v>353</v>
      </c>
      <c r="N406" s="57" t="s">
        <v>2122</v>
      </c>
      <c r="O406" s="57" t="s">
        <v>2123</v>
      </c>
      <c r="P406" s="57" t="s">
        <v>2124</v>
      </c>
      <c r="Q406" s="57" t="s">
        <v>1783</v>
      </c>
      <c r="R406" s="57" t="s">
        <v>353</v>
      </c>
      <c r="S406" s="57" t="s">
        <v>353</v>
      </c>
      <c r="T406" s="57">
        <v>2</v>
      </c>
      <c r="U406" s="57" t="s">
        <v>353</v>
      </c>
    </row>
    <row r="407" spans="1:21">
      <c r="A407" s="60" t="s">
        <v>2125</v>
      </c>
      <c r="B407" s="61" t="s">
        <v>2126</v>
      </c>
      <c r="C407" s="61" t="s">
        <v>560</v>
      </c>
      <c r="D407" s="61" t="s">
        <v>561</v>
      </c>
      <c r="E407" s="61" t="s">
        <v>941</v>
      </c>
      <c r="F407" s="61">
        <v>2022</v>
      </c>
      <c r="G407" s="61" t="s">
        <v>942</v>
      </c>
      <c r="H407" s="62" t="s">
        <v>1118</v>
      </c>
      <c r="I407" s="61">
        <v>71218.100000000006</v>
      </c>
      <c r="J407" s="61">
        <v>1434</v>
      </c>
      <c r="K407" s="61" t="s">
        <v>2127</v>
      </c>
      <c r="L407" s="61" t="s">
        <v>2128</v>
      </c>
      <c r="M407" s="61" t="s">
        <v>353</v>
      </c>
      <c r="N407" s="61" t="s">
        <v>2129</v>
      </c>
      <c r="O407" s="61" t="s">
        <v>1169</v>
      </c>
      <c r="P407" s="61" t="s">
        <v>2130</v>
      </c>
      <c r="Q407" s="61" t="s">
        <v>2106</v>
      </c>
      <c r="R407" s="61" t="s">
        <v>692</v>
      </c>
      <c r="S407" s="61">
        <v>223702063</v>
      </c>
      <c r="T407" s="61">
        <v>2</v>
      </c>
      <c r="U407" s="63">
        <v>45626</v>
      </c>
    </row>
    <row r="408" spans="1:21">
      <c r="A408" s="56" t="s">
        <v>2131</v>
      </c>
      <c r="B408" s="57" t="s">
        <v>2132</v>
      </c>
      <c r="C408" s="57" t="s">
        <v>560</v>
      </c>
      <c r="D408" s="57" t="s">
        <v>561</v>
      </c>
      <c r="E408" s="57" t="s">
        <v>941</v>
      </c>
      <c r="F408" s="57">
        <v>2022</v>
      </c>
      <c r="G408" s="57" t="s">
        <v>942</v>
      </c>
      <c r="H408" s="58" t="s">
        <v>1118</v>
      </c>
      <c r="I408" s="57">
        <v>92636.4</v>
      </c>
      <c r="J408" s="57">
        <v>5563</v>
      </c>
      <c r="K408" s="57" t="s">
        <v>1836</v>
      </c>
      <c r="L408" s="57" t="s">
        <v>2133</v>
      </c>
      <c r="M408" s="57" t="s">
        <v>353</v>
      </c>
      <c r="N408" s="57" t="s">
        <v>2134</v>
      </c>
      <c r="O408" s="57" t="s">
        <v>1169</v>
      </c>
      <c r="P408" s="57" t="s">
        <v>2135</v>
      </c>
      <c r="Q408" s="57" t="s">
        <v>1783</v>
      </c>
      <c r="R408" s="57" t="s">
        <v>353</v>
      </c>
      <c r="S408" s="57" t="s">
        <v>353</v>
      </c>
      <c r="T408" s="57">
        <v>2</v>
      </c>
      <c r="U408" s="59">
        <v>45626</v>
      </c>
    </row>
    <row r="409" spans="1:21">
      <c r="A409" s="60" t="s">
        <v>2136</v>
      </c>
      <c r="B409" s="61" t="s">
        <v>2137</v>
      </c>
      <c r="C409" s="61" t="s">
        <v>560</v>
      </c>
      <c r="D409" s="61" t="s">
        <v>561</v>
      </c>
      <c r="E409" s="61" t="s">
        <v>941</v>
      </c>
      <c r="F409" s="61">
        <v>2022</v>
      </c>
      <c r="G409" s="61" t="s">
        <v>942</v>
      </c>
      <c r="H409" s="62" t="s">
        <v>1118</v>
      </c>
      <c r="I409" s="61">
        <v>71807.7</v>
      </c>
      <c r="J409" s="61">
        <v>5540</v>
      </c>
      <c r="K409" s="61" t="s">
        <v>2138</v>
      </c>
      <c r="L409" s="61" t="s">
        <v>2139</v>
      </c>
      <c r="M409" s="61" t="s">
        <v>353</v>
      </c>
      <c r="N409" s="61" t="s">
        <v>2140</v>
      </c>
      <c r="O409" s="61" t="s">
        <v>1169</v>
      </c>
      <c r="P409" s="61" t="s">
        <v>2141</v>
      </c>
      <c r="Q409" s="61" t="s">
        <v>806</v>
      </c>
      <c r="R409" s="61" t="s">
        <v>692</v>
      </c>
      <c r="S409" s="61">
        <v>223701944</v>
      </c>
      <c r="T409" s="61">
        <v>2</v>
      </c>
      <c r="U409" s="63">
        <v>45657</v>
      </c>
    </row>
    <row r="410" spans="1:21">
      <c r="A410" s="60" t="s">
        <v>2142</v>
      </c>
      <c r="B410" s="61" t="s">
        <v>2143</v>
      </c>
      <c r="C410" s="61" t="s">
        <v>560</v>
      </c>
      <c r="D410" s="61" t="s">
        <v>561</v>
      </c>
      <c r="E410" s="61" t="s">
        <v>941</v>
      </c>
      <c r="F410" s="61">
        <v>2022</v>
      </c>
      <c r="G410" s="61" t="s">
        <v>942</v>
      </c>
      <c r="H410" s="62" t="s">
        <v>1118</v>
      </c>
      <c r="I410" s="61">
        <v>71205.899999999994</v>
      </c>
      <c r="J410" s="61">
        <v>4424</v>
      </c>
      <c r="K410" s="61" t="s">
        <v>2144</v>
      </c>
      <c r="L410" s="61" t="s">
        <v>2145</v>
      </c>
      <c r="M410" s="61" t="s">
        <v>353</v>
      </c>
      <c r="N410" s="61" t="s">
        <v>2146</v>
      </c>
      <c r="O410" s="61" t="s">
        <v>1169</v>
      </c>
      <c r="P410" s="61" t="s">
        <v>2147</v>
      </c>
      <c r="Q410" s="61" t="s">
        <v>1134</v>
      </c>
      <c r="R410" s="61" t="s">
        <v>692</v>
      </c>
      <c r="S410" s="61">
        <v>223702066</v>
      </c>
      <c r="T410" s="61">
        <v>2</v>
      </c>
      <c r="U410" s="63">
        <v>45625</v>
      </c>
    </row>
    <row r="411" spans="1:21">
      <c r="A411" s="60" t="s">
        <v>2148</v>
      </c>
      <c r="B411" s="61" t="s">
        <v>2149</v>
      </c>
      <c r="C411" s="61" t="s">
        <v>560</v>
      </c>
      <c r="D411" s="61" t="s">
        <v>561</v>
      </c>
      <c r="E411" s="61" t="s">
        <v>1181</v>
      </c>
      <c r="F411" s="61">
        <v>2021</v>
      </c>
      <c r="G411" s="61" t="s">
        <v>942</v>
      </c>
      <c r="H411" s="62" t="s">
        <v>954</v>
      </c>
      <c r="I411" s="61">
        <v>38214.699999999997</v>
      </c>
      <c r="J411" s="61">
        <v>1992</v>
      </c>
      <c r="K411" s="61" t="s">
        <v>2150</v>
      </c>
      <c r="L411" s="61" t="s">
        <v>2151</v>
      </c>
      <c r="M411" s="61" t="s">
        <v>353</v>
      </c>
      <c r="N411" s="61" t="s">
        <v>2152</v>
      </c>
      <c r="O411" s="61" t="s">
        <v>1736</v>
      </c>
      <c r="P411" s="61" t="s">
        <v>2153</v>
      </c>
      <c r="Q411" s="61" t="s">
        <v>989</v>
      </c>
      <c r="R411" s="61" t="s">
        <v>692</v>
      </c>
      <c r="S411" s="61">
        <v>223702341</v>
      </c>
      <c r="T411" s="61">
        <v>2</v>
      </c>
      <c r="U411" s="63">
        <v>45688</v>
      </c>
    </row>
    <row r="412" spans="1:21">
      <c r="A412" s="60" t="s">
        <v>2154</v>
      </c>
      <c r="B412" s="61" t="s">
        <v>2155</v>
      </c>
      <c r="C412" s="61" t="s">
        <v>560</v>
      </c>
      <c r="D412" s="61" t="s">
        <v>561</v>
      </c>
      <c r="E412" s="61" t="s">
        <v>1181</v>
      </c>
      <c r="F412" s="61">
        <v>2021</v>
      </c>
      <c r="G412" s="61" t="s">
        <v>942</v>
      </c>
      <c r="H412" s="62" t="s">
        <v>954</v>
      </c>
      <c r="I412" s="61">
        <v>43337.9</v>
      </c>
      <c r="J412" s="61">
        <v>1866</v>
      </c>
      <c r="K412" s="61" t="s">
        <v>2156</v>
      </c>
      <c r="L412" s="61" t="s">
        <v>2157</v>
      </c>
      <c r="M412" s="61" t="s">
        <v>353</v>
      </c>
      <c r="N412" s="61" t="s">
        <v>2158</v>
      </c>
      <c r="O412" s="61" t="s">
        <v>1736</v>
      </c>
      <c r="P412" s="61" t="s">
        <v>353</v>
      </c>
      <c r="Q412" s="61" t="s">
        <v>951</v>
      </c>
      <c r="R412" s="61" t="s">
        <v>692</v>
      </c>
      <c r="S412" s="61">
        <v>223702072</v>
      </c>
      <c r="T412" s="61" t="s">
        <v>353</v>
      </c>
      <c r="U412" s="63">
        <v>45688</v>
      </c>
    </row>
    <row r="413" spans="1:21">
      <c r="A413" s="60" t="s">
        <v>2159</v>
      </c>
      <c r="B413" s="61" t="s">
        <v>2160</v>
      </c>
      <c r="C413" s="61" t="s">
        <v>560</v>
      </c>
      <c r="D413" s="61" t="s">
        <v>561</v>
      </c>
      <c r="E413" s="61" t="s">
        <v>941</v>
      </c>
      <c r="F413" s="61">
        <v>2020</v>
      </c>
      <c r="G413" s="61" t="s">
        <v>942</v>
      </c>
      <c r="H413" s="62" t="s">
        <v>1118</v>
      </c>
      <c r="I413" s="61">
        <v>77615.5</v>
      </c>
      <c r="J413" s="61">
        <v>5589</v>
      </c>
      <c r="K413" s="61" t="s">
        <v>2161</v>
      </c>
      <c r="L413" s="61" t="s">
        <v>2162</v>
      </c>
      <c r="M413" s="61" t="s">
        <v>353</v>
      </c>
      <c r="N413" s="61" t="s">
        <v>2163</v>
      </c>
      <c r="O413" s="61" t="s">
        <v>1169</v>
      </c>
      <c r="P413" s="61" t="s">
        <v>2164</v>
      </c>
      <c r="Q413" s="61" t="s">
        <v>974</v>
      </c>
      <c r="R413" s="61" t="s">
        <v>692</v>
      </c>
      <c r="S413" s="61">
        <v>223702177</v>
      </c>
      <c r="T413" s="61">
        <v>2</v>
      </c>
      <c r="U413" s="63">
        <v>45777</v>
      </c>
    </row>
    <row r="414" spans="1:21">
      <c r="A414" s="60" t="s">
        <v>2165</v>
      </c>
      <c r="B414" s="61" t="s">
        <v>2166</v>
      </c>
      <c r="C414" s="61" t="s">
        <v>560</v>
      </c>
      <c r="D414" s="61" t="s">
        <v>561</v>
      </c>
      <c r="E414" s="61" t="s">
        <v>941</v>
      </c>
      <c r="F414" s="61">
        <v>2019</v>
      </c>
      <c r="G414" s="61" t="s">
        <v>942</v>
      </c>
      <c r="H414" s="62" t="s">
        <v>1118</v>
      </c>
      <c r="I414" s="61">
        <v>73685.899999999994</v>
      </c>
      <c r="J414" s="61">
        <v>3342</v>
      </c>
      <c r="K414" s="61" t="s">
        <v>2167</v>
      </c>
      <c r="L414" s="61" t="s">
        <v>2168</v>
      </c>
      <c r="M414" s="61" t="s">
        <v>353</v>
      </c>
      <c r="N414" s="61" t="s">
        <v>2169</v>
      </c>
      <c r="O414" s="61" t="s">
        <v>1169</v>
      </c>
      <c r="P414" s="61" t="s">
        <v>2170</v>
      </c>
      <c r="Q414" s="61" t="s">
        <v>806</v>
      </c>
      <c r="R414" s="61" t="s">
        <v>692</v>
      </c>
      <c r="S414" s="61">
        <v>223702241</v>
      </c>
      <c r="T414" s="61">
        <v>2</v>
      </c>
      <c r="U414" s="63">
        <v>45382</v>
      </c>
    </row>
    <row r="415" spans="1:21" ht="20.25">
      <c r="A415" s="60" t="s">
        <v>2171</v>
      </c>
      <c r="B415" s="61" t="s">
        <v>2172</v>
      </c>
      <c r="C415" s="61" t="s">
        <v>560</v>
      </c>
      <c r="D415" s="61" t="s">
        <v>561</v>
      </c>
      <c r="E415" s="61" t="s">
        <v>1181</v>
      </c>
      <c r="F415" s="61">
        <v>2019</v>
      </c>
      <c r="G415" s="61" t="s">
        <v>942</v>
      </c>
      <c r="H415" s="62" t="s">
        <v>946</v>
      </c>
      <c r="I415" s="61">
        <v>107645.3</v>
      </c>
      <c r="J415" s="61">
        <v>195</v>
      </c>
      <c r="K415" s="61" t="s">
        <v>1842</v>
      </c>
      <c r="L415" s="61" t="s">
        <v>2173</v>
      </c>
      <c r="M415" s="61" t="s">
        <v>353</v>
      </c>
      <c r="N415" s="61" t="s">
        <v>2174</v>
      </c>
      <c r="O415" s="61" t="s">
        <v>2175</v>
      </c>
      <c r="P415" s="61" t="s">
        <v>353</v>
      </c>
      <c r="Q415" s="61" t="s">
        <v>353</v>
      </c>
      <c r="R415" s="61" t="s">
        <v>353</v>
      </c>
      <c r="S415" s="61" t="s">
        <v>353</v>
      </c>
      <c r="T415" s="61" t="s">
        <v>353</v>
      </c>
      <c r="U415" s="61" t="s">
        <v>353</v>
      </c>
    </row>
    <row r="416" spans="1:21" ht="20.25">
      <c r="A416" s="56" t="s">
        <v>2176</v>
      </c>
      <c r="B416" s="57" t="s">
        <v>2177</v>
      </c>
      <c r="C416" s="57" t="s">
        <v>560</v>
      </c>
      <c r="D416" s="57" t="s">
        <v>561</v>
      </c>
      <c r="E416" s="57" t="s">
        <v>941</v>
      </c>
      <c r="F416" s="57">
        <v>2021</v>
      </c>
      <c r="G416" s="57" t="s">
        <v>942</v>
      </c>
      <c r="H416" s="58" t="s">
        <v>1797</v>
      </c>
      <c r="I416" s="57">
        <v>107847.4</v>
      </c>
      <c r="J416" s="57">
        <v>4606</v>
      </c>
      <c r="K416" s="57" t="s">
        <v>2178</v>
      </c>
      <c r="L416" s="57" t="s">
        <v>2179</v>
      </c>
      <c r="M416" s="57" t="s">
        <v>353</v>
      </c>
      <c r="N416" s="57" t="s">
        <v>2180</v>
      </c>
      <c r="O416" s="57" t="s">
        <v>1751</v>
      </c>
      <c r="P416" s="57" t="s">
        <v>2181</v>
      </c>
      <c r="Q416" s="57" t="s">
        <v>1110</v>
      </c>
      <c r="R416" s="57" t="s">
        <v>692</v>
      </c>
      <c r="S416" s="57">
        <v>223702017</v>
      </c>
      <c r="T416" s="57">
        <v>2</v>
      </c>
      <c r="U416" s="59">
        <v>45504</v>
      </c>
    </row>
    <row r="417" spans="1:21">
      <c r="A417" s="60" t="s">
        <v>2182</v>
      </c>
      <c r="B417" s="61" t="s">
        <v>2183</v>
      </c>
      <c r="C417" s="61" t="s">
        <v>560</v>
      </c>
      <c r="D417" s="61" t="s">
        <v>561</v>
      </c>
      <c r="E417" s="61" t="s">
        <v>941</v>
      </c>
      <c r="F417" s="61">
        <v>2022</v>
      </c>
      <c r="G417" s="61" t="s">
        <v>942</v>
      </c>
      <c r="H417" s="62" t="s">
        <v>1118</v>
      </c>
      <c r="I417" s="61">
        <v>43424.6</v>
      </c>
      <c r="J417" s="61">
        <v>3089</v>
      </c>
      <c r="K417" s="61" t="s">
        <v>2184</v>
      </c>
      <c r="L417" s="61" t="s">
        <v>2185</v>
      </c>
      <c r="M417" s="61" t="s">
        <v>353</v>
      </c>
      <c r="N417" s="61" t="s">
        <v>2186</v>
      </c>
      <c r="O417" s="61" t="s">
        <v>1887</v>
      </c>
      <c r="P417" s="61" t="s">
        <v>2187</v>
      </c>
      <c r="Q417" s="61" t="s">
        <v>389</v>
      </c>
      <c r="R417" s="61" t="s">
        <v>692</v>
      </c>
      <c r="S417" s="61">
        <v>223701970</v>
      </c>
      <c r="T417" s="61">
        <v>2</v>
      </c>
      <c r="U417" s="63">
        <v>45443</v>
      </c>
    </row>
    <row r="418" spans="1:21" ht="20.25">
      <c r="A418" s="56" t="s">
        <v>2188</v>
      </c>
      <c r="B418" s="57" t="s">
        <v>2189</v>
      </c>
      <c r="C418" s="57" t="s">
        <v>560</v>
      </c>
      <c r="D418" s="57" t="s">
        <v>561</v>
      </c>
      <c r="E418" s="57" t="s">
        <v>941</v>
      </c>
      <c r="F418" s="57">
        <v>2022</v>
      </c>
      <c r="G418" s="57" t="s">
        <v>942</v>
      </c>
      <c r="H418" s="58" t="s">
        <v>1797</v>
      </c>
      <c r="I418" s="57">
        <v>61548</v>
      </c>
      <c r="J418" s="57">
        <v>2758</v>
      </c>
      <c r="K418" s="57" t="s">
        <v>2190</v>
      </c>
      <c r="L418" s="57" t="s">
        <v>2191</v>
      </c>
      <c r="M418" s="57" t="s">
        <v>353</v>
      </c>
      <c r="N418" s="57" t="s">
        <v>2192</v>
      </c>
      <c r="O418" s="57" t="s">
        <v>2193</v>
      </c>
      <c r="P418" s="57" t="s">
        <v>2194</v>
      </c>
      <c r="Q418" s="57" t="s">
        <v>1002</v>
      </c>
      <c r="R418" s="57" t="s">
        <v>692</v>
      </c>
      <c r="S418" s="57">
        <v>223701952</v>
      </c>
      <c r="T418" s="57">
        <v>2</v>
      </c>
      <c r="U418" s="59">
        <v>45504</v>
      </c>
    </row>
    <row r="419" spans="1:21" ht="20.25">
      <c r="A419" s="60" t="s">
        <v>2195</v>
      </c>
      <c r="B419" s="61" t="s">
        <v>2196</v>
      </c>
      <c r="C419" s="61" t="s">
        <v>560</v>
      </c>
      <c r="D419" s="61" t="s">
        <v>561</v>
      </c>
      <c r="E419" s="61" t="s">
        <v>941</v>
      </c>
      <c r="F419" s="61">
        <v>2022</v>
      </c>
      <c r="G419" s="61" t="s">
        <v>942</v>
      </c>
      <c r="H419" s="62" t="s">
        <v>1797</v>
      </c>
      <c r="I419" s="61">
        <v>31556.799999999999</v>
      </c>
      <c r="J419" s="61">
        <v>1970</v>
      </c>
      <c r="K419" s="61" t="s">
        <v>2197</v>
      </c>
      <c r="L419" s="61" t="s">
        <v>2198</v>
      </c>
      <c r="M419" s="61" t="s">
        <v>2199</v>
      </c>
      <c r="N419" s="61" t="s">
        <v>2200</v>
      </c>
      <c r="O419" s="61" t="s">
        <v>2193</v>
      </c>
      <c r="P419" s="61" t="s">
        <v>2201</v>
      </c>
      <c r="Q419" s="61" t="s">
        <v>806</v>
      </c>
      <c r="R419" s="61" t="s">
        <v>692</v>
      </c>
      <c r="S419" s="61">
        <v>223702151</v>
      </c>
      <c r="T419" s="61" t="s">
        <v>353</v>
      </c>
      <c r="U419" s="63">
        <v>45474</v>
      </c>
    </row>
    <row r="420" spans="1:21">
      <c r="A420" s="60" t="s">
        <v>2202</v>
      </c>
      <c r="B420" s="61" t="s">
        <v>2203</v>
      </c>
      <c r="C420" s="61" t="s">
        <v>560</v>
      </c>
      <c r="D420" s="61" t="s">
        <v>561</v>
      </c>
      <c r="E420" s="61" t="s">
        <v>1181</v>
      </c>
      <c r="F420" s="61">
        <v>2022</v>
      </c>
      <c r="G420" s="61" t="s">
        <v>942</v>
      </c>
      <c r="H420" s="62" t="s">
        <v>954</v>
      </c>
      <c r="I420" s="61">
        <v>20952.400000000001</v>
      </c>
      <c r="J420" s="61">
        <v>770</v>
      </c>
      <c r="K420" s="61" t="s">
        <v>2204</v>
      </c>
      <c r="L420" s="61" t="s">
        <v>2205</v>
      </c>
      <c r="M420" s="61" t="s">
        <v>353</v>
      </c>
      <c r="N420" s="61" t="s">
        <v>2206</v>
      </c>
      <c r="O420" s="61" t="s">
        <v>1774</v>
      </c>
      <c r="P420" s="61" t="s">
        <v>2207</v>
      </c>
      <c r="Q420" s="61" t="s">
        <v>951</v>
      </c>
      <c r="R420" s="61" t="s">
        <v>692</v>
      </c>
      <c r="S420" s="61">
        <v>223702023</v>
      </c>
      <c r="T420" s="61">
        <v>2</v>
      </c>
      <c r="U420" s="63">
        <v>45504</v>
      </c>
    </row>
    <row r="421" spans="1:21" ht="20.25">
      <c r="A421" s="56" t="s">
        <v>2208</v>
      </c>
      <c r="B421" s="57" t="s">
        <v>2209</v>
      </c>
      <c r="C421" s="57" t="s">
        <v>560</v>
      </c>
      <c r="D421" s="57" t="s">
        <v>561</v>
      </c>
      <c r="E421" s="57" t="s">
        <v>941</v>
      </c>
      <c r="F421" s="57">
        <v>2022</v>
      </c>
      <c r="G421" s="57" t="s">
        <v>942</v>
      </c>
      <c r="H421" s="58" t="s">
        <v>1797</v>
      </c>
      <c r="I421" s="57">
        <v>46447.7</v>
      </c>
      <c r="J421" s="57">
        <v>1973</v>
      </c>
      <c r="K421" s="57" t="s">
        <v>2210</v>
      </c>
      <c r="L421" s="57" t="s">
        <v>2211</v>
      </c>
      <c r="M421" s="57" t="s">
        <v>353</v>
      </c>
      <c r="N421" s="57" t="s">
        <v>2212</v>
      </c>
      <c r="O421" s="57" t="s">
        <v>1751</v>
      </c>
      <c r="P421" s="57" t="s">
        <v>2213</v>
      </c>
      <c r="Q421" s="57" t="s">
        <v>1110</v>
      </c>
      <c r="R421" s="57" t="s">
        <v>692</v>
      </c>
      <c r="S421" s="57">
        <v>223702002</v>
      </c>
      <c r="T421" s="57">
        <v>2</v>
      </c>
      <c r="U421" s="59">
        <v>45657</v>
      </c>
    </row>
    <row r="422" spans="1:21" ht="20.25">
      <c r="A422" s="60" t="s">
        <v>2214</v>
      </c>
      <c r="B422" s="61" t="s">
        <v>2215</v>
      </c>
      <c r="C422" s="61" t="s">
        <v>560</v>
      </c>
      <c r="D422" s="61" t="s">
        <v>561</v>
      </c>
      <c r="E422" s="61" t="s">
        <v>941</v>
      </c>
      <c r="F422" s="61">
        <v>2022</v>
      </c>
      <c r="G422" s="61" t="s">
        <v>942</v>
      </c>
      <c r="H422" s="62" t="s">
        <v>1797</v>
      </c>
      <c r="I422" s="61">
        <v>48717.9</v>
      </c>
      <c r="J422" s="61">
        <v>2424</v>
      </c>
      <c r="K422" s="61" t="s">
        <v>2216</v>
      </c>
      <c r="L422" s="61" t="s">
        <v>2217</v>
      </c>
      <c r="M422" s="61" t="s">
        <v>353</v>
      </c>
      <c r="N422" s="61" t="s">
        <v>2218</v>
      </c>
      <c r="O422" s="61" t="s">
        <v>1751</v>
      </c>
      <c r="P422" s="61" t="s">
        <v>2219</v>
      </c>
      <c r="Q422" s="61" t="s">
        <v>806</v>
      </c>
      <c r="R422" s="61" t="s">
        <v>692</v>
      </c>
      <c r="S422" s="61">
        <v>223701855</v>
      </c>
      <c r="T422" s="61">
        <v>2</v>
      </c>
      <c r="U422" s="63">
        <v>45688</v>
      </c>
    </row>
    <row r="423" spans="1:21" ht="20.25">
      <c r="A423" s="56" t="s">
        <v>2220</v>
      </c>
      <c r="B423" s="57" t="s">
        <v>2221</v>
      </c>
      <c r="C423" s="57" t="s">
        <v>560</v>
      </c>
      <c r="D423" s="57" t="s">
        <v>561</v>
      </c>
      <c r="E423" s="57" t="s">
        <v>941</v>
      </c>
      <c r="F423" s="57">
        <v>2022</v>
      </c>
      <c r="G423" s="57" t="s">
        <v>942</v>
      </c>
      <c r="H423" s="58" t="s">
        <v>1797</v>
      </c>
      <c r="I423" s="57">
        <v>27632.400000000001</v>
      </c>
      <c r="J423" s="57">
        <v>2089</v>
      </c>
      <c r="K423" s="57" t="s">
        <v>2222</v>
      </c>
      <c r="L423" s="57" t="s">
        <v>2223</v>
      </c>
      <c r="M423" s="57" t="s">
        <v>353</v>
      </c>
      <c r="N423" s="57" t="s">
        <v>2224</v>
      </c>
      <c r="O423" s="57" t="s">
        <v>1751</v>
      </c>
      <c r="P423" s="57" t="s">
        <v>2225</v>
      </c>
      <c r="Q423" s="57" t="s">
        <v>806</v>
      </c>
      <c r="R423" s="57" t="s">
        <v>692</v>
      </c>
      <c r="S423" s="57">
        <v>223702122</v>
      </c>
      <c r="T423" s="57" t="s">
        <v>353</v>
      </c>
      <c r="U423" s="59">
        <v>45687</v>
      </c>
    </row>
    <row r="424" spans="1:21" ht="20.25">
      <c r="A424" s="56" t="s">
        <v>2226</v>
      </c>
      <c r="B424" s="57" t="s">
        <v>2227</v>
      </c>
      <c r="C424" s="57" t="s">
        <v>560</v>
      </c>
      <c r="D424" s="57" t="s">
        <v>561</v>
      </c>
      <c r="E424" s="57" t="s">
        <v>941</v>
      </c>
      <c r="F424" s="57">
        <v>2022</v>
      </c>
      <c r="G424" s="57" t="s">
        <v>942</v>
      </c>
      <c r="H424" s="58" t="s">
        <v>1797</v>
      </c>
      <c r="I424" s="57">
        <v>62489.3</v>
      </c>
      <c r="J424" s="57">
        <v>2776</v>
      </c>
      <c r="K424" s="57" t="s">
        <v>2228</v>
      </c>
      <c r="L424" s="57" t="s">
        <v>2229</v>
      </c>
      <c r="M424" s="57" t="s">
        <v>353</v>
      </c>
      <c r="N424" s="57" t="s">
        <v>2230</v>
      </c>
      <c r="O424" s="57" t="s">
        <v>1751</v>
      </c>
      <c r="P424" s="57" t="s">
        <v>2231</v>
      </c>
      <c r="Q424" s="57" t="s">
        <v>1164</v>
      </c>
      <c r="R424" s="57" t="s">
        <v>692</v>
      </c>
      <c r="S424" s="57">
        <v>223701995</v>
      </c>
      <c r="T424" s="57">
        <v>2</v>
      </c>
      <c r="U424" s="59">
        <v>45657</v>
      </c>
    </row>
    <row r="425" spans="1:21">
      <c r="A425" s="56" t="s">
        <v>2232</v>
      </c>
      <c r="B425" s="57" t="s">
        <v>2233</v>
      </c>
      <c r="C425" s="57" t="s">
        <v>560</v>
      </c>
      <c r="D425" s="57" t="s">
        <v>561</v>
      </c>
      <c r="E425" s="57" t="s">
        <v>1181</v>
      </c>
      <c r="F425" s="57">
        <v>2023</v>
      </c>
      <c r="G425" s="57" t="s">
        <v>942</v>
      </c>
      <c r="H425" s="58" t="s">
        <v>954</v>
      </c>
      <c r="I425" s="57">
        <v>14003</v>
      </c>
      <c r="J425" s="57">
        <v>473</v>
      </c>
      <c r="K425" s="57" t="s">
        <v>2234</v>
      </c>
      <c r="L425" s="57" t="s">
        <v>2235</v>
      </c>
      <c r="M425" s="57" t="s">
        <v>353</v>
      </c>
      <c r="N425" s="57" t="s">
        <v>2236</v>
      </c>
      <c r="O425" s="57" t="s">
        <v>1774</v>
      </c>
      <c r="P425" s="57" t="s">
        <v>2237</v>
      </c>
      <c r="Q425" s="57" t="s">
        <v>2238</v>
      </c>
      <c r="R425" s="57" t="s">
        <v>692</v>
      </c>
      <c r="S425" s="57">
        <v>223701927</v>
      </c>
      <c r="T425" s="57">
        <v>2</v>
      </c>
      <c r="U425" s="59">
        <v>45747</v>
      </c>
    </row>
    <row r="426" spans="1:21" ht="20.25">
      <c r="A426" s="60" t="s">
        <v>2239</v>
      </c>
      <c r="B426" s="61" t="s">
        <v>2240</v>
      </c>
      <c r="C426" s="61" t="s">
        <v>560</v>
      </c>
      <c r="D426" s="61" t="s">
        <v>561</v>
      </c>
      <c r="E426" s="61" t="s">
        <v>941</v>
      </c>
      <c r="F426" s="61">
        <v>2023</v>
      </c>
      <c r="G426" s="61" t="s">
        <v>942</v>
      </c>
      <c r="H426" s="62" t="s">
        <v>1797</v>
      </c>
      <c r="I426" s="61">
        <v>15350.6</v>
      </c>
      <c r="J426" s="61">
        <v>1337</v>
      </c>
      <c r="K426" s="61" t="s">
        <v>2241</v>
      </c>
      <c r="L426" s="61" t="s">
        <v>2242</v>
      </c>
      <c r="M426" s="61" t="s">
        <v>353</v>
      </c>
      <c r="N426" s="61" t="s">
        <v>2243</v>
      </c>
      <c r="O426" s="61" t="s">
        <v>1751</v>
      </c>
      <c r="P426" s="61" t="s">
        <v>2244</v>
      </c>
      <c r="Q426" s="61" t="s">
        <v>1110</v>
      </c>
      <c r="R426" s="61" t="s">
        <v>692</v>
      </c>
      <c r="S426" s="61">
        <v>223701848</v>
      </c>
      <c r="T426" s="61">
        <v>2</v>
      </c>
      <c r="U426" s="63">
        <v>45808</v>
      </c>
    </row>
    <row r="427" spans="1:21" ht="20.25">
      <c r="A427" s="56" t="s">
        <v>2245</v>
      </c>
      <c r="B427" s="57" t="s">
        <v>2246</v>
      </c>
      <c r="C427" s="57" t="s">
        <v>560</v>
      </c>
      <c r="D427" s="57" t="s">
        <v>561</v>
      </c>
      <c r="E427" s="57" t="s">
        <v>941</v>
      </c>
      <c r="F427" s="57">
        <v>2023</v>
      </c>
      <c r="G427" s="57" t="s">
        <v>942</v>
      </c>
      <c r="H427" s="58" t="s">
        <v>1797</v>
      </c>
      <c r="I427" s="57">
        <v>16442.900000000001</v>
      </c>
      <c r="J427" s="57">
        <v>742</v>
      </c>
      <c r="K427" s="57" t="s">
        <v>2247</v>
      </c>
      <c r="L427" s="57" t="s">
        <v>2248</v>
      </c>
      <c r="M427" s="57" t="s">
        <v>353</v>
      </c>
      <c r="N427" s="57" t="s">
        <v>2249</v>
      </c>
      <c r="O427" s="57" t="s">
        <v>1751</v>
      </c>
      <c r="P427" s="57" t="s">
        <v>2250</v>
      </c>
      <c r="Q427" s="57" t="s">
        <v>1110</v>
      </c>
      <c r="R427" s="57" t="s">
        <v>692</v>
      </c>
      <c r="S427" s="57">
        <v>223702160</v>
      </c>
      <c r="T427" s="57">
        <v>2</v>
      </c>
      <c r="U427" s="59">
        <v>45838</v>
      </c>
    </row>
    <row r="428" spans="1:21">
      <c r="A428" s="60" t="s">
        <v>2251</v>
      </c>
      <c r="B428" s="61" t="s">
        <v>2252</v>
      </c>
      <c r="C428" s="61" t="s">
        <v>560</v>
      </c>
      <c r="D428" s="61" t="s">
        <v>561</v>
      </c>
      <c r="E428" s="61" t="s">
        <v>1181</v>
      </c>
      <c r="F428" s="61">
        <v>2023</v>
      </c>
      <c r="G428" s="61" t="s">
        <v>942</v>
      </c>
      <c r="H428" s="62" t="s">
        <v>954</v>
      </c>
      <c r="I428" s="61">
        <v>24284.5</v>
      </c>
      <c r="J428" s="61">
        <v>878</v>
      </c>
      <c r="K428" s="61" t="s">
        <v>1044</v>
      </c>
      <c r="L428" s="61" t="s">
        <v>2253</v>
      </c>
      <c r="M428" s="61" t="s">
        <v>353</v>
      </c>
      <c r="N428" s="61" t="s">
        <v>2254</v>
      </c>
      <c r="O428" s="61" t="s">
        <v>1774</v>
      </c>
      <c r="P428" s="61" t="s">
        <v>2255</v>
      </c>
      <c r="Q428" s="61" t="s">
        <v>1110</v>
      </c>
      <c r="R428" s="61" t="s">
        <v>692</v>
      </c>
      <c r="S428" s="61">
        <v>223702054</v>
      </c>
      <c r="T428" s="61">
        <v>2</v>
      </c>
      <c r="U428" s="63">
        <v>45839</v>
      </c>
    </row>
    <row r="429" spans="1:21">
      <c r="A429" s="56" t="s">
        <v>2256</v>
      </c>
      <c r="B429" s="57" t="s">
        <v>2257</v>
      </c>
      <c r="C429" s="57" t="s">
        <v>560</v>
      </c>
      <c r="D429" s="57" t="s">
        <v>561</v>
      </c>
      <c r="E429" s="57" t="s">
        <v>1181</v>
      </c>
      <c r="F429" s="57">
        <v>2023</v>
      </c>
      <c r="G429" s="57" t="s">
        <v>942</v>
      </c>
      <c r="H429" s="58" t="s">
        <v>954</v>
      </c>
      <c r="I429" s="57">
        <v>10545.5</v>
      </c>
      <c r="J429" s="57">
        <v>397</v>
      </c>
      <c r="K429" s="57" t="s">
        <v>2258</v>
      </c>
      <c r="L429" s="57" t="s">
        <v>2259</v>
      </c>
      <c r="M429" s="57" t="s">
        <v>353</v>
      </c>
      <c r="N429" s="57" t="s">
        <v>2260</v>
      </c>
      <c r="O429" s="57" t="s">
        <v>2261</v>
      </c>
      <c r="P429" s="57" t="s">
        <v>2262</v>
      </c>
      <c r="Q429" s="57" t="s">
        <v>1691</v>
      </c>
      <c r="R429" s="57" t="s">
        <v>692</v>
      </c>
      <c r="S429" s="57">
        <v>223702088</v>
      </c>
      <c r="T429" s="57">
        <v>2</v>
      </c>
      <c r="U429" s="59">
        <v>45869</v>
      </c>
    </row>
    <row r="430" spans="1:21">
      <c r="A430" s="60" t="s">
        <v>2263</v>
      </c>
      <c r="B430" s="61" t="s">
        <v>2264</v>
      </c>
      <c r="C430" s="61" t="s">
        <v>560</v>
      </c>
      <c r="D430" s="61" t="s">
        <v>561</v>
      </c>
      <c r="E430" s="61" t="s">
        <v>1181</v>
      </c>
      <c r="F430" s="61">
        <v>2023</v>
      </c>
      <c r="G430" s="61" t="s">
        <v>942</v>
      </c>
      <c r="H430" s="62" t="s">
        <v>954</v>
      </c>
      <c r="I430" s="61">
        <v>15351.4</v>
      </c>
      <c r="J430" s="61">
        <v>385</v>
      </c>
      <c r="K430" s="61" t="s">
        <v>2265</v>
      </c>
      <c r="L430" s="61" t="s">
        <v>2266</v>
      </c>
      <c r="M430" s="61" t="s">
        <v>353</v>
      </c>
      <c r="N430" s="61" t="s">
        <v>2267</v>
      </c>
      <c r="O430" s="61" t="s">
        <v>2261</v>
      </c>
      <c r="P430" s="61" t="s">
        <v>2268</v>
      </c>
      <c r="Q430" s="61" t="s">
        <v>1041</v>
      </c>
      <c r="R430" s="61" t="s">
        <v>692</v>
      </c>
      <c r="S430" s="61">
        <v>223702134</v>
      </c>
      <c r="T430" s="61">
        <v>2</v>
      </c>
      <c r="U430" s="63">
        <v>45869</v>
      </c>
    </row>
    <row r="431" spans="1:21">
      <c r="A431" s="60" t="s">
        <v>2269</v>
      </c>
      <c r="B431" s="61" t="s">
        <v>2270</v>
      </c>
      <c r="C431" s="61" t="s">
        <v>560</v>
      </c>
      <c r="D431" s="61" t="s">
        <v>561</v>
      </c>
      <c r="E431" s="61" t="s">
        <v>941</v>
      </c>
      <c r="F431" s="61">
        <v>2023</v>
      </c>
      <c r="G431" s="61" t="s">
        <v>942</v>
      </c>
      <c r="H431" s="62" t="s">
        <v>1118</v>
      </c>
      <c r="I431" s="61">
        <v>17550.599999999999</v>
      </c>
      <c r="J431" s="61">
        <v>810</v>
      </c>
      <c r="K431" s="61" t="s">
        <v>2271</v>
      </c>
      <c r="L431" s="61" t="s">
        <v>2272</v>
      </c>
      <c r="M431" s="61" t="s">
        <v>353</v>
      </c>
      <c r="N431" s="61" t="s">
        <v>2273</v>
      </c>
      <c r="O431" s="61" t="s">
        <v>1169</v>
      </c>
      <c r="P431" s="61" t="s">
        <v>2274</v>
      </c>
      <c r="Q431" s="61" t="s">
        <v>806</v>
      </c>
      <c r="R431" s="61" t="s">
        <v>692</v>
      </c>
      <c r="S431" s="61">
        <v>223702208</v>
      </c>
      <c r="T431" s="61">
        <v>2</v>
      </c>
      <c r="U431" s="63">
        <v>45838</v>
      </c>
    </row>
    <row r="432" spans="1:21">
      <c r="A432" s="56" t="s">
        <v>2275</v>
      </c>
      <c r="B432" s="57" t="s">
        <v>2276</v>
      </c>
      <c r="C432" s="57" t="s">
        <v>560</v>
      </c>
      <c r="D432" s="57" t="s">
        <v>561</v>
      </c>
      <c r="E432" s="57" t="s">
        <v>1181</v>
      </c>
      <c r="F432" s="57">
        <v>2023</v>
      </c>
      <c r="G432" s="57" t="s">
        <v>942</v>
      </c>
      <c r="H432" s="58" t="s">
        <v>954</v>
      </c>
      <c r="I432" s="57">
        <v>11357.6</v>
      </c>
      <c r="J432" s="57">
        <v>337</v>
      </c>
      <c r="K432" s="57" t="s">
        <v>2277</v>
      </c>
      <c r="L432" s="57" t="s">
        <v>2278</v>
      </c>
      <c r="M432" s="57" t="s">
        <v>353</v>
      </c>
      <c r="N432" s="57" t="s">
        <v>2279</v>
      </c>
      <c r="O432" s="57" t="s">
        <v>2280</v>
      </c>
      <c r="P432" s="57" t="s">
        <v>2281</v>
      </c>
      <c r="Q432" s="57" t="s">
        <v>2282</v>
      </c>
      <c r="R432" s="57" t="s">
        <v>692</v>
      </c>
      <c r="S432" s="57">
        <v>223702014</v>
      </c>
      <c r="T432" s="57">
        <v>2</v>
      </c>
      <c r="U432" s="59">
        <v>45869</v>
      </c>
    </row>
    <row r="433" spans="1:21">
      <c r="A433" s="56" t="s">
        <v>2283</v>
      </c>
      <c r="B433" s="57" t="s">
        <v>2284</v>
      </c>
      <c r="C433" s="57" t="s">
        <v>560</v>
      </c>
      <c r="D433" s="57" t="s">
        <v>561</v>
      </c>
      <c r="E433" s="57" t="s">
        <v>1181</v>
      </c>
      <c r="F433" s="57">
        <v>2023</v>
      </c>
      <c r="G433" s="57" t="s">
        <v>942</v>
      </c>
      <c r="H433" s="58" t="s">
        <v>954</v>
      </c>
      <c r="I433" s="57">
        <v>10111.4</v>
      </c>
      <c r="J433" s="57">
        <v>580</v>
      </c>
      <c r="K433" s="57" t="s">
        <v>2285</v>
      </c>
      <c r="L433" s="57" t="s">
        <v>2286</v>
      </c>
      <c r="M433" s="57" t="s">
        <v>353</v>
      </c>
      <c r="N433" s="57" t="s">
        <v>2287</v>
      </c>
      <c r="O433" s="57" t="s">
        <v>2280</v>
      </c>
      <c r="P433" s="57" t="s">
        <v>2288</v>
      </c>
      <c r="Q433" s="57" t="s">
        <v>951</v>
      </c>
      <c r="R433" s="57" t="s">
        <v>692</v>
      </c>
      <c r="S433" s="57">
        <v>223701930</v>
      </c>
      <c r="T433" s="57">
        <v>2</v>
      </c>
      <c r="U433" s="59">
        <v>45869</v>
      </c>
    </row>
    <row r="434" spans="1:21">
      <c r="A434" s="60" t="s">
        <v>2289</v>
      </c>
      <c r="B434" s="61" t="s">
        <v>2290</v>
      </c>
      <c r="C434" s="61" t="s">
        <v>560</v>
      </c>
      <c r="D434" s="61" t="s">
        <v>561</v>
      </c>
      <c r="E434" s="61" t="s">
        <v>1181</v>
      </c>
      <c r="F434" s="61">
        <v>2023</v>
      </c>
      <c r="G434" s="61" t="s">
        <v>942</v>
      </c>
      <c r="H434" s="62" t="s">
        <v>954</v>
      </c>
      <c r="I434" s="61">
        <v>16053</v>
      </c>
      <c r="J434" s="61">
        <v>707</v>
      </c>
      <c r="K434" s="61" t="s">
        <v>2291</v>
      </c>
      <c r="L434" s="61" t="s">
        <v>2292</v>
      </c>
      <c r="M434" s="61" t="s">
        <v>353</v>
      </c>
      <c r="N434" s="61" t="s">
        <v>2293</v>
      </c>
      <c r="O434" s="61" t="s">
        <v>2294</v>
      </c>
      <c r="P434" s="61" t="s">
        <v>2295</v>
      </c>
      <c r="Q434" s="61" t="s">
        <v>951</v>
      </c>
      <c r="R434" s="61" t="s">
        <v>692</v>
      </c>
      <c r="S434" s="61">
        <v>223701964</v>
      </c>
      <c r="T434" s="61">
        <v>2</v>
      </c>
      <c r="U434" s="63">
        <v>45869</v>
      </c>
    </row>
    <row r="435" spans="1:21">
      <c r="A435" s="60" t="s">
        <v>2296</v>
      </c>
      <c r="B435" s="61" t="s">
        <v>2297</v>
      </c>
      <c r="C435" s="61" t="s">
        <v>560</v>
      </c>
      <c r="D435" s="61" t="s">
        <v>561</v>
      </c>
      <c r="E435" s="61" t="s">
        <v>1181</v>
      </c>
      <c r="F435" s="61">
        <v>2023</v>
      </c>
      <c r="G435" s="61" t="s">
        <v>942</v>
      </c>
      <c r="H435" s="62" t="s">
        <v>954</v>
      </c>
      <c r="I435" s="61">
        <v>18230.7</v>
      </c>
      <c r="J435" s="61">
        <v>577</v>
      </c>
      <c r="K435" s="61" t="s">
        <v>2298</v>
      </c>
      <c r="L435" s="61" t="s">
        <v>2299</v>
      </c>
      <c r="M435" s="61" t="s">
        <v>353</v>
      </c>
      <c r="N435" s="61" t="s">
        <v>2300</v>
      </c>
      <c r="O435" s="61" t="s">
        <v>2294</v>
      </c>
      <c r="P435" s="61" t="s">
        <v>2301</v>
      </c>
      <c r="Q435" s="61" t="s">
        <v>1958</v>
      </c>
      <c r="R435" s="61" t="s">
        <v>692</v>
      </c>
      <c r="S435" s="61">
        <v>223701999</v>
      </c>
      <c r="T435" s="61">
        <v>2</v>
      </c>
      <c r="U435" s="63">
        <v>45869</v>
      </c>
    </row>
    <row r="436" spans="1:21">
      <c r="A436" s="60" t="s">
        <v>2302</v>
      </c>
      <c r="B436" s="61" t="s">
        <v>2303</v>
      </c>
      <c r="C436" s="61" t="s">
        <v>560</v>
      </c>
      <c r="D436" s="61" t="s">
        <v>561</v>
      </c>
      <c r="E436" s="61" t="s">
        <v>1181</v>
      </c>
      <c r="F436" s="61">
        <v>2023</v>
      </c>
      <c r="G436" s="61" t="s">
        <v>942</v>
      </c>
      <c r="H436" s="62" t="s">
        <v>954</v>
      </c>
      <c r="I436" s="61">
        <v>30121.200000000001</v>
      </c>
      <c r="J436" s="61">
        <v>1170</v>
      </c>
      <c r="K436" s="61" t="s">
        <v>2304</v>
      </c>
      <c r="L436" s="61" t="s">
        <v>2305</v>
      </c>
      <c r="M436" s="61" t="s">
        <v>353</v>
      </c>
      <c r="N436" s="61" t="s">
        <v>2306</v>
      </c>
      <c r="O436" s="61" t="s">
        <v>2294</v>
      </c>
      <c r="P436" s="61" t="s">
        <v>2307</v>
      </c>
      <c r="Q436" s="61" t="s">
        <v>1110</v>
      </c>
      <c r="R436" s="61" t="s">
        <v>692</v>
      </c>
      <c r="S436" s="61">
        <v>223701852</v>
      </c>
      <c r="T436" s="61">
        <v>2</v>
      </c>
      <c r="U436" s="63">
        <v>45869</v>
      </c>
    </row>
    <row r="437" spans="1:21">
      <c r="A437" s="60" t="s">
        <v>2308</v>
      </c>
      <c r="B437" s="61" t="s">
        <v>2309</v>
      </c>
      <c r="C437" s="61" t="s">
        <v>560</v>
      </c>
      <c r="D437" s="61" t="s">
        <v>561</v>
      </c>
      <c r="E437" s="61" t="s">
        <v>941</v>
      </c>
      <c r="F437" s="61">
        <v>2023</v>
      </c>
      <c r="G437" s="61" t="s">
        <v>942</v>
      </c>
      <c r="H437" s="62" t="s">
        <v>1118</v>
      </c>
      <c r="I437" s="61">
        <v>17687.8</v>
      </c>
      <c r="J437" s="61">
        <v>987</v>
      </c>
      <c r="K437" s="61" t="s">
        <v>2310</v>
      </c>
      <c r="L437" s="61" t="s">
        <v>2311</v>
      </c>
      <c r="M437" s="61" t="s">
        <v>353</v>
      </c>
      <c r="N437" s="61" t="s">
        <v>2312</v>
      </c>
      <c r="O437" s="61" t="s">
        <v>1169</v>
      </c>
      <c r="P437" s="61" t="s">
        <v>353</v>
      </c>
      <c r="Q437" s="61" t="s">
        <v>806</v>
      </c>
      <c r="R437" s="61" t="s">
        <v>692</v>
      </c>
      <c r="S437" s="61">
        <v>223702128</v>
      </c>
      <c r="T437" s="61">
        <v>2</v>
      </c>
      <c r="U437" s="63">
        <v>45930</v>
      </c>
    </row>
    <row r="438" spans="1:21" ht="20.25">
      <c r="A438" s="60" t="s">
        <v>2313</v>
      </c>
      <c r="B438" s="61" t="s">
        <v>2314</v>
      </c>
      <c r="C438" s="61" t="s">
        <v>560</v>
      </c>
      <c r="D438" s="61" t="s">
        <v>561</v>
      </c>
      <c r="E438" s="61" t="s">
        <v>941</v>
      </c>
      <c r="F438" s="61">
        <v>2016</v>
      </c>
      <c r="G438" s="61" t="s">
        <v>942</v>
      </c>
      <c r="H438" s="62" t="s">
        <v>1797</v>
      </c>
      <c r="I438" s="61">
        <v>238592.6</v>
      </c>
      <c r="J438" s="61">
        <v>15360</v>
      </c>
      <c r="K438" s="61" t="s">
        <v>2315</v>
      </c>
      <c r="L438" s="61" t="s">
        <v>2316</v>
      </c>
      <c r="M438" s="61" t="s">
        <v>353</v>
      </c>
      <c r="N438" s="61" t="s">
        <v>2317</v>
      </c>
      <c r="O438" s="61" t="s">
        <v>2318</v>
      </c>
      <c r="P438" s="61" t="s">
        <v>353</v>
      </c>
      <c r="Q438" s="61" t="s">
        <v>389</v>
      </c>
      <c r="R438" s="61" t="s">
        <v>353</v>
      </c>
      <c r="S438" s="61" t="s">
        <v>353</v>
      </c>
      <c r="T438" s="61" t="s">
        <v>353</v>
      </c>
      <c r="U438" s="61" t="s">
        <v>353</v>
      </c>
    </row>
    <row r="439" spans="1:21">
      <c r="A439" s="60" t="s">
        <v>2319</v>
      </c>
      <c r="B439" s="61" t="s">
        <v>2320</v>
      </c>
      <c r="C439" s="61" t="s">
        <v>560</v>
      </c>
      <c r="D439" s="61" t="s">
        <v>561</v>
      </c>
      <c r="E439" s="61" t="s">
        <v>941</v>
      </c>
      <c r="F439" s="61">
        <v>2015</v>
      </c>
      <c r="G439" s="61" t="s">
        <v>942</v>
      </c>
      <c r="H439" s="62" t="s">
        <v>1118</v>
      </c>
      <c r="I439" s="61" t="s">
        <v>353</v>
      </c>
      <c r="J439" s="61" t="s">
        <v>353</v>
      </c>
      <c r="K439" s="61" t="s">
        <v>1842</v>
      </c>
      <c r="L439" s="61" t="s">
        <v>2321</v>
      </c>
      <c r="M439" s="61" t="s">
        <v>353</v>
      </c>
      <c r="N439" s="61" t="s">
        <v>1788</v>
      </c>
      <c r="O439" s="61" t="s">
        <v>2322</v>
      </c>
      <c r="P439" s="61" t="s">
        <v>353</v>
      </c>
      <c r="Q439" s="61" t="s">
        <v>1783</v>
      </c>
      <c r="R439" s="61" t="s">
        <v>353</v>
      </c>
      <c r="S439" s="61" t="s">
        <v>353</v>
      </c>
      <c r="T439" s="61" t="s">
        <v>353</v>
      </c>
      <c r="U439" s="61" t="s">
        <v>353</v>
      </c>
    </row>
    <row r="440" spans="1:21">
      <c r="A440" s="60" t="s">
        <v>2323</v>
      </c>
      <c r="B440" s="61" t="s">
        <v>2324</v>
      </c>
      <c r="C440" s="61" t="s">
        <v>560</v>
      </c>
      <c r="D440" s="61" t="s">
        <v>561</v>
      </c>
      <c r="E440" s="61" t="s">
        <v>1181</v>
      </c>
      <c r="F440" s="61">
        <v>2017</v>
      </c>
      <c r="G440" s="61" t="s">
        <v>942</v>
      </c>
      <c r="H440" s="62" t="s">
        <v>954</v>
      </c>
      <c r="I440" s="61">
        <v>142366.20000000001</v>
      </c>
      <c r="J440" s="61">
        <v>2724</v>
      </c>
      <c r="K440" s="61" t="s">
        <v>1778</v>
      </c>
      <c r="L440" s="61" t="s">
        <v>2325</v>
      </c>
      <c r="M440" s="61" t="s">
        <v>353</v>
      </c>
      <c r="N440" s="61" t="s">
        <v>2326</v>
      </c>
      <c r="O440" s="61" t="s">
        <v>1736</v>
      </c>
      <c r="P440" s="61" t="s">
        <v>353</v>
      </c>
      <c r="Q440" s="61" t="s">
        <v>1783</v>
      </c>
      <c r="R440" s="61" t="s">
        <v>353</v>
      </c>
      <c r="S440" s="61" t="s">
        <v>353</v>
      </c>
      <c r="T440" s="61" t="s">
        <v>353</v>
      </c>
      <c r="U440" s="61" t="s">
        <v>353</v>
      </c>
    </row>
    <row r="441" spans="1:21">
      <c r="A441" s="56" t="s">
        <v>2327</v>
      </c>
      <c r="B441" s="57" t="s">
        <v>2328</v>
      </c>
      <c r="C441" s="57" t="s">
        <v>560</v>
      </c>
      <c r="D441" s="57" t="s">
        <v>561</v>
      </c>
      <c r="E441" s="57" t="s">
        <v>1181</v>
      </c>
      <c r="F441" s="57">
        <v>2017</v>
      </c>
      <c r="G441" s="57" t="s">
        <v>942</v>
      </c>
      <c r="H441" s="58" t="s">
        <v>954</v>
      </c>
      <c r="I441" s="57">
        <v>136829</v>
      </c>
      <c r="J441" s="57">
        <v>103</v>
      </c>
      <c r="K441" s="57" t="s">
        <v>2329</v>
      </c>
      <c r="L441" s="57" t="s">
        <v>2330</v>
      </c>
      <c r="M441" s="57" t="s">
        <v>353</v>
      </c>
      <c r="N441" s="57" t="s">
        <v>2331</v>
      </c>
      <c r="O441" s="57" t="s">
        <v>1736</v>
      </c>
      <c r="P441" s="57" t="s">
        <v>2332</v>
      </c>
      <c r="Q441" s="57" t="s">
        <v>1783</v>
      </c>
      <c r="R441" s="57" t="s">
        <v>353</v>
      </c>
      <c r="S441" s="57" t="s">
        <v>353</v>
      </c>
      <c r="T441" s="57">
        <v>2</v>
      </c>
      <c r="U441" s="59">
        <v>45322</v>
      </c>
    </row>
    <row r="442" spans="1:21">
      <c r="A442" s="56" t="s">
        <v>2333</v>
      </c>
      <c r="B442" s="57" t="s">
        <v>2334</v>
      </c>
      <c r="C442" s="57" t="s">
        <v>560</v>
      </c>
      <c r="D442" s="57" t="s">
        <v>561</v>
      </c>
      <c r="E442" s="57" t="s">
        <v>941</v>
      </c>
      <c r="F442" s="57">
        <v>2016</v>
      </c>
      <c r="G442" s="57" t="s">
        <v>942</v>
      </c>
      <c r="H442" s="58" t="s">
        <v>1118</v>
      </c>
      <c r="I442" s="57">
        <v>161207.4</v>
      </c>
      <c r="J442" s="57">
        <v>12270</v>
      </c>
      <c r="K442" s="57" t="s">
        <v>1778</v>
      </c>
      <c r="L442" s="57" t="s">
        <v>2335</v>
      </c>
      <c r="M442" s="57" t="s">
        <v>353</v>
      </c>
      <c r="N442" s="57" t="s">
        <v>2336</v>
      </c>
      <c r="O442" s="57" t="s">
        <v>2322</v>
      </c>
      <c r="P442" s="57" t="s">
        <v>2337</v>
      </c>
      <c r="Q442" s="57" t="s">
        <v>1783</v>
      </c>
      <c r="R442" s="57" t="s">
        <v>353</v>
      </c>
      <c r="S442" s="57" t="s">
        <v>353</v>
      </c>
      <c r="T442" s="57">
        <v>2</v>
      </c>
      <c r="U442" s="57" t="s">
        <v>353</v>
      </c>
    </row>
    <row r="443" spans="1:21">
      <c r="A443" s="56" t="s">
        <v>2338</v>
      </c>
      <c r="B443" s="57" t="s">
        <v>2339</v>
      </c>
      <c r="C443" s="57" t="s">
        <v>560</v>
      </c>
      <c r="D443" s="57" t="s">
        <v>561</v>
      </c>
      <c r="E443" s="57" t="s">
        <v>1181</v>
      </c>
      <c r="F443" s="57">
        <v>2013</v>
      </c>
      <c r="G443" s="57" t="s">
        <v>942</v>
      </c>
      <c r="H443" s="58" t="s">
        <v>954</v>
      </c>
      <c r="I443" s="57">
        <v>130415.1</v>
      </c>
      <c r="J443" s="57">
        <v>2740</v>
      </c>
      <c r="K443" s="57" t="s">
        <v>2340</v>
      </c>
      <c r="L443" s="57" t="s">
        <v>2341</v>
      </c>
      <c r="M443" s="57" t="s">
        <v>353</v>
      </c>
      <c r="N443" s="57" t="s">
        <v>2342</v>
      </c>
      <c r="O443" s="57" t="s">
        <v>2343</v>
      </c>
      <c r="P443" s="57" t="s">
        <v>2344</v>
      </c>
      <c r="Q443" s="57" t="s">
        <v>389</v>
      </c>
      <c r="R443" s="57" t="s">
        <v>353</v>
      </c>
      <c r="S443" s="57" t="s">
        <v>353</v>
      </c>
      <c r="T443" s="57">
        <v>2</v>
      </c>
      <c r="U443" s="57" t="s">
        <v>353</v>
      </c>
    </row>
    <row r="444" spans="1:21">
      <c r="A444" s="60" t="s">
        <v>2345</v>
      </c>
      <c r="B444" s="61" t="s">
        <v>2346</v>
      </c>
      <c r="C444" s="61" t="s">
        <v>560</v>
      </c>
      <c r="D444" s="61" t="s">
        <v>561</v>
      </c>
      <c r="E444" s="61" t="s">
        <v>1181</v>
      </c>
      <c r="F444" s="61">
        <v>2017</v>
      </c>
      <c r="G444" s="61" t="s">
        <v>942</v>
      </c>
      <c r="H444" s="62" t="s">
        <v>954</v>
      </c>
      <c r="I444" s="61">
        <v>76929.7</v>
      </c>
      <c r="J444" s="61">
        <v>652</v>
      </c>
      <c r="K444" s="61" t="s">
        <v>2347</v>
      </c>
      <c r="L444" s="61" t="s">
        <v>2348</v>
      </c>
      <c r="M444" s="61" t="s">
        <v>353</v>
      </c>
      <c r="N444" s="61" t="s">
        <v>2349</v>
      </c>
      <c r="O444" s="61" t="s">
        <v>1756</v>
      </c>
      <c r="P444" s="61" t="s">
        <v>2350</v>
      </c>
      <c r="Q444" s="61" t="s">
        <v>1910</v>
      </c>
      <c r="R444" s="61" t="s">
        <v>692</v>
      </c>
      <c r="S444" s="61">
        <v>223702019</v>
      </c>
      <c r="T444" s="61">
        <v>2</v>
      </c>
      <c r="U444" s="63">
        <v>45688</v>
      </c>
    </row>
    <row r="445" spans="1:21">
      <c r="A445" s="56" t="s">
        <v>2351</v>
      </c>
      <c r="B445" s="57" t="s">
        <v>2352</v>
      </c>
      <c r="C445" s="57" t="s">
        <v>560</v>
      </c>
      <c r="D445" s="57" t="s">
        <v>561</v>
      </c>
      <c r="E445" s="57" t="s">
        <v>1181</v>
      </c>
      <c r="F445" s="57">
        <v>2016</v>
      </c>
      <c r="G445" s="57" t="s">
        <v>942</v>
      </c>
      <c r="H445" s="58" t="s">
        <v>954</v>
      </c>
      <c r="I445" s="57">
        <v>109727.6</v>
      </c>
      <c r="J445" s="57">
        <v>5349</v>
      </c>
      <c r="K445" s="57" t="s">
        <v>2353</v>
      </c>
      <c r="L445" s="57" t="s">
        <v>2354</v>
      </c>
      <c r="M445" s="57" t="s">
        <v>353</v>
      </c>
      <c r="N445" s="57" t="s">
        <v>2355</v>
      </c>
      <c r="O445" s="57" t="s">
        <v>1736</v>
      </c>
      <c r="P445" s="57" t="s">
        <v>353</v>
      </c>
      <c r="Q445" s="57" t="s">
        <v>389</v>
      </c>
      <c r="R445" s="57" t="s">
        <v>692</v>
      </c>
      <c r="S445" s="57">
        <v>223702330</v>
      </c>
      <c r="T445" s="57" t="s">
        <v>353</v>
      </c>
      <c r="U445" s="59">
        <v>45777</v>
      </c>
    </row>
    <row r="446" spans="1:21">
      <c r="A446" s="56" t="s">
        <v>2356</v>
      </c>
      <c r="B446" s="57" t="s">
        <v>2356</v>
      </c>
      <c r="C446" s="57" t="s">
        <v>492</v>
      </c>
      <c r="D446" s="57" t="s">
        <v>2357</v>
      </c>
      <c r="E446" s="57" t="s">
        <v>2358</v>
      </c>
      <c r="F446" s="57" t="s">
        <v>353</v>
      </c>
      <c r="G446" s="57" t="s">
        <v>665</v>
      </c>
      <c r="H446" s="58" t="s">
        <v>2359</v>
      </c>
      <c r="I446" s="57">
        <v>14.6</v>
      </c>
      <c r="J446" s="57">
        <v>2513</v>
      </c>
      <c r="K446" s="57" t="s">
        <v>2360</v>
      </c>
      <c r="L446" s="57">
        <v>166772</v>
      </c>
      <c r="M446" s="57" t="s">
        <v>353</v>
      </c>
      <c r="N446" s="57" t="s">
        <v>353</v>
      </c>
      <c r="O446" s="57" t="s">
        <v>2361</v>
      </c>
      <c r="P446" s="57" t="s">
        <v>353</v>
      </c>
      <c r="Q446" s="57" t="s">
        <v>353</v>
      </c>
      <c r="R446" s="57" t="s">
        <v>353</v>
      </c>
      <c r="S446" s="57" t="s">
        <v>353</v>
      </c>
      <c r="T446" s="57" t="s">
        <v>353</v>
      </c>
      <c r="U446" s="57" t="s">
        <v>353</v>
      </c>
    </row>
    <row r="447" spans="1:21">
      <c r="A447" s="60" t="s">
        <v>2362</v>
      </c>
      <c r="B447" s="61" t="s">
        <v>2362</v>
      </c>
      <c r="C447" s="61" t="s">
        <v>492</v>
      </c>
      <c r="D447" s="61" t="s">
        <v>2357</v>
      </c>
      <c r="E447" s="61" t="s">
        <v>2363</v>
      </c>
      <c r="F447" s="61">
        <v>2005</v>
      </c>
      <c r="G447" s="61" t="s">
        <v>665</v>
      </c>
      <c r="H447" s="62" t="s">
        <v>2364</v>
      </c>
      <c r="I447" s="61">
        <v>326.39999999999998</v>
      </c>
      <c r="J447" s="61">
        <v>202</v>
      </c>
      <c r="K447" s="61" t="s">
        <v>2365</v>
      </c>
      <c r="L447" s="61">
        <v>177813</v>
      </c>
      <c r="M447" s="61" t="s">
        <v>353</v>
      </c>
      <c r="N447" s="61" t="s">
        <v>353</v>
      </c>
      <c r="O447" s="61" t="s">
        <v>2366</v>
      </c>
      <c r="P447" s="61" t="s">
        <v>353</v>
      </c>
      <c r="Q447" s="61" t="s">
        <v>353</v>
      </c>
      <c r="R447" s="61" t="s">
        <v>510</v>
      </c>
      <c r="S447" s="61">
        <v>221020567</v>
      </c>
      <c r="T447" s="61" t="s">
        <v>353</v>
      </c>
      <c r="U447" s="61" t="s">
        <v>353</v>
      </c>
    </row>
    <row r="448" spans="1:21">
      <c r="A448" s="56" t="s">
        <v>2367</v>
      </c>
      <c r="B448" s="57" t="s">
        <v>2367</v>
      </c>
      <c r="C448" s="57" t="s">
        <v>492</v>
      </c>
      <c r="D448" s="57" t="s">
        <v>493</v>
      </c>
      <c r="E448" s="57" t="s">
        <v>2368</v>
      </c>
      <c r="F448" s="57">
        <v>2006</v>
      </c>
      <c r="G448" s="57" t="s">
        <v>665</v>
      </c>
      <c r="H448" s="58" t="s">
        <v>2369</v>
      </c>
      <c r="I448" s="57">
        <v>176.8</v>
      </c>
      <c r="J448" s="57">
        <v>4132</v>
      </c>
      <c r="K448" s="57" t="s">
        <v>2370</v>
      </c>
      <c r="L448" s="57" t="s">
        <v>2371</v>
      </c>
      <c r="M448" s="57" t="s">
        <v>353</v>
      </c>
      <c r="N448" s="57" t="s">
        <v>353</v>
      </c>
      <c r="O448" s="57" t="s">
        <v>2372</v>
      </c>
      <c r="P448" s="57" t="s">
        <v>353</v>
      </c>
      <c r="Q448" s="57" t="s">
        <v>353</v>
      </c>
      <c r="R448" s="57" t="s">
        <v>510</v>
      </c>
      <c r="S448" s="57">
        <v>221020124</v>
      </c>
      <c r="T448" s="57" t="s">
        <v>353</v>
      </c>
      <c r="U448" s="57" t="s">
        <v>353</v>
      </c>
    </row>
    <row r="449" spans="1:21">
      <c r="A449" s="60" t="s">
        <v>2373</v>
      </c>
      <c r="B449" s="61" t="s">
        <v>2374</v>
      </c>
      <c r="C449" s="61" t="s">
        <v>492</v>
      </c>
      <c r="D449" s="61" t="s">
        <v>2375</v>
      </c>
      <c r="E449" s="61" t="s">
        <v>2376</v>
      </c>
      <c r="F449" s="61">
        <v>2011</v>
      </c>
      <c r="G449" s="61" t="s">
        <v>665</v>
      </c>
      <c r="H449" s="62" t="s">
        <v>2369</v>
      </c>
      <c r="I449" s="61">
        <v>26.7</v>
      </c>
      <c r="J449" s="61">
        <v>2473</v>
      </c>
      <c r="K449" s="61" t="s">
        <v>2377</v>
      </c>
      <c r="L449" s="61" t="s">
        <v>2378</v>
      </c>
      <c r="M449" s="61" t="s">
        <v>353</v>
      </c>
      <c r="N449" s="61" t="s">
        <v>353</v>
      </c>
      <c r="O449" s="61" t="s">
        <v>2379</v>
      </c>
      <c r="P449" s="61" t="s">
        <v>353</v>
      </c>
      <c r="Q449" s="61" t="s">
        <v>353</v>
      </c>
      <c r="R449" s="61" t="s">
        <v>510</v>
      </c>
      <c r="S449" s="61">
        <v>221019730</v>
      </c>
      <c r="T449" s="61" t="s">
        <v>353</v>
      </c>
      <c r="U449" s="61" t="s">
        <v>353</v>
      </c>
    </row>
    <row r="450" spans="1:21" ht="20.25">
      <c r="A450" s="56" t="s">
        <v>2380</v>
      </c>
      <c r="B450" s="57" t="s">
        <v>2380</v>
      </c>
      <c r="C450" s="57" t="s">
        <v>492</v>
      </c>
      <c r="D450" s="57" t="s">
        <v>663</v>
      </c>
      <c r="E450" s="57" t="s">
        <v>2381</v>
      </c>
      <c r="F450" s="57">
        <v>2006</v>
      </c>
      <c r="G450" s="57" t="s">
        <v>665</v>
      </c>
      <c r="H450" s="58" t="s">
        <v>2382</v>
      </c>
      <c r="I450" s="57">
        <v>363.5</v>
      </c>
      <c r="J450" s="57">
        <v>8156</v>
      </c>
      <c r="K450" s="57" t="s">
        <v>2383</v>
      </c>
      <c r="L450" s="57" t="s">
        <v>2384</v>
      </c>
      <c r="M450" s="57" t="s">
        <v>353</v>
      </c>
      <c r="N450" s="57" t="s">
        <v>353</v>
      </c>
      <c r="O450" s="57" t="s">
        <v>353</v>
      </c>
      <c r="P450" s="57" t="s">
        <v>353</v>
      </c>
      <c r="Q450" s="57" t="s">
        <v>353</v>
      </c>
      <c r="R450" s="57" t="s">
        <v>510</v>
      </c>
      <c r="S450" s="57">
        <v>221020005</v>
      </c>
      <c r="T450" s="57" t="s">
        <v>353</v>
      </c>
      <c r="U450" s="57" t="s">
        <v>353</v>
      </c>
    </row>
    <row r="451" spans="1:21">
      <c r="A451" s="60" t="s">
        <v>2385</v>
      </c>
      <c r="B451" s="61" t="s">
        <v>2385</v>
      </c>
      <c r="C451" s="61" t="s">
        <v>492</v>
      </c>
      <c r="D451" s="61" t="s">
        <v>926</v>
      </c>
      <c r="E451" s="61" t="s">
        <v>2386</v>
      </c>
      <c r="F451" s="61">
        <v>2012</v>
      </c>
      <c r="G451" s="61" t="s">
        <v>665</v>
      </c>
      <c r="H451" s="62" t="s">
        <v>2387</v>
      </c>
      <c r="I451" s="61">
        <v>12.6</v>
      </c>
      <c r="J451" s="61">
        <v>757</v>
      </c>
      <c r="K451" s="61" t="s">
        <v>2388</v>
      </c>
      <c r="L451" s="61">
        <v>20116113</v>
      </c>
      <c r="M451" s="61" t="s">
        <v>353</v>
      </c>
      <c r="N451" s="61" t="s">
        <v>353</v>
      </c>
      <c r="O451" s="61" t="s">
        <v>2389</v>
      </c>
      <c r="P451" s="61" t="s">
        <v>353</v>
      </c>
      <c r="Q451" s="61" t="s">
        <v>353</v>
      </c>
      <c r="R451" s="61" t="s">
        <v>510</v>
      </c>
      <c r="S451" s="61">
        <v>221020595</v>
      </c>
      <c r="T451" s="61" t="s">
        <v>353</v>
      </c>
      <c r="U451" s="61" t="s">
        <v>353</v>
      </c>
    </row>
    <row r="452" spans="1:21">
      <c r="A452" s="56" t="s">
        <v>2390</v>
      </c>
      <c r="B452" s="57" t="s">
        <v>2390</v>
      </c>
      <c r="C452" s="57" t="s">
        <v>492</v>
      </c>
      <c r="D452" s="57" t="s">
        <v>2375</v>
      </c>
      <c r="E452" s="57" t="s">
        <v>2391</v>
      </c>
      <c r="F452" s="57">
        <v>2014</v>
      </c>
      <c r="G452" s="57" t="s">
        <v>665</v>
      </c>
      <c r="H452" s="58" t="s">
        <v>2369</v>
      </c>
      <c r="I452" s="57">
        <v>15.6</v>
      </c>
      <c r="J452" s="57">
        <v>1093</v>
      </c>
      <c r="K452" s="57" t="s">
        <v>2392</v>
      </c>
      <c r="L452" s="57" t="s">
        <v>2393</v>
      </c>
      <c r="M452" s="57" t="s">
        <v>353</v>
      </c>
      <c r="N452" s="57" t="s">
        <v>353</v>
      </c>
      <c r="O452" s="57" t="s">
        <v>2372</v>
      </c>
      <c r="P452" s="57" t="s">
        <v>353</v>
      </c>
      <c r="Q452" s="57" t="s">
        <v>353</v>
      </c>
      <c r="R452" s="57" t="s">
        <v>510</v>
      </c>
      <c r="S452" s="57">
        <v>221019743</v>
      </c>
      <c r="T452" s="57" t="s">
        <v>353</v>
      </c>
      <c r="U452" s="57" t="s">
        <v>353</v>
      </c>
    </row>
    <row r="453" spans="1:21" ht="20.25">
      <c r="A453" s="60" t="s">
        <v>2394</v>
      </c>
      <c r="B453" s="61" t="s">
        <v>2394</v>
      </c>
      <c r="C453" s="61" t="s">
        <v>492</v>
      </c>
      <c r="D453" s="61" t="s">
        <v>926</v>
      </c>
      <c r="E453" s="61" t="s">
        <v>2395</v>
      </c>
      <c r="F453" s="61">
        <v>2016</v>
      </c>
      <c r="G453" s="61" t="s">
        <v>665</v>
      </c>
      <c r="H453" s="62" t="s">
        <v>2396</v>
      </c>
      <c r="I453" s="61" t="s">
        <v>353</v>
      </c>
      <c r="J453" s="61" t="s">
        <v>353</v>
      </c>
      <c r="K453" s="61" t="s">
        <v>353</v>
      </c>
      <c r="L453" s="61">
        <v>24342076</v>
      </c>
      <c r="M453" s="61" t="s">
        <v>353</v>
      </c>
      <c r="N453" s="61" t="s">
        <v>353</v>
      </c>
      <c r="O453" s="61" t="s">
        <v>353</v>
      </c>
      <c r="P453" s="61" t="s">
        <v>353</v>
      </c>
      <c r="Q453" s="61" t="s">
        <v>353</v>
      </c>
      <c r="R453" s="61" t="s">
        <v>353</v>
      </c>
      <c r="S453" s="61" t="s">
        <v>353</v>
      </c>
      <c r="T453" s="61" t="s">
        <v>353</v>
      </c>
      <c r="U453" s="61" t="s">
        <v>353</v>
      </c>
    </row>
    <row r="454" spans="1:21">
      <c r="A454" s="60" t="s">
        <v>2397</v>
      </c>
      <c r="B454" s="61" t="s">
        <v>2397</v>
      </c>
      <c r="C454" s="61" t="s">
        <v>492</v>
      </c>
      <c r="D454" s="61" t="s">
        <v>926</v>
      </c>
      <c r="E454" s="61" t="s">
        <v>2386</v>
      </c>
      <c r="F454" s="61">
        <v>2014</v>
      </c>
      <c r="G454" s="61" t="s">
        <v>665</v>
      </c>
      <c r="H454" s="62" t="s">
        <v>2387</v>
      </c>
      <c r="I454" s="61">
        <v>75.2</v>
      </c>
      <c r="J454" s="61">
        <v>862</v>
      </c>
      <c r="K454" s="61" t="s">
        <v>2398</v>
      </c>
      <c r="L454" s="61">
        <v>20219812</v>
      </c>
      <c r="M454" s="61" t="s">
        <v>353</v>
      </c>
      <c r="N454" s="61" t="s">
        <v>353</v>
      </c>
      <c r="O454" s="61" t="s">
        <v>2389</v>
      </c>
      <c r="P454" s="61" t="s">
        <v>353</v>
      </c>
      <c r="Q454" s="61" t="s">
        <v>353</v>
      </c>
      <c r="R454" s="61" t="s">
        <v>510</v>
      </c>
      <c r="S454" s="61">
        <v>221020125</v>
      </c>
      <c r="T454" s="61" t="s">
        <v>353</v>
      </c>
      <c r="U454" s="61" t="s">
        <v>353</v>
      </c>
    </row>
    <row r="455" spans="1:21" ht="20.25">
      <c r="A455" s="56" t="s">
        <v>2399</v>
      </c>
      <c r="B455" s="57" t="s">
        <v>2399</v>
      </c>
      <c r="C455" s="57" t="s">
        <v>492</v>
      </c>
      <c r="D455" s="57" t="s">
        <v>926</v>
      </c>
      <c r="E455" s="57" t="s">
        <v>2395</v>
      </c>
      <c r="F455" s="57">
        <v>2013</v>
      </c>
      <c r="G455" s="57" t="s">
        <v>665</v>
      </c>
      <c r="H455" s="58" t="s">
        <v>2396</v>
      </c>
      <c r="I455" s="57">
        <v>39.6</v>
      </c>
      <c r="J455" s="57">
        <v>1506</v>
      </c>
      <c r="K455" s="57" t="s">
        <v>353</v>
      </c>
      <c r="L455" s="57">
        <v>20178376</v>
      </c>
      <c r="M455" s="57" t="s">
        <v>353</v>
      </c>
      <c r="N455" s="57" t="s">
        <v>353</v>
      </c>
      <c r="O455" s="57" t="s">
        <v>353</v>
      </c>
      <c r="P455" s="57" t="s">
        <v>353</v>
      </c>
      <c r="Q455" s="57" t="s">
        <v>353</v>
      </c>
      <c r="R455" s="57" t="s">
        <v>510</v>
      </c>
      <c r="S455" s="57">
        <v>221020706</v>
      </c>
      <c r="T455" s="57" t="s">
        <v>353</v>
      </c>
      <c r="U455" s="57" t="s">
        <v>353</v>
      </c>
    </row>
    <row r="456" spans="1:21" ht="20.25">
      <c r="A456" s="60" t="s">
        <v>2400</v>
      </c>
      <c r="B456" s="61" t="s">
        <v>2400</v>
      </c>
      <c r="C456" s="61" t="s">
        <v>492</v>
      </c>
      <c r="D456" s="61" t="s">
        <v>2401</v>
      </c>
      <c r="E456" s="61" t="s">
        <v>2402</v>
      </c>
      <c r="F456" s="61">
        <v>2012</v>
      </c>
      <c r="G456" s="61" t="s">
        <v>665</v>
      </c>
      <c r="H456" s="62" t="s">
        <v>2403</v>
      </c>
      <c r="I456" s="61">
        <v>113.4</v>
      </c>
      <c r="J456" s="61">
        <v>1596</v>
      </c>
      <c r="K456" s="61" t="s">
        <v>353</v>
      </c>
      <c r="L456" s="61">
        <v>901582321011</v>
      </c>
      <c r="M456" s="61" t="s">
        <v>353</v>
      </c>
      <c r="N456" s="61" t="s">
        <v>353</v>
      </c>
      <c r="O456" s="62" t="s">
        <v>2404</v>
      </c>
      <c r="P456" s="61" t="s">
        <v>353</v>
      </c>
      <c r="Q456" s="61" t="s">
        <v>353</v>
      </c>
      <c r="R456" s="61" t="s">
        <v>510</v>
      </c>
      <c r="S456" s="61">
        <v>221019359</v>
      </c>
      <c r="T456" s="61" t="s">
        <v>353</v>
      </c>
      <c r="U456" s="61" t="s">
        <v>353</v>
      </c>
    </row>
    <row r="457" spans="1:21">
      <c r="A457" s="56" t="s">
        <v>2405</v>
      </c>
      <c r="B457" s="57" t="s">
        <v>2405</v>
      </c>
      <c r="C457" s="57" t="s">
        <v>492</v>
      </c>
      <c r="D457" s="57" t="s">
        <v>493</v>
      </c>
      <c r="E457" s="57" t="s">
        <v>2406</v>
      </c>
      <c r="F457" s="57">
        <v>2011</v>
      </c>
      <c r="G457" s="57" t="s">
        <v>665</v>
      </c>
      <c r="H457" s="58" t="s">
        <v>2364</v>
      </c>
      <c r="I457" s="57">
        <v>245.9</v>
      </c>
      <c r="J457" s="57">
        <v>5974</v>
      </c>
      <c r="K457" s="57" t="s">
        <v>353</v>
      </c>
      <c r="L457" s="57" t="s">
        <v>2407</v>
      </c>
      <c r="M457" s="57" t="s">
        <v>353</v>
      </c>
      <c r="N457" s="57" t="s">
        <v>353</v>
      </c>
      <c r="O457" s="57" t="s">
        <v>353</v>
      </c>
      <c r="P457" s="57" t="s">
        <v>353</v>
      </c>
      <c r="Q457" s="57" t="s">
        <v>353</v>
      </c>
      <c r="R457" s="57" t="s">
        <v>510</v>
      </c>
      <c r="S457" s="57">
        <v>221020009</v>
      </c>
      <c r="T457" s="57" t="s">
        <v>353</v>
      </c>
      <c r="U457" s="57" t="s">
        <v>353</v>
      </c>
    </row>
    <row r="458" spans="1:21">
      <c r="A458" s="56" t="s">
        <v>2408</v>
      </c>
      <c r="B458" s="57" t="s">
        <v>2408</v>
      </c>
      <c r="C458" s="57" t="s">
        <v>492</v>
      </c>
      <c r="D458" s="57" t="s">
        <v>493</v>
      </c>
      <c r="E458" s="57" t="s">
        <v>2409</v>
      </c>
      <c r="F458" s="57">
        <v>2011</v>
      </c>
      <c r="G458" s="57" t="s">
        <v>665</v>
      </c>
      <c r="H458" s="58" t="s">
        <v>2369</v>
      </c>
      <c r="I458" s="57">
        <v>37</v>
      </c>
      <c r="J458" s="57">
        <v>3830</v>
      </c>
      <c r="K458" s="57" t="s">
        <v>353</v>
      </c>
      <c r="L458" s="57" t="s">
        <v>2410</v>
      </c>
      <c r="M458" s="57" t="s">
        <v>353</v>
      </c>
      <c r="N458" s="57" t="s">
        <v>353</v>
      </c>
      <c r="O458" s="57" t="s">
        <v>2372</v>
      </c>
      <c r="P458" s="57" t="s">
        <v>353</v>
      </c>
      <c r="Q458" s="57" t="s">
        <v>353</v>
      </c>
      <c r="R458" s="57" t="s">
        <v>510</v>
      </c>
      <c r="S458" s="57">
        <v>221020715</v>
      </c>
      <c r="T458" s="57" t="s">
        <v>353</v>
      </c>
      <c r="U458" s="57" t="s">
        <v>353</v>
      </c>
    </row>
    <row r="459" spans="1:21">
      <c r="A459" s="56" t="s">
        <v>2411</v>
      </c>
      <c r="B459" s="57" t="s">
        <v>2411</v>
      </c>
      <c r="C459" s="57" t="s">
        <v>492</v>
      </c>
      <c r="D459" s="57" t="s">
        <v>926</v>
      </c>
      <c r="E459" s="57" t="s">
        <v>2412</v>
      </c>
      <c r="F459" s="57" t="s">
        <v>353</v>
      </c>
      <c r="G459" s="57" t="s">
        <v>665</v>
      </c>
      <c r="H459" s="58" t="s">
        <v>2387</v>
      </c>
      <c r="I459" s="57">
        <v>44.8</v>
      </c>
      <c r="J459" s="57">
        <v>584</v>
      </c>
      <c r="K459" s="57" t="s">
        <v>353</v>
      </c>
      <c r="L459" s="57">
        <v>24251363</v>
      </c>
      <c r="M459" s="57" t="s">
        <v>353</v>
      </c>
      <c r="N459" s="57" t="s">
        <v>353</v>
      </c>
      <c r="O459" s="57" t="s">
        <v>2389</v>
      </c>
      <c r="P459" s="57" t="s">
        <v>353</v>
      </c>
      <c r="Q459" s="57" t="s">
        <v>353</v>
      </c>
      <c r="R459" s="57" t="s">
        <v>510</v>
      </c>
      <c r="S459" s="57">
        <v>221020224</v>
      </c>
      <c r="T459" s="57" t="s">
        <v>353</v>
      </c>
      <c r="U459" s="57" t="s">
        <v>353</v>
      </c>
    </row>
    <row r="460" spans="1:21">
      <c r="A460" s="56" t="s">
        <v>2413</v>
      </c>
      <c r="B460" s="57" t="s">
        <v>2413</v>
      </c>
      <c r="C460" s="57" t="s">
        <v>492</v>
      </c>
      <c r="D460" s="57" t="s">
        <v>926</v>
      </c>
      <c r="E460" s="57" t="s">
        <v>2412</v>
      </c>
      <c r="F460" s="57">
        <v>2015</v>
      </c>
      <c r="G460" s="57" t="s">
        <v>665</v>
      </c>
      <c r="H460" s="58" t="s">
        <v>2387</v>
      </c>
      <c r="I460" s="57">
        <v>72.8</v>
      </c>
      <c r="J460" s="57">
        <v>489</v>
      </c>
      <c r="K460" s="57" t="s">
        <v>353</v>
      </c>
      <c r="L460" s="57">
        <v>24232985</v>
      </c>
      <c r="M460" s="57" t="s">
        <v>353</v>
      </c>
      <c r="N460" s="57" t="s">
        <v>353</v>
      </c>
      <c r="O460" s="57" t="s">
        <v>2414</v>
      </c>
      <c r="P460" s="57" t="s">
        <v>353</v>
      </c>
      <c r="Q460" s="57" t="s">
        <v>353</v>
      </c>
      <c r="R460" s="57" t="s">
        <v>510</v>
      </c>
      <c r="S460" s="57">
        <v>221020668</v>
      </c>
      <c r="T460" s="57" t="s">
        <v>353</v>
      </c>
      <c r="U460" s="57" t="s">
        <v>353</v>
      </c>
    </row>
    <row r="461" spans="1:21">
      <c r="A461" s="56" t="s">
        <v>2415</v>
      </c>
      <c r="B461" s="57" t="s">
        <v>2415</v>
      </c>
      <c r="C461" s="57" t="s">
        <v>492</v>
      </c>
      <c r="D461" s="57" t="s">
        <v>926</v>
      </c>
      <c r="E461" s="57" t="s">
        <v>2412</v>
      </c>
      <c r="F461" s="57" t="s">
        <v>353</v>
      </c>
      <c r="G461" s="57" t="s">
        <v>665</v>
      </c>
      <c r="H461" s="58" t="s">
        <v>2387</v>
      </c>
      <c r="I461" s="57">
        <v>0</v>
      </c>
      <c r="J461" s="57">
        <v>770</v>
      </c>
      <c r="K461" s="57" t="s">
        <v>353</v>
      </c>
      <c r="L461" s="57">
        <v>20074368</v>
      </c>
      <c r="M461" s="57" t="s">
        <v>353</v>
      </c>
      <c r="N461" s="57" t="s">
        <v>353</v>
      </c>
      <c r="O461" s="57" t="s">
        <v>2389</v>
      </c>
      <c r="P461" s="57" t="s">
        <v>353</v>
      </c>
      <c r="Q461" s="57" t="s">
        <v>353</v>
      </c>
      <c r="R461" s="57" t="s">
        <v>510</v>
      </c>
      <c r="S461" s="57">
        <v>223802137</v>
      </c>
      <c r="T461" s="57" t="s">
        <v>353</v>
      </c>
      <c r="U461" s="57" t="s">
        <v>353</v>
      </c>
    </row>
    <row r="462" spans="1:21" ht="20.25">
      <c r="A462" s="56" t="s">
        <v>2416</v>
      </c>
      <c r="B462" s="57" t="s">
        <v>2416</v>
      </c>
      <c r="C462" s="57" t="s">
        <v>492</v>
      </c>
      <c r="D462" s="57" t="s">
        <v>663</v>
      </c>
      <c r="E462" s="57" t="s">
        <v>2417</v>
      </c>
      <c r="F462" s="57">
        <v>2007</v>
      </c>
      <c r="G462" s="57" t="s">
        <v>665</v>
      </c>
      <c r="H462" s="58" t="s">
        <v>2382</v>
      </c>
      <c r="I462" s="57">
        <v>0.5</v>
      </c>
      <c r="J462" s="57">
        <v>1024</v>
      </c>
      <c r="K462" s="57">
        <v>7345</v>
      </c>
      <c r="L462" s="57" t="s">
        <v>2418</v>
      </c>
      <c r="M462" s="57" t="s">
        <v>353</v>
      </c>
      <c r="N462" s="57" t="s">
        <v>353</v>
      </c>
      <c r="O462" s="57" t="s">
        <v>353</v>
      </c>
      <c r="P462" s="57" t="s">
        <v>353</v>
      </c>
      <c r="Q462" s="57" t="s">
        <v>353</v>
      </c>
      <c r="R462" s="57" t="s">
        <v>510</v>
      </c>
      <c r="S462" s="57">
        <v>221019657</v>
      </c>
      <c r="T462" s="57" t="s">
        <v>353</v>
      </c>
      <c r="U462" s="57" t="s">
        <v>353</v>
      </c>
    </row>
    <row r="463" spans="1:21">
      <c r="A463" s="56" t="s">
        <v>2419</v>
      </c>
      <c r="B463" s="57" t="s">
        <v>2419</v>
      </c>
      <c r="C463" s="57" t="s">
        <v>492</v>
      </c>
      <c r="D463" s="57" t="s">
        <v>2420</v>
      </c>
      <c r="E463" s="57" t="s">
        <v>2421</v>
      </c>
      <c r="F463" s="57">
        <v>2015</v>
      </c>
      <c r="G463" s="57" t="s">
        <v>665</v>
      </c>
      <c r="H463" s="58" t="s">
        <v>2422</v>
      </c>
      <c r="I463" s="57">
        <v>0.6</v>
      </c>
      <c r="J463" s="57">
        <v>534</v>
      </c>
      <c r="K463" s="57" t="s">
        <v>353</v>
      </c>
      <c r="L463" s="57" t="s">
        <v>2423</v>
      </c>
      <c r="M463" s="57" t="s">
        <v>353</v>
      </c>
      <c r="N463" s="57" t="s">
        <v>353</v>
      </c>
      <c r="O463" s="57" t="s">
        <v>2424</v>
      </c>
      <c r="P463" s="57" t="s">
        <v>353</v>
      </c>
      <c r="Q463" s="57" t="s">
        <v>353</v>
      </c>
      <c r="R463" s="57" t="s">
        <v>510</v>
      </c>
      <c r="S463" s="57">
        <v>232402156</v>
      </c>
      <c r="T463" s="57" t="s">
        <v>353</v>
      </c>
      <c r="U463" s="57" t="s">
        <v>353</v>
      </c>
    </row>
    <row r="464" spans="1:21">
      <c r="A464" s="56" t="s">
        <v>2425</v>
      </c>
      <c r="B464" s="57" t="s">
        <v>2425</v>
      </c>
      <c r="C464" s="57" t="s">
        <v>492</v>
      </c>
      <c r="D464" s="57" t="s">
        <v>926</v>
      </c>
      <c r="E464" s="57" t="s">
        <v>2395</v>
      </c>
      <c r="F464" s="57">
        <v>2017</v>
      </c>
      <c r="G464" s="57" t="s">
        <v>665</v>
      </c>
      <c r="H464" s="58" t="s">
        <v>353</v>
      </c>
      <c r="I464" s="57">
        <v>0.8</v>
      </c>
      <c r="J464" s="57">
        <v>826</v>
      </c>
      <c r="K464" s="57" t="s">
        <v>353</v>
      </c>
      <c r="L464" s="57">
        <v>24381531</v>
      </c>
      <c r="M464" s="57" t="s">
        <v>353</v>
      </c>
      <c r="N464" s="57" t="s">
        <v>353</v>
      </c>
      <c r="O464" s="57" t="s">
        <v>2426</v>
      </c>
      <c r="P464" s="57" t="s">
        <v>353</v>
      </c>
      <c r="Q464" s="57" t="s">
        <v>353</v>
      </c>
      <c r="R464" s="57" t="s">
        <v>510</v>
      </c>
      <c r="S464" s="57">
        <v>232402006</v>
      </c>
      <c r="T464" s="57" t="s">
        <v>353</v>
      </c>
      <c r="U464" s="57" t="s">
        <v>353</v>
      </c>
    </row>
    <row r="465" spans="1:21" ht="20.25">
      <c r="A465" s="56" t="s">
        <v>2427</v>
      </c>
      <c r="B465" s="57" t="s">
        <v>2427</v>
      </c>
      <c r="C465" s="57" t="s">
        <v>492</v>
      </c>
      <c r="D465" s="57" t="s">
        <v>1439</v>
      </c>
      <c r="E465" s="57" t="s">
        <v>2428</v>
      </c>
      <c r="F465" s="57" t="s">
        <v>353</v>
      </c>
      <c r="G465" s="57" t="s">
        <v>2429</v>
      </c>
      <c r="H465" s="58" t="s">
        <v>2430</v>
      </c>
      <c r="I465" s="57">
        <v>56.3</v>
      </c>
      <c r="J465" s="57">
        <v>8806</v>
      </c>
      <c r="K465" s="57" t="s">
        <v>2431</v>
      </c>
      <c r="L465" s="57">
        <v>15320</v>
      </c>
      <c r="M465" s="57" t="s">
        <v>353</v>
      </c>
      <c r="N465" s="57" t="s">
        <v>353</v>
      </c>
      <c r="O465" s="57" t="s">
        <v>353</v>
      </c>
      <c r="P465" s="57" t="s">
        <v>353</v>
      </c>
      <c r="Q465" s="57" t="s">
        <v>353</v>
      </c>
      <c r="R465" s="57" t="s">
        <v>510</v>
      </c>
      <c r="S465" s="57">
        <v>221020766</v>
      </c>
      <c r="T465" s="57" t="s">
        <v>353</v>
      </c>
      <c r="U465" s="57" t="s">
        <v>353</v>
      </c>
    </row>
    <row r="466" spans="1:21">
      <c r="A466" s="56" t="s">
        <v>2432</v>
      </c>
      <c r="B466" s="57" t="s">
        <v>2432</v>
      </c>
      <c r="C466" s="57" t="s">
        <v>492</v>
      </c>
      <c r="D466" s="57" t="s">
        <v>1439</v>
      </c>
      <c r="E466" s="57" t="s">
        <v>2433</v>
      </c>
      <c r="F466" s="57">
        <v>2014</v>
      </c>
      <c r="G466" s="57" t="s">
        <v>2429</v>
      </c>
      <c r="H466" s="58" t="s">
        <v>2434</v>
      </c>
      <c r="I466" s="57">
        <v>48.1</v>
      </c>
      <c r="J466" s="57">
        <v>1840</v>
      </c>
      <c r="K466" s="57" t="s">
        <v>2435</v>
      </c>
      <c r="L466" s="57" t="s">
        <v>2436</v>
      </c>
      <c r="M466" s="57" t="s">
        <v>353</v>
      </c>
      <c r="N466" s="57" t="s">
        <v>353</v>
      </c>
      <c r="O466" s="57" t="s">
        <v>2437</v>
      </c>
      <c r="P466" s="57" t="s">
        <v>353</v>
      </c>
      <c r="Q466" s="57" t="s">
        <v>353</v>
      </c>
      <c r="R466" s="57" t="s">
        <v>510</v>
      </c>
      <c r="S466" s="57">
        <v>221020280</v>
      </c>
      <c r="T466" s="57" t="s">
        <v>353</v>
      </c>
      <c r="U466" s="57" t="s">
        <v>353</v>
      </c>
    </row>
    <row r="467" spans="1:21">
      <c r="A467" s="56" t="s">
        <v>2438</v>
      </c>
      <c r="B467" s="57" t="s">
        <v>2438</v>
      </c>
      <c r="C467" s="57" t="s">
        <v>492</v>
      </c>
      <c r="D467" s="57" t="s">
        <v>1439</v>
      </c>
      <c r="E467" s="57" t="s">
        <v>2439</v>
      </c>
      <c r="F467" s="57">
        <v>2006</v>
      </c>
      <c r="G467" s="57" t="s">
        <v>2429</v>
      </c>
      <c r="H467" s="58" t="s">
        <v>2434</v>
      </c>
      <c r="I467" s="57">
        <v>11.9</v>
      </c>
      <c r="J467" s="57">
        <v>1685</v>
      </c>
      <c r="K467" s="57" t="s">
        <v>2440</v>
      </c>
      <c r="L467" s="57">
        <v>14000</v>
      </c>
      <c r="M467" s="57" t="s">
        <v>353</v>
      </c>
      <c r="N467" s="57" t="s">
        <v>353</v>
      </c>
      <c r="O467" s="57" t="s">
        <v>353</v>
      </c>
      <c r="P467" s="57" t="s">
        <v>353</v>
      </c>
      <c r="Q467" s="57" t="s">
        <v>353</v>
      </c>
      <c r="R467" s="57" t="s">
        <v>510</v>
      </c>
      <c r="S467" s="57">
        <v>221019655</v>
      </c>
      <c r="T467" s="57" t="s">
        <v>353</v>
      </c>
      <c r="U467" s="57" t="s">
        <v>353</v>
      </c>
    </row>
    <row r="468" spans="1:21">
      <c r="A468" s="56" t="s">
        <v>2441</v>
      </c>
      <c r="B468" s="57" t="s">
        <v>2441</v>
      </c>
      <c r="C468" s="57" t="s">
        <v>350</v>
      </c>
      <c r="D468" s="57" t="s">
        <v>401</v>
      </c>
      <c r="E468" s="57" t="s">
        <v>352</v>
      </c>
      <c r="F468" s="57" t="s">
        <v>353</v>
      </c>
      <c r="G468" s="57" t="s">
        <v>354</v>
      </c>
      <c r="H468" s="58" t="s">
        <v>353</v>
      </c>
      <c r="I468" s="57" t="s">
        <v>353</v>
      </c>
      <c r="J468" s="57">
        <v>0</v>
      </c>
      <c r="K468" s="57" t="s">
        <v>353</v>
      </c>
      <c r="L468" s="57" t="s">
        <v>2442</v>
      </c>
      <c r="M468" s="57" t="s">
        <v>353</v>
      </c>
      <c r="N468" s="57" t="s">
        <v>353</v>
      </c>
      <c r="O468" s="57" t="s">
        <v>353</v>
      </c>
      <c r="P468" s="57" t="s">
        <v>353</v>
      </c>
      <c r="Q468" s="57" t="s">
        <v>353</v>
      </c>
      <c r="R468" s="57" t="s">
        <v>356</v>
      </c>
      <c r="S468" s="57" t="s">
        <v>2443</v>
      </c>
      <c r="T468" s="57" t="s">
        <v>353</v>
      </c>
      <c r="U468" s="57" t="s">
        <v>353</v>
      </c>
    </row>
    <row r="469" spans="1:21">
      <c r="A469" s="56" t="s">
        <v>2444</v>
      </c>
      <c r="B469" s="57" t="s">
        <v>2444</v>
      </c>
      <c r="C469" s="57" t="s">
        <v>492</v>
      </c>
      <c r="D469" s="57" t="s">
        <v>2445</v>
      </c>
      <c r="E469" s="57" t="s">
        <v>2446</v>
      </c>
      <c r="F469" s="57">
        <v>1981</v>
      </c>
      <c r="G469" s="57" t="s">
        <v>2447</v>
      </c>
      <c r="H469" s="58" t="s">
        <v>353</v>
      </c>
      <c r="I469" s="57">
        <v>0.1</v>
      </c>
      <c r="J469" s="57">
        <v>114</v>
      </c>
      <c r="K469" s="57" t="s">
        <v>353</v>
      </c>
      <c r="L469" s="57" t="s">
        <v>2448</v>
      </c>
      <c r="M469" s="57" t="s">
        <v>353</v>
      </c>
      <c r="N469" s="57" t="s">
        <v>353</v>
      </c>
      <c r="O469" s="57" t="s">
        <v>353</v>
      </c>
      <c r="P469" s="57" t="s">
        <v>353</v>
      </c>
      <c r="Q469" s="57" t="s">
        <v>353</v>
      </c>
      <c r="R469" s="57" t="s">
        <v>353</v>
      </c>
      <c r="S469" s="57" t="s">
        <v>353</v>
      </c>
      <c r="T469" s="57" t="s">
        <v>353</v>
      </c>
      <c r="U469" s="57" t="s">
        <v>353</v>
      </c>
    </row>
    <row r="470" spans="1:21" ht="20.25">
      <c r="A470" s="60" t="s">
        <v>2449</v>
      </c>
      <c r="B470" s="61" t="s">
        <v>2449</v>
      </c>
      <c r="C470" s="61" t="s">
        <v>560</v>
      </c>
      <c r="D470" s="61" t="s">
        <v>712</v>
      </c>
      <c r="E470" s="61">
        <v>388</v>
      </c>
      <c r="F470" s="61">
        <v>2013</v>
      </c>
      <c r="G470" s="61" t="s">
        <v>98</v>
      </c>
      <c r="H470" s="62" t="s">
        <v>2450</v>
      </c>
      <c r="I470" s="61">
        <v>312630.8</v>
      </c>
      <c r="J470" s="61">
        <v>2170</v>
      </c>
      <c r="K470" s="61" t="s">
        <v>2451</v>
      </c>
      <c r="L470" s="61" t="s">
        <v>2452</v>
      </c>
      <c r="M470" s="61" t="s">
        <v>353</v>
      </c>
      <c r="N470" s="61" t="s">
        <v>2453</v>
      </c>
      <c r="O470" s="62" t="s">
        <v>2454</v>
      </c>
      <c r="P470" s="61" t="s">
        <v>353</v>
      </c>
      <c r="Q470" s="61" t="s">
        <v>353</v>
      </c>
      <c r="R470" s="61" t="s">
        <v>568</v>
      </c>
      <c r="S470" s="61">
        <v>220707752</v>
      </c>
      <c r="T470" s="61" t="s">
        <v>353</v>
      </c>
      <c r="U470" s="63">
        <v>44013</v>
      </c>
    </row>
    <row r="471" spans="1:21" ht="20.25">
      <c r="A471" s="56" t="s">
        <v>2449</v>
      </c>
      <c r="B471" s="57" t="s">
        <v>2449</v>
      </c>
      <c r="C471" s="57" t="s">
        <v>560</v>
      </c>
      <c r="D471" s="57" t="s">
        <v>712</v>
      </c>
      <c r="E471" s="57">
        <v>388</v>
      </c>
      <c r="F471" s="57">
        <v>2013</v>
      </c>
      <c r="G471" s="57" t="s">
        <v>98</v>
      </c>
      <c r="H471" s="58" t="s">
        <v>2450</v>
      </c>
      <c r="I471" s="57">
        <v>312630.8</v>
      </c>
      <c r="J471" s="57">
        <v>2170</v>
      </c>
      <c r="K471" s="57" t="s">
        <v>2451</v>
      </c>
      <c r="L471" s="57" t="s">
        <v>2452</v>
      </c>
      <c r="M471" s="57" t="s">
        <v>353</v>
      </c>
      <c r="N471" s="57" t="s">
        <v>2453</v>
      </c>
      <c r="O471" s="58" t="s">
        <v>2454</v>
      </c>
      <c r="P471" s="57" t="s">
        <v>353</v>
      </c>
      <c r="Q471" s="57" t="s">
        <v>353</v>
      </c>
      <c r="R471" s="57" t="s">
        <v>568</v>
      </c>
      <c r="S471" s="57">
        <v>220707752</v>
      </c>
      <c r="T471" s="57" t="s">
        <v>353</v>
      </c>
      <c r="U471" s="59">
        <v>44013</v>
      </c>
    </row>
    <row r="472" spans="1:21">
      <c r="A472" s="60" t="s">
        <v>2455</v>
      </c>
      <c r="B472" s="61" t="s">
        <v>2455</v>
      </c>
      <c r="C472" s="61" t="s">
        <v>560</v>
      </c>
      <c r="D472" s="61" t="s">
        <v>712</v>
      </c>
      <c r="E472" s="61">
        <v>567</v>
      </c>
      <c r="F472" s="61">
        <v>2016</v>
      </c>
      <c r="G472" s="61" t="s">
        <v>98</v>
      </c>
      <c r="H472" s="62" t="s">
        <v>353</v>
      </c>
      <c r="I472" s="61">
        <v>280021.7</v>
      </c>
      <c r="J472" s="61">
        <v>11985</v>
      </c>
      <c r="K472" s="61" t="s">
        <v>2456</v>
      </c>
      <c r="L472" s="61" t="s">
        <v>2457</v>
      </c>
      <c r="M472" s="61" t="s">
        <v>353</v>
      </c>
      <c r="N472" s="61" t="s">
        <v>2458</v>
      </c>
      <c r="O472" s="61" t="s">
        <v>2459</v>
      </c>
      <c r="P472" s="61" t="s">
        <v>353</v>
      </c>
      <c r="Q472" s="61" t="s">
        <v>353</v>
      </c>
      <c r="R472" s="61" t="s">
        <v>568</v>
      </c>
      <c r="S472" s="61">
        <v>220707801</v>
      </c>
      <c r="T472" s="61" t="s">
        <v>353</v>
      </c>
      <c r="U472" s="63">
        <v>44044</v>
      </c>
    </row>
    <row r="473" spans="1:21">
      <c r="A473" s="56" t="s">
        <v>2460</v>
      </c>
      <c r="B473" s="57" t="s">
        <v>2460</v>
      </c>
      <c r="C473" s="57" t="s">
        <v>492</v>
      </c>
      <c r="D473" s="57" t="s">
        <v>2461</v>
      </c>
      <c r="E473" s="57" t="s">
        <v>2462</v>
      </c>
      <c r="F473" s="57">
        <v>2016</v>
      </c>
      <c r="G473" s="57" t="s">
        <v>1435</v>
      </c>
      <c r="H473" s="58" t="s">
        <v>353</v>
      </c>
      <c r="I473" s="57">
        <v>25.9</v>
      </c>
      <c r="J473" s="57">
        <v>4459</v>
      </c>
      <c r="K473" s="57" t="s">
        <v>353</v>
      </c>
      <c r="L473" s="57" t="s">
        <v>2463</v>
      </c>
      <c r="M473" s="57" t="s">
        <v>353</v>
      </c>
      <c r="N473" s="57" t="s">
        <v>353</v>
      </c>
      <c r="O473" s="57" t="s">
        <v>2464</v>
      </c>
      <c r="P473" s="57" t="s">
        <v>353</v>
      </c>
      <c r="Q473" s="57" t="s">
        <v>353</v>
      </c>
      <c r="R473" s="57" t="s">
        <v>510</v>
      </c>
      <c r="S473" s="57">
        <v>225207354</v>
      </c>
      <c r="T473" s="57" t="s">
        <v>353</v>
      </c>
      <c r="U473" s="57" t="s">
        <v>353</v>
      </c>
    </row>
    <row r="474" spans="1:21">
      <c r="A474" s="56" t="s">
        <v>2465</v>
      </c>
      <c r="B474" s="57" t="s">
        <v>2466</v>
      </c>
      <c r="C474" s="57" t="s">
        <v>350</v>
      </c>
      <c r="D474" s="57" t="s">
        <v>358</v>
      </c>
      <c r="E474" s="57" t="s">
        <v>358</v>
      </c>
      <c r="F474" s="57">
        <v>2021</v>
      </c>
      <c r="G474" s="57" t="s">
        <v>360</v>
      </c>
      <c r="H474" s="58" t="s">
        <v>353</v>
      </c>
      <c r="I474" s="57" t="s">
        <v>353</v>
      </c>
      <c r="J474" s="57">
        <v>0</v>
      </c>
      <c r="K474" s="57" t="s">
        <v>353</v>
      </c>
      <c r="L474" s="57" t="s">
        <v>113</v>
      </c>
      <c r="M474" s="57" t="s">
        <v>353</v>
      </c>
      <c r="N474" s="57" t="s">
        <v>353</v>
      </c>
      <c r="O474" s="57" t="s">
        <v>353</v>
      </c>
      <c r="P474" s="57" t="s">
        <v>353</v>
      </c>
      <c r="Q474" s="57" t="s">
        <v>353</v>
      </c>
      <c r="R474" s="57" t="s">
        <v>356</v>
      </c>
      <c r="S474" s="57" t="s">
        <v>2467</v>
      </c>
      <c r="T474" s="57" t="s">
        <v>353</v>
      </c>
      <c r="U474" s="57" t="s">
        <v>353</v>
      </c>
    </row>
    <row r="475" spans="1:21" ht="20.25">
      <c r="A475" s="60" t="s">
        <v>250</v>
      </c>
      <c r="B475" s="61" t="s">
        <v>250</v>
      </c>
      <c r="C475" s="61" t="s">
        <v>560</v>
      </c>
      <c r="D475" s="61" t="s">
        <v>682</v>
      </c>
      <c r="E475" s="61" t="s">
        <v>2468</v>
      </c>
      <c r="F475" s="61">
        <v>2010</v>
      </c>
      <c r="G475" s="61" t="s">
        <v>563</v>
      </c>
      <c r="H475" s="62" t="s">
        <v>2469</v>
      </c>
      <c r="I475" s="61">
        <v>21330.7</v>
      </c>
      <c r="J475" s="61">
        <v>14474</v>
      </c>
      <c r="K475" s="61" t="s">
        <v>353</v>
      </c>
      <c r="L475" s="61" t="s">
        <v>251</v>
      </c>
      <c r="M475" s="61" t="s">
        <v>353</v>
      </c>
      <c r="N475" s="61" t="s">
        <v>2470</v>
      </c>
      <c r="O475" s="61" t="s">
        <v>353</v>
      </c>
      <c r="P475" s="61" t="s">
        <v>353</v>
      </c>
      <c r="Q475" s="61" t="s">
        <v>363</v>
      </c>
      <c r="R475" s="61" t="s">
        <v>568</v>
      </c>
      <c r="S475" s="61">
        <v>220707813</v>
      </c>
      <c r="T475" s="61" t="s">
        <v>353</v>
      </c>
      <c r="U475" s="63">
        <v>44105</v>
      </c>
    </row>
    <row r="476" spans="1:21" ht="20.25">
      <c r="A476" s="56" t="s">
        <v>253</v>
      </c>
      <c r="B476" s="57" t="s">
        <v>253</v>
      </c>
      <c r="C476" s="57" t="s">
        <v>560</v>
      </c>
      <c r="D476" s="57" t="s">
        <v>682</v>
      </c>
      <c r="E476" s="57" t="s">
        <v>2468</v>
      </c>
      <c r="F476" s="57">
        <v>2012</v>
      </c>
      <c r="G476" s="57" t="s">
        <v>563</v>
      </c>
      <c r="H476" s="58" t="s">
        <v>2469</v>
      </c>
      <c r="I476" s="57">
        <v>219212.5</v>
      </c>
      <c r="J476" s="57">
        <v>12904</v>
      </c>
      <c r="K476" s="57" t="s">
        <v>353</v>
      </c>
      <c r="L476" s="57" t="s">
        <v>254</v>
      </c>
      <c r="M476" s="57" t="s">
        <v>353</v>
      </c>
      <c r="N476" s="57" t="s">
        <v>2471</v>
      </c>
      <c r="O476" s="57" t="s">
        <v>353</v>
      </c>
      <c r="P476" s="57" t="s">
        <v>353</v>
      </c>
      <c r="Q476" s="57" t="s">
        <v>363</v>
      </c>
      <c r="R476" s="57" t="s">
        <v>568</v>
      </c>
      <c r="S476" s="57">
        <v>220707810</v>
      </c>
      <c r="T476" s="57" t="s">
        <v>353</v>
      </c>
      <c r="U476" s="59">
        <v>45747</v>
      </c>
    </row>
    <row r="477" spans="1:21" ht="20.25">
      <c r="A477" s="56" t="s">
        <v>2472</v>
      </c>
      <c r="B477" s="57" t="s">
        <v>2472</v>
      </c>
      <c r="C477" s="57" t="s">
        <v>560</v>
      </c>
      <c r="D477" s="57" t="s">
        <v>682</v>
      </c>
      <c r="E477" s="57" t="s">
        <v>2468</v>
      </c>
      <c r="F477" s="57">
        <v>2012</v>
      </c>
      <c r="G477" s="57" t="s">
        <v>563</v>
      </c>
      <c r="H477" s="58" t="s">
        <v>2469</v>
      </c>
      <c r="I477" s="57">
        <v>192454.8</v>
      </c>
      <c r="J477" s="57">
        <v>11042</v>
      </c>
      <c r="K477" s="57" t="s">
        <v>2473</v>
      </c>
      <c r="L477" s="57" t="s">
        <v>2474</v>
      </c>
      <c r="M477" s="57" t="s">
        <v>353</v>
      </c>
      <c r="N477" s="57" t="s">
        <v>2475</v>
      </c>
      <c r="O477" s="57" t="s">
        <v>353</v>
      </c>
      <c r="P477" s="57" t="s">
        <v>353</v>
      </c>
      <c r="Q477" s="57" t="s">
        <v>353</v>
      </c>
      <c r="R477" s="57" t="s">
        <v>568</v>
      </c>
      <c r="S477" s="57">
        <v>220707697</v>
      </c>
      <c r="T477" s="57" t="s">
        <v>353</v>
      </c>
      <c r="U477" s="59">
        <v>44136</v>
      </c>
    </row>
    <row r="478" spans="1:21" ht="20.25">
      <c r="A478" s="60" t="s">
        <v>259</v>
      </c>
      <c r="B478" s="61" t="s">
        <v>259</v>
      </c>
      <c r="C478" s="61" t="s">
        <v>560</v>
      </c>
      <c r="D478" s="61" t="s">
        <v>682</v>
      </c>
      <c r="E478" s="61" t="s">
        <v>2468</v>
      </c>
      <c r="F478" s="61">
        <v>2012</v>
      </c>
      <c r="G478" s="61" t="s">
        <v>98</v>
      </c>
      <c r="H478" s="62" t="s">
        <v>2469</v>
      </c>
      <c r="I478" s="61">
        <v>221054.4</v>
      </c>
      <c r="J478" s="61">
        <v>8104</v>
      </c>
      <c r="K478" s="61" t="s">
        <v>353</v>
      </c>
      <c r="L478" s="61" t="s">
        <v>260</v>
      </c>
      <c r="M478" s="61" t="s">
        <v>353</v>
      </c>
      <c r="N478" s="61" t="s">
        <v>1788</v>
      </c>
      <c r="O478" s="61" t="s">
        <v>353</v>
      </c>
      <c r="P478" s="61" t="s">
        <v>353</v>
      </c>
      <c r="Q478" s="61" t="s">
        <v>363</v>
      </c>
      <c r="R478" s="61" t="s">
        <v>568</v>
      </c>
      <c r="S478" s="61">
        <v>221402022</v>
      </c>
      <c r="T478" s="61" t="s">
        <v>353</v>
      </c>
      <c r="U478" s="61" t="s">
        <v>353</v>
      </c>
    </row>
    <row r="479" spans="1:21" ht="20.25">
      <c r="A479" s="60" t="s">
        <v>2476</v>
      </c>
      <c r="B479" s="61" t="s">
        <v>2476</v>
      </c>
      <c r="C479" s="61" t="s">
        <v>560</v>
      </c>
      <c r="D479" s="61" t="s">
        <v>682</v>
      </c>
      <c r="E479" s="61" t="s">
        <v>2468</v>
      </c>
      <c r="F479" s="61">
        <v>2007</v>
      </c>
      <c r="G479" s="61" t="s">
        <v>563</v>
      </c>
      <c r="H479" s="62" t="s">
        <v>2469</v>
      </c>
      <c r="I479" s="61">
        <v>297935.59999999998</v>
      </c>
      <c r="J479" s="61">
        <v>4453</v>
      </c>
      <c r="K479" s="61" t="s">
        <v>353</v>
      </c>
      <c r="L479" s="61" t="s">
        <v>2477</v>
      </c>
      <c r="M479" s="61" t="s">
        <v>353</v>
      </c>
      <c r="N479" s="61" t="s">
        <v>2478</v>
      </c>
      <c r="O479" s="61" t="s">
        <v>353</v>
      </c>
      <c r="P479" s="61" t="s">
        <v>353</v>
      </c>
      <c r="Q479" s="61" t="s">
        <v>353</v>
      </c>
      <c r="R479" s="61" t="s">
        <v>568</v>
      </c>
      <c r="S479" s="61">
        <v>221402330</v>
      </c>
      <c r="T479" s="61" t="s">
        <v>353</v>
      </c>
      <c r="U479" s="63">
        <v>44166</v>
      </c>
    </row>
    <row r="480" spans="1:21" ht="30.75">
      <c r="A480" s="56" t="s">
        <v>265</v>
      </c>
      <c r="B480" s="57" t="s">
        <v>265</v>
      </c>
      <c r="C480" s="57" t="s">
        <v>560</v>
      </c>
      <c r="D480" s="57" t="s">
        <v>2479</v>
      </c>
      <c r="E480" s="57" t="s">
        <v>2480</v>
      </c>
      <c r="F480" s="57">
        <v>2022</v>
      </c>
      <c r="G480" s="57" t="s">
        <v>563</v>
      </c>
      <c r="H480" s="58" t="s">
        <v>694</v>
      </c>
      <c r="I480" s="57">
        <v>30518.5</v>
      </c>
      <c r="J480" s="57">
        <v>3636</v>
      </c>
      <c r="K480" s="57" t="s">
        <v>353</v>
      </c>
      <c r="L480" s="57" t="s">
        <v>266</v>
      </c>
      <c r="M480" s="57" t="s">
        <v>353</v>
      </c>
      <c r="N480" s="57" t="s">
        <v>2481</v>
      </c>
      <c r="O480" s="57" t="s">
        <v>353</v>
      </c>
      <c r="P480" s="57" t="s">
        <v>353</v>
      </c>
      <c r="Q480" s="57" t="s">
        <v>363</v>
      </c>
      <c r="R480" s="57" t="s">
        <v>568</v>
      </c>
      <c r="S480" s="57">
        <v>214913767</v>
      </c>
      <c r="T480" s="57" t="s">
        <v>353</v>
      </c>
      <c r="U480" s="59">
        <v>45565</v>
      </c>
    </row>
    <row r="481" spans="1:21" ht="20.25">
      <c r="A481" s="56" t="s">
        <v>2482</v>
      </c>
      <c r="B481" s="57" t="s">
        <v>2482</v>
      </c>
      <c r="C481" s="57" t="s">
        <v>560</v>
      </c>
      <c r="D481" s="57" t="s">
        <v>682</v>
      </c>
      <c r="E481" s="57" t="s">
        <v>2468</v>
      </c>
      <c r="F481" s="57">
        <v>2012</v>
      </c>
      <c r="G481" s="57" t="s">
        <v>98</v>
      </c>
      <c r="H481" s="58" t="s">
        <v>2469</v>
      </c>
      <c r="I481" s="57" t="s">
        <v>353</v>
      </c>
      <c r="J481" s="57" t="s">
        <v>353</v>
      </c>
      <c r="K481" s="57" t="s">
        <v>353</v>
      </c>
      <c r="L481" s="57" t="s">
        <v>2483</v>
      </c>
      <c r="M481" s="57" t="s">
        <v>353</v>
      </c>
      <c r="N481" s="57" t="s">
        <v>353</v>
      </c>
      <c r="O481" s="57" t="s">
        <v>353</v>
      </c>
      <c r="P481" s="57" t="s">
        <v>353</v>
      </c>
      <c r="Q481" s="57" t="s">
        <v>353</v>
      </c>
      <c r="R481" s="57" t="s">
        <v>353</v>
      </c>
      <c r="S481" s="57" t="s">
        <v>353</v>
      </c>
      <c r="T481" s="57" t="s">
        <v>353</v>
      </c>
      <c r="U481" s="57" t="s">
        <v>353</v>
      </c>
    </row>
    <row r="482" spans="1:21" ht="30.75">
      <c r="A482" s="60" t="s">
        <v>268</v>
      </c>
      <c r="B482" s="61" t="s">
        <v>268</v>
      </c>
      <c r="C482" s="61" t="s">
        <v>560</v>
      </c>
      <c r="D482" s="61" t="s">
        <v>2479</v>
      </c>
      <c r="E482" s="61" t="s">
        <v>2480</v>
      </c>
      <c r="F482" s="61">
        <v>2023</v>
      </c>
      <c r="G482" s="61" t="s">
        <v>563</v>
      </c>
      <c r="H482" s="62" t="s">
        <v>694</v>
      </c>
      <c r="I482" s="61">
        <v>40890.300000000003</v>
      </c>
      <c r="J482" s="61">
        <v>3320</v>
      </c>
      <c r="K482" s="61" t="s">
        <v>353</v>
      </c>
      <c r="L482" s="61" t="s">
        <v>269</v>
      </c>
      <c r="M482" s="61" t="s">
        <v>353</v>
      </c>
      <c r="N482" s="61" t="s">
        <v>2484</v>
      </c>
      <c r="O482" s="61" t="s">
        <v>353</v>
      </c>
      <c r="P482" s="61" t="s">
        <v>353</v>
      </c>
      <c r="Q482" s="61" t="s">
        <v>363</v>
      </c>
      <c r="R482" s="61" t="s">
        <v>568</v>
      </c>
      <c r="S482" s="61">
        <v>214913729</v>
      </c>
      <c r="T482" s="61" t="s">
        <v>353</v>
      </c>
      <c r="U482" s="63">
        <v>45565</v>
      </c>
    </row>
    <row r="483" spans="1:21" ht="20.25">
      <c r="A483" s="56" t="s">
        <v>2485</v>
      </c>
      <c r="B483" s="57" t="s">
        <v>2485</v>
      </c>
      <c r="C483" s="57" t="s">
        <v>560</v>
      </c>
      <c r="D483" s="57" t="s">
        <v>561</v>
      </c>
      <c r="E483" s="57" t="s">
        <v>689</v>
      </c>
      <c r="F483" s="57">
        <v>2015</v>
      </c>
      <c r="G483" s="57" t="s">
        <v>563</v>
      </c>
      <c r="H483" s="58" t="s">
        <v>2469</v>
      </c>
      <c r="I483" s="57">
        <v>43446.7</v>
      </c>
      <c r="J483" s="57">
        <v>2</v>
      </c>
      <c r="K483" s="57" t="s">
        <v>353</v>
      </c>
      <c r="L483" s="57" t="s">
        <v>2486</v>
      </c>
      <c r="M483" s="57" t="s">
        <v>353</v>
      </c>
      <c r="N483" s="57" t="s">
        <v>2487</v>
      </c>
      <c r="O483" s="58" t="s">
        <v>2488</v>
      </c>
      <c r="P483" s="57" t="s">
        <v>353</v>
      </c>
      <c r="Q483" s="57" t="s">
        <v>353</v>
      </c>
      <c r="R483" s="57" t="s">
        <v>568</v>
      </c>
      <c r="S483" s="57">
        <v>221402383</v>
      </c>
      <c r="T483" s="57" t="s">
        <v>353</v>
      </c>
      <c r="U483" s="59">
        <v>43922</v>
      </c>
    </row>
    <row r="484" spans="1:21">
      <c r="A484" s="56" t="s">
        <v>271</v>
      </c>
      <c r="B484" s="57" t="s">
        <v>271</v>
      </c>
      <c r="C484" s="57" t="s">
        <v>560</v>
      </c>
      <c r="D484" s="57" t="s">
        <v>610</v>
      </c>
      <c r="E484" s="57" t="s">
        <v>2489</v>
      </c>
      <c r="F484" s="57">
        <v>2024</v>
      </c>
      <c r="G484" s="57" t="s">
        <v>98</v>
      </c>
      <c r="H484" s="58" t="s">
        <v>353</v>
      </c>
      <c r="I484" s="57">
        <v>6346.4</v>
      </c>
      <c r="J484" s="57">
        <v>657</v>
      </c>
      <c r="K484" s="57" t="s">
        <v>353</v>
      </c>
      <c r="L484" s="57" t="s">
        <v>272</v>
      </c>
      <c r="M484" s="57" t="s">
        <v>353</v>
      </c>
      <c r="N484" s="57" t="s">
        <v>2490</v>
      </c>
      <c r="O484" s="57" t="s">
        <v>353</v>
      </c>
      <c r="P484" s="57" t="s">
        <v>353</v>
      </c>
      <c r="Q484" s="57" t="s">
        <v>353</v>
      </c>
      <c r="R484" s="57" t="s">
        <v>568</v>
      </c>
      <c r="S484" s="57">
        <v>221402079</v>
      </c>
      <c r="T484" s="57" t="s">
        <v>353</v>
      </c>
      <c r="U484" s="59">
        <v>45688</v>
      </c>
    </row>
    <row r="485" spans="1:21" ht="20.25">
      <c r="A485" s="60" t="s">
        <v>2491</v>
      </c>
      <c r="B485" s="61" t="s">
        <v>2491</v>
      </c>
      <c r="C485" s="61" t="s">
        <v>560</v>
      </c>
      <c r="D485" s="61" t="s">
        <v>682</v>
      </c>
      <c r="E485" s="61" t="s">
        <v>2468</v>
      </c>
      <c r="F485" s="61">
        <v>2014</v>
      </c>
      <c r="G485" s="61" t="s">
        <v>563</v>
      </c>
      <c r="H485" s="62" t="s">
        <v>2469</v>
      </c>
      <c r="I485" s="61">
        <v>199177.8</v>
      </c>
      <c r="J485" s="61">
        <v>9803</v>
      </c>
      <c r="K485" s="61" t="s">
        <v>353</v>
      </c>
      <c r="L485" s="61" t="s">
        <v>2492</v>
      </c>
      <c r="M485" s="61" t="s">
        <v>353</v>
      </c>
      <c r="N485" s="61" t="s">
        <v>2493</v>
      </c>
      <c r="O485" s="61" t="s">
        <v>353</v>
      </c>
      <c r="P485" s="61" t="s">
        <v>353</v>
      </c>
      <c r="Q485" s="61" t="s">
        <v>353</v>
      </c>
      <c r="R485" s="61" t="s">
        <v>568</v>
      </c>
      <c r="S485" s="61">
        <v>221402351</v>
      </c>
      <c r="T485" s="61" t="s">
        <v>353</v>
      </c>
      <c r="U485" s="61" t="s">
        <v>353</v>
      </c>
    </row>
    <row r="486" spans="1:21">
      <c r="A486" s="56" t="s">
        <v>274</v>
      </c>
      <c r="B486" s="57" t="s">
        <v>274</v>
      </c>
      <c r="C486" s="57" t="s">
        <v>560</v>
      </c>
      <c r="D486" s="57" t="s">
        <v>610</v>
      </c>
      <c r="E486" s="57" t="s">
        <v>2489</v>
      </c>
      <c r="F486" s="57">
        <v>2024</v>
      </c>
      <c r="G486" s="57" t="s">
        <v>98</v>
      </c>
      <c r="H486" s="58" t="s">
        <v>353</v>
      </c>
      <c r="I486" s="57">
        <v>5057.8999999999996</v>
      </c>
      <c r="J486" s="57">
        <v>564</v>
      </c>
      <c r="K486" s="57" t="s">
        <v>353</v>
      </c>
      <c r="L486" s="57" t="s">
        <v>275</v>
      </c>
      <c r="M486" s="57" t="s">
        <v>353</v>
      </c>
      <c r="N486" s="57" t="s">
        <v>2494</v>
      </c>
      <c r="O486" s="57" t="s">
        <v>353</v>
      </c>
      <c r="P486" s="57" t="s">
        <v>353</v>
      </c>
      <c r="Q486" s="57" t="s">
        <v>353</v>
      </c>
      <c r="R486" s="57" t="s">
        <v>568</v>
      </c>
      <c r="S486" s="57">
        <v>221402037</v>
      </c>
      <c r="T486" s="57" t="s">
        <v>353</v>
      </c>
      <c r="U486" s="59">
        <v>45688</v>
      </c>
    </row>
    <row r="487" spans="1:21" ht="20.25">
      <c r="A487" s="60" t="s">
        <v>2495</v>
      </c>
      <c r="B487" s="61" t="s">
        <v>2495</v>
      </c>
      <c r="C487" s="61" t="s">
        <v>560</v>
      </c>
      <c r="D487" s="61" t="s">
        <v>682</v>
      </c>
      <c r="E487" s="61" t="s">
        <v>2468</v>
      </c>
      <c r="F487" s="61">
        <v>2013</v>
      </c>
      <c r="G487" s="61" t="s">
        <v>563</v>
      </c>
      <c r="H487" s="62" t="s">
        <v>2469</v>
      </c>
      <c r="I487" s="61">
        <v>202399</v>
      </c>
      <c r="J487" s="61">
        <v>12069</v>
      </c>
      <c r="K487" s="61" t="s">
        <v>353</v>
      </c>
      <c r="L487" s="61" t="s">
        <v>2496</v>
      </c>
      <c r="M487" s="61" t="s">
        <v>353</v>
      </c>
      <c r="N487" s="61" t="s">
        <v>2497</v>
      </c>
      <c r="O487" s="61" t="s">
        <v>353</v>
      </c>
      <c r="P487" s="61" t="s">
        <v>353</v>
      </c>
      <c r="Q487" s="61" t="s">
        <v>353</v>
      </c>
      <c r="R487" s="61" t="s">
        <v>568</v>
      </c>
      <c r="S487" s="61">
        <v>221402529</v>
      </c>
      <c r="T487" s="61" t="s">
        <v>353</v>
      </c>
      <c r="U487" s="63">
        <v>44075</v>
      </c>
    </row>
    <row r="488" spans="1:21" ht="20.25">
      <c r="A488" s="60" t="s">
        <v>2498</v>
      </c>
      <c r="B488" s="61" t="s">
        <v>2498</v>
      </c>
      <c r="C488" s="61" t="s">
        <v>560</v>
      </c>
      <c r="D488" s="61" t="s">
        <v>682</v>
      </c>
      <c r="E488" s="61" t="s">
        <v>2468</v>
      </c>
      <c r="F488" s="61">
        <v>2013</v>
      </c>
      <c r="G488" s="61" t="s">
        <v>563</v>
      </c>
      <c r="H488" s="62" t="s">
        <v>2469</v>
      </c>
      <c r="I488" s="61">
        <v>223939.5</v>
      </c>
      <c r="J488" s="61">
        <v>11483</v>
      </c>
      <c r="K488" s="61" t="s">
        <v>353</v>
      </c>
      <c r="L488" s="61" t="s">
        <v>2499</v>
      </c>
      <c r="M488" s="61" t="s">
        <v>353</v>
      </c>
      <c r="N488" s="61" t="s">
        <v>2500</v>
      </c>
      <c r="O488" s="61" t="s">
        <v>353</v>
      </c>
      <c r="P488" s="61" t="s">
        <v>2501</v>
      </c>
      <c r="Q488" s="61" t="s">
        <v>353</v>
      </c>
      <c r="R488" s="61" t="s">
        <v>568</v>
      </c>
      <c r="S488" s="61">
        <v>214913222</v>
      </c>
      <c r="T488" s="61" t="s">
        <v>353</v>
      </c>
      <c r="U488" s="63">
        <v>45474</v>
      </c>
    </row>
    <row r="489" spans="1:21" ht="20.25">
      <c r="A489" s="60" t="s">
        <v>2502</v>
      </c>
      <c r="B489" s="61" t="s">
        <v>2502</v>
      </c>
      <c r="C489" s="61" t="s">
        <v>560</v>
      </c>
      <c r="D489" s="61" t="s">
        <v>682</v>
      </c>
      <c r="E489" s="61" t="s">
        <v>2468</v>
      </c>
      <c r="F489" s="61">
        <v>2013</v>
      </c>
      <c r="G489" s="61" t="s">
        <v>563</v>
      </c>
      <c r="H489" s="62" t="s">
        <v>2469</v>
      </c>
      <c r="I489" s="61">
        <v>154670.5</v>
      </c>
      <c r="J489" s="61">
        <v>2848</v>
      </c>
      <c r="K489" s="61" t="s">
        <v>353</v>
      </c>
      <c r="L489" s="61" t="s">
        <v>2503</v>
      </c>
      <c r="M489" s="61" t="s">
        <v>353</v>
      </c>
      <c r="N489" s="61" t="s">
        <v>353</v>
      </c>
      <c r="O489" s="61" t="s">
        <v>353</v>
      </c>
      <c r="P489" s="61" t="s">
        <v>353</v>
      </c>
      <c r="Q489" s="61" t="s">
        <v>353</v>
      </c>
      <c r="R489" s="61" t="s">
        <v>568</v>
      </c>
      <c r="S489" s="61">
        <v>220707701</v>
      </c>
      <c r="T489" s="61" t="s">
        <v>353</v>
      </c>
      <c r="U489" s="61" t="s">
        <v>353</v>
      </c>
    </row>
    <row r="490" spans="1:21" ht="20.25">
      <c r="A490" s="60" t="s">
        <v>2504</v>
      </c>
      <c r="B490" s="61" t="s">
        <v>2504</v>
      </c>
      <c r="C490" s="61" t="s">
        <v>560</v>
      </c>
      <c r="D490" s="61" t="s">
        <v>667</v>
      </c>
      <c r="E490" s="61">
        <v>4300</v>
      </c>
      <c r="F490" s="61">
        <v>2015</v>
      </c>
      <c r="G490" s="61" t="s">
        <v>563</v>
      </c>
      <c r="H490" s="62" t="s">
        <v>2469</v>
      </c>
      <c r="I490" s="61">
        <v>211120.6</v>
      </c>
      <c r="J490" s="61">
        <v>6458</v>
      </c>
      <c r="K490" s="61" t="s">
        <v>353</v>
      </c>
      <c r="L490" s="61" t="s">
        <v>2505</v>
      </c>
      <c r="M490" s="61" t="s">
        <v>353</v>
      </c>
      <c r="N490" s="61" t="s">
        <v>353</v>
      </c>
      <c r="O490" s="61" t="s">
        <v>353</v>
      </c>
      <c r="P490" s="61" t="s">
        <v>353</v>
      </c>
      <c r="Q490" s="61" t="s">
        <v>353</v>
      </c>
      <c r="R490" s="61" t="s">
        <v>568</v>
      </c>
      <c r="S490" s="61">
        <v>221402402</v>
      </c>
      <c r="T490" s="61" t="s">
        <v>353</v>
      </c>
      <c r="U490" s="61" t="s">
        <v>353</v>
      </c>
    </row>
    <row r="491" spans="1:21" ht="30.75">
      <c r="A491" s="60" t="s">
        <v>2506</v>
      </c>
      <c r="B491" s="61" t="s">
        <v>2506</v>
      </c>
      <c r="C491" s="61" t="s">
        <v>560</v>
      </c>
      <c r="D491" s="61" t="s">
        <v>2479</v>
      </c>
      <c r="E491" s="61" t="s">
        <v>2480</v>
      </c>
      <c r="F491" s="61">
        <v>2023</v>
      </c>
      <c r="G491" s="61" t="s">
        <v>563</v>
      </c>
      <c r="H491" s="62" t="s">
        <v>694</v>
      </c>
      <c r="I491" s="61">
        <v>25814.6</v>
      </c>
      <c r="J491" s="61">
        <v>3558</v>
      </c>
      <c r="K491" s="61" t="s">
        <v>353</v>
      </c>
      <c r="L491" s="61" t="s">
        <v>2507</v>
      </c>
      <c r="M491" s="61" t="s">
        <v>353</v>
      </c>
      <c r="N491" s="61" t="s">
        <v>2508</v>
      </c>
      <c r="O491" s="61" t="s">
        <v>353</v>
      </c>
      <c r="P491" s="61" t="s">
        <v>353</v>
      </c>
      <c r="Q491" s="61" t="s">
        <v>353</v>
      </c>
      <c r="R491" s="61" t="s">
        <v>568</v>
      </c>
      <c r="S491" s="61">
        <v>221402395</v>
      </c>
      <c r="T491" s="61" t="s">
        <v>353</v>
      </c>
      <c r="U491" s="63">
        <v>45596</v>
      </c>
    </row>
    <row r="492" spans="1:21" ht="30.75">
      <c r="A492" s="60" t="s">
        <v>2509</v>
      </c>
      <c r="B492" s="61" t="s">
        <v>2509</v>
      </c>
      <c r="C492" s="61" t="s">
        <v>560</v>
      </c>
      <c r="D492" s="61" t="s">
        <v>2479</v>
      </c>
      <c r="E492" s="61" t="s">
        <v>2480</v>
      </c>
      <c r="F492" s="61">
        <v>2023</v>
      </c>
      <c r="G492" s="61" t="s">
        <v>563</v>
      </c>
      <c r="H492" s="62" t="s">
        <v>694</v>
      </c>
      <c r="I492" s="61">
        <v>11175.3</v>
      </c>
      <c r="J492" s="61">
        <v>1874</v>
      </c>
      <c r="K492" s="61" t="s">
        <v>353</v>
      </c>
      <c r="L492" s="61" t="s">
        <v>2510</v>
      </c>
      <c r="M492" s="61" t="s">
        <v>353</v>
      </c>
      <c r="N492" s="61" t="s">
        <v>2511</v>
      </c>
      <c r="O492" s="61" t="s">
        <v>353</v>
      </c>
      <c r="P492" s="61" t="s">
        <v>353</v>
      </c>
      <c r="Q492" s="61" t="s">
        <v>353</v>
      </c>
      <c r="R492" s="61" t="s">
        <v>568</v>
      </c>
      <c r="S492" s="61">
        <v>221402426</v>
      </c>
      <c r="T492" s="61" t="s">
        <v>353</v>
      </c>
      <c r="U492" s="63">
        <v>45565</v>
      </c>
    </row>
    <row r="493" spans="1:21" ht="20.25">
      <c r="A493" s="60" t="s">
        <v>2512</v>
      </c>
      <c r="B493" s="61" t="s">
        <v>2512</v>
      </c>
      <c r="C493" s="61" t="s">
        <v>560</v>
      </c>
      <c r="D493" s="61" t="s">
        <v>667</v>
      </c>
      <c r="E493" s="61">
        <v>4300</v>
      </c>
      <c r="F493" s="61">
        <v>2018</v>
      </c>
      <c r="G493" s="61" t="s">
        <v>98</v>
      </c>
      <c r="H493" s="62" t="s">
        <v>2469</v>
      </c>
      <c r="I493" s="61">
        <v>103344</v>
      </c>
      <c r="J493" s="61">
        <v>4522</v>
      </c>
      <c r="K493" s="61" t="s">
        <v>2512</v>
      </c>
      <c r="L493" s="61" t="s">
        <v>2513</v>
      </c>
      <c r="M493" s="61" t="s">
        <v>353</v>
      </c>
      <c r="N493" s="61" t="s">
        <v>2514</v>
      </c>
      <c r="O493" s="61" t="s">
        <v>353</v>
      </c>
      <c r="P493" s="61" t="s">
        <v>353</v>
      </c>
      <c r="Q493" s="61" t="s">
        <v>389</v>
      </c>
      <c r="R493" s="61" t="s">
        <v>568</v>
      </c>
      <c r="S493" s="61">
        <v>221413817</v>
      </c>
      <c r="T493" s="61">
        <v>2</v>
      </c>
      <c r="U493" s="63">
        <v>45747</v>
      </c>
    </row>
    <row r="494" spans="1:21" ht="20.25">
      <c r="A494" s="60" t="s">
        <v>2515</v>
      </c>
      <c r="B494" s="61" t="s">
        <v>2515</v>
      </c>
      <c r="C494" s="61" t="s">
        <v>560</v>
      </c>
      <c r="D494" s="61" t="s">
        <v>682</v>
      </c>
      <c r="E494" s="61" t="s">
        <v>683</v>
      </c>
      <c r="F494" s="61">
        <v>2017</v>
      </c>
      <c r="G494" s="61" t="s">
        <v>98</v>
      </c>
      <c r="H494" s="62" t="s">
        <v>2469</v>
      </c>
      <c r="I494" s="61">
        <v>116282</v>
      </c>
      <c r="J494" s="61">
        <v>4416</v>
      </c>
      <c r="K494" s="61" t="s">
        <v>2515</v>
      </c>
      <c r="L494" s="61" t="s">
        <v>2516</v>
      </c>
      <c r="M494" s="61" t="s">
        <v>353</v>
      </c>
      <c r="N494" s="61" t="s">
        <v>2517</v>
      </c>
      <c r="O494" s="61" t="s">
        <v>353</v>
      </c>
      <c r="P494" s="61" t="s">
        <v>353</v>
      </c>
      <c r="Q494" s="61" t="s">
        <v>389</v>
      </c>
      <c r="R494" s="61" t="s">
        <v>568</v>
      </c>
      <c r="S494" s="61">
        <v>221414040</v>
      </c>
      <c r="T494" s="61">
        <v>2</v>
      </c>
      <c r="U494" s="63">
        <v>45747</v>
      </c>
    </row>
    <row r="495" spans="1:21" ht="20.25">
      <c r="A495" s="56" t="s">
        <v>2518</v>
      </c>
      <c r="B495" s="57" t="s">
        <v>2518</v>
      </c>
      <c r="C495" s="57" t="s">
        <v>560</v>
      </c>
      <c r="D495" s="57" t="s">
        <v>667</v>
      </c>
      <c r="E495" s="57">
        <v>4300</v>
      </c>
      <c r="F495" s="57">
        <v>2019</v>
      </c>
      <c r="G495" s="57" t="s">
        <v>98</v>
      </c>
      <c r="H495" s="58" t="s">
        <v>2469</v>
      </c>
      <c r="I495" s="57">
        <v>92161</v>
      </c>
      <c r="J495" s="57">
        <v>3759</v>
      </c>
      <c r="K495" s="57" t="s">
        <v>2518</v>
      </c>
      <c r="L495" s="57" t="s">
        <v>2519</v>
      </c>
      <c r="M495" s="57" t="s">
        <v>353</v>
      </c>
      <c r="N495" s="57" t="s">
        <v>61</v>
      </c>
      <c r="O495" s="57" t="s">
        <v>353</v>
      </c>
      <c r="P495" s="57" t="s">
        <v>353</v>
      </c>
      <c r="Q495" s="57" t="s">
        <v>389</v>
      </c>
      <c r="R495" s="57" t="s">
        <v>568</v>
      </c>
      <c r="S495" s="57">
        <v>221413897</v>
      </c>
      <c r="T495" s="57">
        <v>2</v>
      </c>
      <c r="U495" s="57" t="s">
        <v>353</v>
      </c>
    </row>
    <row r="496" spans="1:21" ht="20.25">
      <c r="A496" s="60" t="s">
        <v>2520</v>
      </c>
      <c r="B496" s="61" t="s">
        <v>2520</v>
      </c>
      <c r="C496" s="61" t="s">
        <v>560</v>
      </c>
      <c r="D496" s="61" t="s">
        <v>682</v>
      </c>
      <c r="E496" s="61" t="s">
        <v>2468</v>
      </c>
      <c r="F496" s="61">
        <v>2014</v>
      </c>
      <c r="G496" s="61" t="s">
        <v>98</v>
      </c>
      <c r="H496" s="62" t="s">
        <v>2469</v>
      </c>
      <c r="I496" s="61" t="s">
        <v>353</v>
      </c>
      <c r="J496" s="61" t="s">
        <v>353</v>
      </c>
      <c r="K496" s="61" t="s">
        <v>2520</v>
      </c>
      <c r="L496" s="61" t="s">
        <v>2521</v>
      </c>
      <c r="M496" s="61" t="s">
        <v>353</v>
      </c>
      <c r="N496" s="61" t="s">
        <v>61</v>
      </c>
      <c r="O496" s="61" t="s">
        <v>2522</v>
      </c>
      <c r="P496" s="61" t="s">
        <v>353</v>
      </c>
      <c r="Q496" s="61" t="s">
        <v>389</v>
      </c>
      <c r="R496" s="61" t="s">
        <v>353</v>
      </c>
      <c r="S496" s="61" t="s">
        <v>353</v>
      </c>
      <c r="T496" s="61">
        <v>2</v>
      </c>
      <c r="U496" s="61" t="s">
        <v>353</v>
      </c>
    </row>
    <row r="497" spans="1:21" ht="20.25">
      <c r="A497" s="56" t="s">
        <v>2523</v>
      </c>
      <c r="B497" s="57" t="s">
        <v>2523</v>
      </c>
      <c r="C497" s="57" t="s">
        <v>560</v>
      </c>
      <c r="D497" s="57" t="s">
        <v>682</v>
      </c>
      <c r="E497" s="57" t="s">
        <v>2468</v>
      </c>
      <c r="F497" s="57">
        <v>2011</v>
      </c>
      <c r="G497" s="57" t="s">
        <v>98</v>
      </c>
      <c r="H497" s="58" t="s">
        <v>2469</v>
      </c>
      <c r="I497" s="57" t="s">
        <v>353</v>
      </c>
      <c r="J497" s="57" t="s">
        <v>353</v>
      </c>
      <c r="K497" s="57" t="s">
        <v>2523</v>
      </c>
      <c r="L497" s="57" t="s">
        <v>2524</v>
      </c>
      <c r="M497" s="57" t="s">
        <v>353</v>
      </c>
      <c r="N497" s="57" t="s">
        <v>61</v>
      </c>
      <c r="O497" s="57" t="s">
        <v>2525</v>
      </c>
      <c r="P497" s="57" t="s">
        <v>353</v>
      </c>
      <c r="Q497" s="57" t="s">
        <v>389</v>
      </c>
      <c r="R497" s="57" t="s">
        <v>353</v>
      </c>
      <c r="S497" s="57" t="s">
        <v>353</v>
      </c>
      <c r="T497" s="57">
        <v>2</v>
      </c>
      <c r="U497" s="57" t="s">
        <v>353</v>
      </c>
    </row>
    <row r="498" spans="1:21" ht="20.25">
      <c r="A498" s="56" t="s">
        <v>285</v>
      </c>
      <c r="B498" s="57" t="s">
        <v>285</v>
      </c>
      <c r="C498" s="57" t="s">
        <v>492</v>
      </c>
      <c r="D498" s="57" t="s">
        <v>493</v>
      </c>
      <c r="E498" s="57" t="s">
        <v>2526</v>
      </c>
      <c r="F498" s="57" t="s">
        <v>353</v>
      </c>
      <c r="G498" s="57" t="s">
        <v>2527</v>
      </c>
      <c r="H498" s="58" t="s">
        <v>2528</v>
      </c>
      <c r="I498" s="57">
        <v>328.9</v>
      </c>
      <c r="J498" s="57">
        <v>2080</v>
      </c>
      <c r="K498" s="57" t="s">
        <v>353</v>
      </c>
      <c r="L498" s="57" t="s">
        <v>286</v>
      </c>
      <c r="M498" s="57" t="s">
        <v>353</v>
      </c>
      <c r="N498" s="57" t="s">
        <v>353</v>
      </c>
      <c r="O498" s="57" t="s">
        <v>353</v>
      </c>
      <c r="P498" s="57" t="s">
        <v>353</v>
      </c>
      <c r="Q498" s="57" t="s">
        <v>353</v>
      </c>
      <c r="R498" s="57" t="s">
        <v>510</v>
      </c>
      <c r="S498" s="57">
        <v>221020696</v>
      </c>
      <c r="T498" s="57" t="s">
        <v>353</v>
      </c>
      <c r="U498" s="57" t="s">
        <v>353</v>
      </c>
    </row>
    <row r="499" spans="1:21" ht="20.25">
      <c r="A499" s="60" t="s">
        <v>2529</v>
      </c>
      <c r="B499" s="61" t="s">
        <v>2529</v>
      </c>
      <c r="C499" s="61" t="s">
        <v>492</v>
      </c>
      <c r="D499" s="61" t="s">
        <v>493</v>
      </c>
      <c r="E499" s="61" t="s">
        <v>2530</v>
      </c>
      <c r="F499" s="61" t="s">
        <v>353</v>
      </c>
      <c r="G499" s="61" t="s">
        <v>2527</v>
      </c>
      <c r="H499" s="62" t="s">
        <v>2528</v>
      </c>
      <c r="I499" s="61">
        <v>6044.5</v>
      </c>
      <c r="J499" s="61">
        <v>6039</v>
      </c>
      <c r="K499" s="61" t="s">
        <v>2531</v>
      </c>
      <c r="L499" s="61" t="s">
        <v>2532</v>
      </c>
      <c r="M499" s="61" t="s">
        <v>353</v>
      </c>
      <c r="N499" s="61" t="s">
        <v>353</v>
      </c>
      <c r="O499" s="61" t="s">
        <v>353</v>
      </c>
      <c r="P499" s="61" t="s">
        <v>353</v>
      </c>
      <c r="Q499" s="61" t="s">
        <v>353</v>
      </c>
      <c r="R499" s="61" t="s">
        <v>353</v>
      </c>
      <c r="S499" s="61" t="s">
        <v>353</v>
      </c>
      <c r="T499" s="61" t="s">
        <v>353</v>
      </c>
      <c r="U499" s="61" t="s">
        <v>353</v>
      </c>
    </row>
    <row r="500" spans="1:21" ht="20.25">
      <c r="A500" s="56" t="s">
        <v>2533</v>
      </c>
      <c r="B500" s="57" t="s">
        <v>2533</v>
      </c>
      <c r="C500" s="57" t="s">
        <v>492</v>
      </c>
      <c r="D500" s="57" t="s">
        <v>493</v>
      </c>
      <c r="E500" s="57" t="s">
        <v>2526</v>
      </c>
      <c r="F500" s="57" t="s">
        <v>353</v>
      </c>
      <c r="G500" s="57" t="s">
        <v>2527</v>
      </c>
      <c r="H500" s="58" t="s">
        <v>2528</v>
      </c>
      <c r="I500" s="57">
        <v>293.3</v>
      </c>
      <c r="J500" s="57">
        <v>5781</v>
      </c>
      <c r="K500" s="57" t="s">
        <v>2534</v>
      </c>
      <c r="L500" s="57" t="s">
        <v>2535</v>
      </c>
      <c r="M500" s="57" t="s">
        <v>353</v>
      </c>
      <c r="N500" s="57" t="s">
        <v>353</v>
      </c>
      <c r="O500" s="57" t="s">
        <v>353</v>
      </c>
      <c r="P500" s="57" t="s">
        <v>353</v>
      </c>
      <c r="Q500" s="57" t="s">
        <v>353</v>
      </c>
      <c r="R500" s="57" t="s">
        <v>353</v>
      </c>
      <c r="S500" s="57" t="s">
        <v>353</v>
      </c>
      <c r="T500" s="57" t="s">
        <v>353</v>
      </c>
      <c r="U500" s="57" t="s">
        <v>353</v>
      </c>
    </row>
    <row r="501" spans="1:21" ht="20.25">
      <c r="A501" s="60" t="s">
        <v>2536</v>
      </c>
      <c r="B501" s="61" t="s">
        <v>2536</v>
      </c>
      <c r="C501" s="61" t="s">
        <v>492</v>
      </c>
      <c r="D501" s="61" t="s">
        <v>493</v>
      </c>
      <c r="E501" s="61" t="s">
        <v>2526</v>
      </c>
      <c r="F501" s="61" t="s">
        <v>353</v>
      </c>
      <c r="G501" s="61" t="s">
        <v>2527</v>
      </c>
      <c r="H501" s="62" t="s">
        <v>2528</v>
      </c>
      <c r="I501" s="61">
        <v>109</v>
      </c>
      <c r="J501" s="61">
        <v>5029</v>
      </c>
      <c r="K501" s="61" t="s">
        <v>2537</v>
      </c>
      <c r="L501" s="61" t="s">
        <v>2538</v>
      </c>
      <c r="M501" s="61" t="s">
        <v>353</v>
      </c>
      <c r="N501" s="61" t="s">
        <v>353</v>
      </c>
      <c r="O501" s="61" t="s">
        <v>353</v>
      </c>
      <c r="P501" s="61" t="s">
        <v>353</v>
      </c>
      <c r="Q501" s="61" t="s">
        <v>353</v>
      </c>
      <c r="R501" s="61" t="s">
        <v>353</v>
      </c>
      <c r="S501" s="61" t="s">
        <v>353</v>
      </c>
      <c r="T501" s="61" t="s">
        <v>353</v>
      </c>
      <c r="U501" s="61" t="s">
        <v>353</v>
      </c>
    </row>
    <row r="502" spans="1:21" ht="20.25">
      <c r="A502" s="56" t="s">
        <v>2539</v>
      </c>
      <c r="B502" s="57" t="s">
        <v>2540</v>
      </c>
      <c r="C502" s="57" t="s">
        <v>492</v>
      </c>
      <c r="D502" s="57" t="s">
        <v>1215</v>
      </c>
      <c r="E502" s="57" t="s">
        <v>2541</v>
      </c>
      <c r="F502" s="57">
        <v>2014</v>
      </c>
      <c r="G502" s="57" t="s">
        <v>2527</v>
      </c>
      <c r="H502" s="58" t="s">
        <v>2528</v>
      </c>
      <c r="I502" s="57">
        <v>176.8</v>
      </c>
      <c r="J502" s="57">
        <v>2657</v>
      </c>
      <c r="K502" s="57" t="s">
        <v>2542</v>
      </c>
      <c r="L502" s="57" t="s">
        <v>2543</v>
      </c>
      <c r="M502" s="57" t="s">
        <v>353</v>
      </c>
      <c r="N502" s="57" t="s">
        <v>353</v>
      </c>
      <c r="O502" s="57" t="s">
        <v>353</v>
      </c>
      <c r="P502" s="57" t="s">
        <v>353</v>
      </c>
      <c r="Q502" s="57" t="s">
        <v>353</v>
      </c>
      <c r="R502" s="57" t="s">
        <v>510</v>
      </c>
      <c r="S502" s="57">
        <v>221020405</v>
      </c>
      <c r="T502" s="57" t="s">
        <v>353</v>
      </c>
      <c r="U502" s="57" t="s">
        <v>353</v>
      </c>
    </row>
    <row r="503" spans="1:21" ht="20.25">
      <c r="A503" s="60" t="s">
        <v>2544</v>
      </c>
      <c r="B503" s="61" t="s">
        <v>2544</v>
      </c>
      <c r="C503" s="61" t="s">
        <v>492</v>
      </c>
      <c r="D503" s="61" t="s">
        <v>493</v>
      </c>
      <c r="E503" s="61" t="s">
        <v>2526</v>
      </c>
      <c r="F503" s="61" t="s">
        <v>353</v>
      </c>
      <c r="G503" s="61" t="s">
        <v>2527</v>
      </c>
      <c r="H503" s="62" t="s">
        <v>2528</v>
      </c>
      <c r="I503" s="61" t="s">
        <v>353</v>
      </c>
      <c r="J503" s="61" t="s">
        <v>353</v>
      </c>
      <c r="K503" s="61" t="s">
        <v>2545</v>
      </c>
      <c r="L503" s="61" t="s">
        <v>2546</v>
      </c>
      <c r="M503" s="61" t="s">
        <v>353</v>
      </c>
      <c r="N503" s="61" t="s">
        <v>353</v>
      </c>
      <c r="O503" s="61" t="s">
        <v>353</v>
      </c>
      <c r="P503" s="61" t="s">
        <v>353</v>
      </c>
      <c r="Q503" s="61" t="s">
        <v>353</v>
      </c>
      <c r="R503" s="61" t="s">
        <v>353</v>
      </c>
      <c r="S503" s="61" t="s">
        <v>353</v>
      </c>
      <c r="T503" s="61" t="s">
        <v>353</v>
      </c>
      <c r="U503" s="61" t="s">
        <v>353</v>
      </c>
    </row>
    <row r="504" spans="1:21" ht="20.25">
      <c r="A504" s="56" t="s">
        <v>2547</v>
      </c>
      <c r="B504" s="57" t="s">
        <v>2547</v>
      </c>
      <c r="C504" s="57" t="s">
        <v>492</v>
      </c>
      <c r="D504" s="57" t="s">
        <v>493</v>
      </c>
      <c r="E504" s="57" t="s">
        <v>2530</v>
      </c>
      <c r="F504" s="57">
        <v>2013</v>
      </c>
      <c r="G504" s="57" t="s">
        <v>2527</v>
      </c>
      <c r="H504" s="58" t="s">
        <v>2528</v>
      </c>
      <c r="I504" s="57">
        <v>108.2</v>
      </c>
      <c r="J504" s="57">
        <v>3546</v>
      </c>
      <c r="K504" s="57" t="s">
        <v>2548</v>
      </c>
      <c r="L504" s="57" t="s">
        <v>2549</v>
      </c>
      <c r="M504" s="57" t="s">
        <v>353</v>
      </c>
      <c r="N504" s="57" t="s">
        <v>353</v>
      </c>
      <c r="O504" s="57" t="s">
        <v>353</v>
      </c>
      <c r="P504" s="57" t="s">
        <v>353</v>
      </c>
      <c r="Q504" s="57" t="s">
        <v>353</v>
      </c>
      <c r="R504" s="57" t="s">
        <v>353</v>
      </c>
      <c r="S504" s="57" t="s">
        <v>353</v>
      </c>
      <c r="T504" s="57" t="s">
        <v>353</v>
      </c>
      <c r="U504" s="57" t="s">
        <v>353</v>
      </c>
    </row>
    <row r="505" spans="1:21" ht="20.25">
      <c r="A505" s="56" t="s">
        <v>2550</v>
      </c>
      <c r="B505" s="57" t="s">
        <v>2550</v>
      </c>
      <c r="C505" s="57" t="s">
        <v>492</v>
      </c>
      <c r="D505" s="57" t="s">
        <v>493</v>
      </c>
      <c r="E505" s="57" t="s">
        <v>2551</v>
      </c>
      <c r="F505" s="57">
        <v>2013</v>
      </c>
      <c r="G505" s="57" t="s">
        <v>2527</v>
      </c>
      <c r="H505" s="58" t="s">
        <v>2552</v>
      </c>
      <c r="I505" s="57">
        <v>28.9</v>
      </c>
      <c r="J505" s="57">
        <v>3738</v>
      </c>
      <c r="K505" s="57" t="s">
        <v>2553</v>
      </c>
      <c r="L505" s="57" t="s">
        <v>2554</v>
      </c>
      <c r="M505" s="57" t="s">
        <v>353</v>
      </c>
      <c r="N505" s="57" t="s">
        <v>353</v>
      </c>
      <c r="O505" s="57" t="s">
        <v>353</v>
      </c>
      <c r="P505" s="57" t="s">
        <v>353</v>
      </c>
      <c r="Q505" s="57" t="s">
        <v>353</v>
      </c>
      <c r="R505" s="57" t="s">
        <v>353</v>
      </c>
      <c r="S505" s="57" t="s">
        <v>353</v>
      </c>
      <c r="T505" s="57" t="s">
        <v>353</v>
      </c>
      <c r="U505" s="57" t="s">
        <v>353</v>
      </c>
    </row>
    <row r="506" spans="1:21" ht="20.25">
      <c r="A506" s="60" t="s">
        <v>2555</v>
      </c>
      <c r="B506" s="61" t="s">
        <v>2555</v>
      </c>
      <c r="C506" s="61" t="s">
        <v>492</v>
      </c>
      <c r="D506" s="61" t="s">
        <v>493</v>
      </c>
      <c r="E506" s="61" t="s">
        <v>2556</v>
      </c>
      <c r="F506" s="61">
        <v>2012</v>
      </c>
      <c r="G506" s="61" t="s">
        <v>2527</v>
      </c>
      <c r="H506" s="62" t="s">
        <v>2528</v>
      </c>
      <c r="I506" s="61">
        <v>3475.4</v>
      </c>
      <c r="J506" s="61">
        <v>3437</v>
      </c>
      <c r="K506" s="61" t="s">
        <v>2557</v>
      </c>
      <c r="L506" s="61" t="s">
        <v>2558</v>
      </c>
      <c r="M506" s="61" t="s">
        <v>353</v>
      </c>
      <c r="N506" s="61" t="s">
        <v>353</v>
      </c>
      <c r="O506" s="61" t="s">
        <v>353</v>
      </c>
      <c r="P506" s="61" t="s">
        <v>353</v>
      </c>
      <c r="Q506" s="61" t="s">
        <v>353</v>
      </c>
      <c r="R506" s="61" t="s">
        <v>353</v>
      </c>
      <c r="S506" s="61" t="s">
        <v>353</v>
      </c>
      <c r="T506" s="61" t="s">
        <v>353</v>
      </c>
      <c r="U506" s="61" t="s">
        <v>353</v>
      </c>
    </row>
    <row r="507" spans="1:21" ht="20.25">
      <c r="A507" s="60" t="s">
        <v>2559</v>
      </c>
      <c r="B507" s="61" t="s">
        <v>2559</v>
      </c>
      <c r="C507" s="61" t="s">
        <v>492</v>
      </c>
      <c r="D507" s="61" t="s">
        <v>493</v>
      </c>
      <c r="E507" s="61" t="s">
        <v>2526</v>
      </c>
      <c r="F507" s="61">
        <v>2015</v>
      </c>
      <c r="G507" s="61" t="s">
        <v>2527</v>
      </c>
      <c r="H507" s="62" t="s">
        <v>2528</v>
      </c>
      <c r="I507" s="61">
        <v>4635.3999999999996</v>
      </c>
      <c r="J507" s="61">
        <v>4647</v>
      </c>
      <c r="K507" s="61" t="s">
        <v>353</v>
      </c>
      <c r="L507" s="61" t="s">
        <v>2560</v>
      </c>
      <c r="M507" s="61" t="s">
        <v>353</v>
      </c>
      <c r="N507" s="61" t="s">
        <v>353</v>
      </c>
      <c r="O507" s="61" t="s">
        <v>353</v>
      </c>
      <c r="P507" s="61" t="s">
        <v>353</v>
      </c>
      <c r="Q507" s="61" t="s">
        <v>353</v>
      </c>
      <c r="R507" s="61" t="s">
        <v>510</v>
      </c>
      <c r="S507" s="61">
        <v>221019408</v>
      </c>
      <c r="T507" s="61" t="s">
        <v>353</v>
      </c>
      <c r="U507" s="61" t="s">
        <v>353</v>
      </c>
    </row>
    <row r="508" spans="1:21" ht="20.25">
      <c r="A508" s="60" t="s">
        <v>2561</v>
      </c>
      <c r="B508" s="61" t="s">
        <v>2561</v>
      </c>
      <c r="C508" s="61" t="s">
        <v>492</v>
      </c>
      <c r="D508" s="61" t="s">
        <v>493</v>
      </c>
      <c r="E508" s="61" t="s">
        <v>2526</v>
      </c>
      <c r="F508" s="61">
        <v>2017</v>
      </c>
      <c r="G508" s="61" t="s">
        <v>2527</v>
      </c>
      <c r="H508" s="62" t="s">
        <v>2528</v>
      </c>
      <c r="I508" s="61">
        <v>5018.3</v>
      </c>
      <c r="J508" s="61">
        <v>5118</v>
      </c>
      <c r="K508" s="61" t="s">
        <v>353</v>
      </c>
      <c r="L508" s="61" t="s">
        <v>2562</v>
      </c>
      <c r="M508" s="61" t="s">
        <v>353</v>
      </c>
      <c r="N508" s="61" t="s">
        <v>353</v>
      </c>
      <c r="O508" s="61" t="s">
        <v>353</v>
      </c>
      <c r="P508" s="61" t="s">
        <v>353</v>
      </c>
      <c r="Q508" s="61" t="s">
        <v>353</v>
      </c>
      <c r="R508" s="61" t="s">
        <v>510</v>
      </c>
      <c r="S508" s="61">
        <v>221020402</v>
      </c>
      <c r="T508" s="61" t="s">
        <v>353</v>
      </c>
      <c r="U508" s="61" t="s">
        <v>353</v>
      </c>
    </row>
    <row r="509" spans="1:21" ht="20.25">
      <c r="A509" s="56" t="s">
        <v>2563</v>
      </c>
      <c r="B509" s="57" t="s">
        <v>2563</v>
      </c>
      <c r="C509" s="57" t="s">
        <v>492</v>
      </c>
      <c r="D509" s="57" t="s">
        <v>493</v>
      </c>
      <c r="E509" s="57" t="s">
        <v>2526</v>
      </c>
      <c r="F509" s="57">
        <v>2014</v>
      </c>
      <c r="G509" s="57" t="s">
        <v>2527</v>
      </c>
      <c r="H509" s="58" t="s">
        <v>2528</v>
      </c>
      <c r="I509" s="57">
        <v>1021.6</v>
      </c>
      <c r="J509" s="57">
        <v>4780</v>
      </c>
      <c r="K509" s="57" t="s">
        <v>353</v>
      </c>
      <c r="L509" s="57" t="s">
        <v>2564</v>
      </c>
      <c r="M509" s="57" t="s">
        <v>353</v>
      </c>
      <c r="N509" s="57" t="s">
        <v>353</v>
      </c>
      <c r="O509" s="57" t="s">
        <v>353</v>
      </c>
      <c r="P509" s="57" t="s">
        <v>353</v>
      </c>
      <c r="Q509" s="57" t="s">
        <v>353</v>
      </c>
      <c r="R509" s="57" t="s">
        <v>510</v>
      </c>
      <c r="S509" s="57">
        <v>221020555</v>
      </c>
      <c r="T509" s="57" t="s">
        <v>353</v>
      </c>
      <c r="U509" s="57" t="s">
        <v>353</v>
      </c>
    </row>
    <row r="510" spans="1:21" ht="20.25">
      <c r="A510" s="56" t="s">
        <v>2565</v>
      </c>
      <c r="B510" s="57" t="s">
        <v>2565</v>
      </c>
      <c r="C510" s="57" t="s">
        <v>492</v>
      </c>
      <c r="D510" s="57" t="s">
        <v>493</v>
      </c>
      <c r="E510" s="57" t="s">
        <v>2526</v>
      </c>
      <c r="F510" s="57">
        <v>2017</v>
      </c>
      <c r="G510" s="57" t="s">
        <v>2527</v>
      </c>
      <c r="H510" s="58" t="s">
        <v>2528</v>
      </c>
      <c r="I510" s="57">
        <v>4235.7</v>
      </c>
      <c r="J510" s="57">
        <v>4316</v>
      </c>
      <c r="K510" s="57" t="s">
        <v>353</v>
      </c>
      <c r="L510" s="57" t="s">
        <v>2566</v>
      </c>
      <c r="M510" s="57" t="s">
        <v>353</v>
      </c>
      <c r="N510" s="57" t="s">
        <v>353</v>
      </c>
      <c r="O510" s="57" t="s">
        <v>353</v>
      </c>
      <c r="P510" s="57" t="s">
        <v>353</v>
      </c>
      <c r="Q510" s="57" t="s">
        <v>353</v>
      </c>
      <c r="R510" s="57" t="s">
        <v>510</v>
      </c>
      <c r="S510" s="57">
        <v>221020230</v>
      </c>
      <c r="T510" s="57" t="s">
        <v>353</v>
      </c>
      <c r="U510" s="57" t="s">
        <v>353</v>
      </c>
    </row>
    <row r="511" spans="1:21" ht="20.25">
      <c r="A511" s="60" t="s">
        <v>2567</v>
      </c>
      <c r="B511" s="61" t="s">
        <v>2567</v>
      </c>
      <c r="C511" s="61" t="s">
        <v>492</v>
      </c>
      <c r="D511" s="61" t="s">
        <v>493</v>
      </c>
      <c r="E511" s="61" t="s">
        <v>2526</v>
      </c>
      <c r="F511" s="61">
        <v>2017</v>
      </c>
      <c r="G511" s="61" t="s">
        <v>2527</v>
      </c>
      <c r="H511" s="62" t="s">
        <v>2528</v>
      </c>
      <c r="I511" s="61">
        <v>5245.8</v>
      </c>
      <c r="J511" s="61">
        <v>5304</v>
      </c>
      <c r="K511" s="61" t="s">
        <v>353</v>
      </c>
      <c r="L511" s="61" t="s">
        <v>2568</v>
      </c>
      <c r="M511" s="61" t="s">
        <v>353</v>
      </c>
      <c r="N511" s="61" t="s">
        <v>353</v>
      </c>
      <c r="O511" s="61" t="s">
        <v>353</v>
      </c>
      <c r="P511" s="61" t="s">
        <v>353</v>
      </c>
      <c r="Q511" s="61" t="s">
        <v>353</v>
      </c>
      <c r="R511" s="61" t="s">
        <v>510</v>
      </c>
      <c r="S511" s="61">
        <v>221020107</v>
      </c>
      <c r="T511" s="61" t="s">
        <v>353</v>
      </c>
      <c r="U511" s="61" t="s">
        <v>353</v>
      </c>
    </row>
    <row r="512" spans="1:21" ht="20.25">
      <c r="A512" s="60" t="s">
        <v>2569</v>
      </c>
      <c r="B512" s="61" t="s">
        <v>2569</v>
      </c>
      <c r="C512" s="61" t="s">
        <v>492</v>
      </c>
      <c r="D512" s="61" t="s">
        <v>493</v>
      </c>
      <c r="E512" s="61" t="s">
        <v>2570</v>
      </c>
      <c r="F512" s="61">
        <v>2015</v>
      </c>
      <c r="G512" s="61" t="s">
        <v>2527</v>
      </c>
      <c r="H512" s="62" t="s">
        <v>2552</v>
      </c>
      <c r="I512" s="61">
        <v>218.2</v>
      </c>
      <c r="J512" s="61">
        <v>3930</v>
      </c>
      <c r="K512" s="61" t="s">
        <v>353</v>
      </c>
      <c r="L512" s="61" t="s">
        <v>2571</v>
      </c>
      <c r="M512" s="61" t="s">
        <v>353</v>
      </c>
      <c r="N512" s="61" t="s">
        <v>353</v>
      </c>
      <c r="O512" s="61" t="s">
        <v>353</v>
      </c>
      <c r="P512" s="61" t="s">
        <v>353</v>
      </c>
      <c r="Q512" s="61" t="s">
        <v>353</v>
      </c>
      <c r="R512" s="61" t="s">
        <v>510</v>
      </c>
      <c r="S512" s="61">
        <v>221019804</v>
      </c>
      <c r="T512" s="61" t="s">
        <v>353</v>
      </c>
      <c r="U512" s="61" t="s">
        <v>353</v>
      </c>
    </row>
    <row r="513" spans="1:21" ht="20.25">
      <c r="A513" s="60" t="s">
        <v>2572</v>
      </c>
      <c r="B513" s="61" t="s">
        <v>2573</v>
      </c>
      <c r="C513" s="61" t="s">
        <v>492</v>
      </c>
      <c r="D513" s="61" t="s">
        <v>493</v>
      </c>
      <c r="E513" s="61" t="s">
        <v>2526</v>
      </c>
      <c r="F513" s="61">
        <v>2017</v>
      </c>
      <c r="G513" s="61" t="s">
        <v>2527</v>
      </c>
      <c r="H513" s="62" t="s">
        <v>2528</v>
      </c>
      <c r="I513" s="61">
        <v>130.6</v>
      </c>
      <c r="J513" s="61">
        <v>3714</v>
      </c>
      <c r="K513" s="61" t="s">
        <v>353</v>
      </c>
      <c r="L513" s="61" t="s">
        <v>2574</v>
      </c>
      <c r="M513" s="61" t="s">
        <v>353</v>
      </c>
      <c r="N513" s="61" t="s">
        <v>353</v>
      </c>
      <c r="O513" s="61" t="s">
        <v>2575</v>
      </c>
      <c r="P513" s="61" t="s">
        <v>353</v>
      </c>
      <c r="Q513" s="61" t="s">
        <v>353</v>
      </c>
      <c r="R513" s="61" t="s">
        <v>353</v>
      </c>
      <c r="S513" s="61" t="s">
        <v>353</v>
      </c>
      <c r="T513" s="61" t="s">
        <v>353</v>
      </c>
      <c r="U513" s="61" t="s">
        <v>353</v>
      </c>
    </row>
    <row r="514" spans="1:21" ht="20.25">
      <c r="A514" s="60" t="s">
        <v>2576</v>
      </c>
      <c r="B514" s="61" t="s">
        <v>2576</v>
      </c>
      <c r="C514" s="61" t="s">
        <v>492</v>
      </c>
      <c r="D514" s="61" t="s">
        <v>493</v>
      </c>
      <c r="E514" s="61" t="s">
        <v>2526</v>
      </c>
      <c r="F514" s="61">
        <v>2018</v>
      </c>
      <c r="G514" s="61" t="s">
        <v>2527</v>
      </c>
      <c r="H514" s="62" t="s">
        <v>2528</v>
      </c>
      <c r="I514" s="61">
        <v>120.3</v>
      </c>
      <c r="J514" s="61">
        <v>4267</v>
      </c>
      <c r="K514" s="61" t="s">
        <v>353</v>
      </c>
      <c r="L514" s="61" t="s">
        <v>2577</v>
      </c>
      <c r="M514" s="61" t="s">
        <v>353</v>
      </c>
      <c r="N514" s="61" t="s">
        <v>353</v>
      </c>
      <c r="O514" s="61" t="s">
        <v>353</v>
      </c>
      <c r="P514" s="61" t="s">
        <v>353</v>
      </c>
      <c r="Q514" s="61" t="s">
        <v>353</v>
      </c>
      <c r="R514" s="61" t="s">
        <v>510</v>
      </c>
      <c r="S514" s="61">
        <v>221020023</v>
      </c>
      <c r="T514" s="61" t="s">
        <v>353</v>
      </c>
      <c r="U514" s="61" t="s">
        <v>353</v>
      </c>
    </row>
    <row r="515" spans="1:21" ht="20.25">
      <c r="A515" s="60" t="s">
        <v>2578</v>
      </c>
      <c r="B515" s="61" t="s">
        <v>2578</v>
      </c>
      <c r="C515" s="61" t="s">
        <v>492</v>
      </c>
      <c r="D515" s="61" t="s">
        <v>493</v>
      </c>
      <c r="E515" s="61" t="s">
        <v>2579</v>
      </c>
      <c r="F515" s="61">
        <v>2018</v>
      </c>
      <c r="G515" s="61" t="s">
        <v>2527</v>
      </c>
      <c r="H515" s="62" t="s">
        <v>2528</v>
      </c>
      <c r="I515" s="61">
        <v>61.6</v>
      </c>
      <c r="J515" s="61">
        <v>4654</v>
      </c>
      <c r="K515" s="61" t="s">
        <v>353</v>
      </c>
      <c r="L515" s="61" t="s">
        <v>2580</v>
      </c>
      <c r="M515" s="61" t="s">
        <v>353</v>
      </c>
      <c r="N515" s="61" t="s">
        <v>353</v>
      </c>
      <c r="O515" s="61" t="s">
        <v>353</v>
      </c>
      <c r="P515" s="61" t="s">
        <v>353</v>
      </c>
      <c r="Q515" s="61" t="s">
        <v>353</v>
      </c>
      <c r="R515" s="61" t="s">
        <v>510</v>
      </c>
      <c r="S515" s="61">
        <v>221020109</v>
      </c>
      <c r="T515" s="61" t="s">
        <v>353</v>
      </c>
      <c r="U515" s="61" t="s">
        <v>353</v>
      </c>
    </row>
    <row r="516" spans="1:21" ht="20.25">
      <c r="A516" s="60" t="s">
        <v>2581</v>
      </c>
      <c r="B516" s="61" t="s">
        <v>2581</v>
      </c>
      <c r="C516" s="61" t="s">
        <v>492</v>
      </c>
      <c r="D516" s="61" t="s">
        <v>493</v>
      </c>
      <c r="E516" s="61" t="s">
        <v>2526</v>
      </c>
      <c r="F516" s="61">
        <v>2018</v>
      </c>
      <c r="G516" s="61" t="s">
        <v>2527</v>
      </c>
      <c r="H516" s="62" t="s">
        <v>2528</v>
      </c>
      <c r="I516" s="61">
        <v>77.8</v>
      </c>
      <c r="J516" s="61">
        <v>4847</v>
      </c>
      <c r="K516" s="61" t="s">
        <v>353</v>
      </c>
      <c r="L516" s="61" t="s">
        <v>2582</v>
      </c>
      <c r="M516" s="61" t="s">
        <v>353</v>
      </c>
      <c r="N516" s="61" t="s">
        <v>353</v>
      </c>
      <c r="O516" s="61" t="s">
        <v>353</v>
      </c>
      <c r="P516" s="61" t="s">
        <v>353</v>
      </c>
      <c r="Q516" s="61" t="s">
        <v>353</v>
      </c>
      <c r="R516" s="61" t="s">
        <v>510</v>
      </c>
      <c r="S516" s="61">
        <v>223802406</v>
      </c>
      <c r="T516" s="61" t="s">
        <v>353</v>
      </c>
      <c r="U516" s="61" t="s">
        <v>353</v>
      </c>
    </row>
    <row r="517" spans="1:21" ht="20.25">
      <c r="A517" s="56" t="s">
        <v>2583</v>
      </c>
      <c r="B517" s="57" t="s">
        <v>2583</v>
      </c>
      <c r="C517" s="57" t="s">
        <v>492</v>
      </c>
      <c r="D517" s="57" t="s">
        <v>493</v>
      </c>
      <c r="E517" s="57" t="s">
        <v>2526</v>
      </c>
      <c r="F517" s="57">
        <v>2018</v>
      </c>
      <c r="G517" s="57" t="s">
        <v>2527</v>
      </c>
      <c r="H517" s="58" t="s">
        <v>2528</v>
      </c>
      <c r="I517" s="57">
        <v>3756.7</v>
      </c>
      <c r="J517" s="57">
        <v>3551</v>
      </c>
      <c r="K517" s="57" t="s">
        <v>353</v>
      </c>
      <c r="L517" s="57" t="s">
        <v>2584</v>
      </c>
      <c r="M517" s="57" t="s">
        <v>353</v>
      </c>
      <c r="N517" s="57" t="s">
        <v>353</v>
      </c>
      <c r="O517" s="57" t="s">
        <v>353</v>
      </c>
      <c r="P517" s="57" t="s">
        <v>353</v>
      </c>
      <c r="Q517" s="57" t="s">
        <v>353</v>
      </c>
      <c r="R517" s="57" t="s">
        <v>510</v>
      </c>
      <c r="S517" s="57">
        <v>221020227</v>
      </c>
      <c r="T517" s="57" t="s">
        <v>353</v>
      </c>
      <c r="U517" s="57" t="s">
        <v>353</v>
      </c>
    </row>
    <row r="518" spans="1:21" ht="20.25">
      <c r="A518" s="60" t="s">
        <v>2585</v>
      </c>
      <c r="B518" s="61" t="s">
        <v>2585</v>
      </c>
      <c r="C518" s="61" t="s">
        <v>492</v>
      </c>
      <c r="D518" s="61" t="s">
        <v>493</v>
      </c>
      <c r="E518" s="61" t="s">
        <v>2526</v>
      </c>
      <c r="F518" s="61">
        <v>2018</v>
      </c>
      <c r="G518" s="61" t="s">
        <v>2527</v>
      </c>
      <c r="H518" s="62" t="s">
        <v>2528</v>
      </c>
      <c r="I518" s="61">
        <v>5658.4</v>
      </c>
      <c r="J518" s="61">
        <v>5695</v>
      </c>
      <c r="K518" s="61" t="s">
        <v>353</v>
      </c>
      <c r="L518" s="61" t="s">
        <v>2586</v>
      </c>
      <c r="M518" s="61" t="s">
        <v>353</v>
      </c>
      <c r="N518" s="61" t="s">
        <v>353</v>
      </c>
      <c r="O518" s="61" t="s">
        <v>353</v>
      </c>
      <c r="P518" s="61" t="s">
        <v>353</v>
      </c>
      <c r="Q518" s="61" t="s">
        <v>353</v>
      </c>
      <c r="R518" s="61" t="s">
        <v>510</v>
      </c>
      <c r="S518" s="61">
        <v>221020488</v>
      </c>
      <c r="T518" s="61" t="s">
        <v>353</v>
      </c>
      <c r="U518" s="61" t="s">
        <v>353</v>
      </c>
    </row>
    <row r="519" spans="1:21" ht="20.25">
      <c r="A519" s="56" t="s">
        <v>2587</v>
      </c>
      <c r="B519" s="57" t="s">
        <v>2587</v>
      </c>
      <c r="C519" s="57" t="s">
        <v>492</v>
      </c>
      <c r="D519" s="57" t="s">
        <v>493</v>
      </c>
      <c r="E519" s="57" t="s">
        <v>2526</v>
      </c>
      <c r="F519" s="57" t="s">
        <v>353</v>
      </c>
      <c r="G519" s="57" t="s">
        <v>2527</v>
      </c>
      <c r="H519" s="58" t="s">
        <v>2528</v>
      </c>
      <c r="I519" s="57">
        <v>317.39999999999998</v>
      </c>
      <c r="J519" s="57">
        <v>937</v>
      </c>
      <c r="K519" s="57" t="s">
        <v>353</v>
      </c>
      <c r="L519" s="57" t="s">
        <v>2588</v>
      </c>
      <c r="M519" s="57" t="s">
        <v>353</v>
      </c>
      <c r="N519" s="57" t="s">
        <v>353</v>
      </c>
      <c r="O519" s="57" t="s">
        <v>2589</v>
      </c>
      <c r="P519" s="57" t="s">
        <v>353</v>
      </c>
      <c r="Q519" s="57" t="s">
        <v>353</v>
      </c>
      <c r="R519" s="57" t="s">
        <v>510</v>
      </c>
      <c r="S519" s="57">
        <v>221020636</v>
      </c>
      <c r="T519" s="57" t="s">
        <v>353</v>
      </c>
      <c r="U519" s="57" t="s">
        <v>353</v>
      </c>
    </row>
    <row r="520" spans="1:21" ht="20.25">
      <c r="A520" s="60" t="s">
        <v>2590</v>
      </c>
      <c r="B520" s="61" t="s">
        <v>2590</v>
      </c>
      <c r="C520" s="61" t="s">
        <v>492</v>
      </c>
      <c r="D520" s="61" t="s">
        <v>493</v>
      </c>
      <c r="E520" s="61" t="s">
        <v>2579</v>
      </c>
      <c r="F520" s="61" t="s">
        <v>353</v>
      </c>
      <c r="G520" s="61" t="s">
        <v>2527</v>
      </c>
      <c r="H520" s="62" t="s">
        <v>2528</v>
      </c>
      <c r="I520" s="61">
        <v>903.4</v>
      </c>
      <c r="J520" s="61">
        <v>913</v>
      </c>
      <c r="K520" s="61" t="s">
        <v>353</v>
      </c>
      <c r="L520" s="61" t="s">
        <v>2591</v>
      </c>
      <c r="M520" s="61" t="s">
        <v>353</v>
      </c>
      <c r="N520" s="61" t="s">
        <v>353</v>
      </c>
      <c r="O520" s="61" t="s">
        <v>2592</v>
      </c>
      <c r="P520" s="61" t="s">
        <v>353</v>
      </c>
      <c r="Q520" s="61" t="s">
        <v>353</v>
      </c>
      <c r="R520" s="61" t="s">
        <v>510</v>
      </c>
      <c r="S520" s="61">
        <v>221019520</v>
      </c>
      <c r="T520" s="61" t="s">
        <v>353</v>
      </c>
      <c r="U520" s="61" t="s">
        <v>353</v>
      </c>
    </row>
    <row r="521" spans="1:21">
      <c r="A521" s="60" t="s">
        <v>2593</v>
      </c>
      <c r="B521" s="61" t="s">
        <v>2593</v>
      </c>
      <c r="C521" s="61" t="s">
        <v>492</v>
      </c>
      <c r="D521" s="61" t="s">
        <v>493</v>
      </c>
      <c r="E521" s="61" t="s">
        <v>2594</v>
      </c>
      <c r="F521" s="61" t="s">
        <v>353</v>
      </c>
      <c r="G521" s="61" t="s">
        <v>2527</v>
      </c>
      <c r="H521" s="62" t="s">
        <v>353</v>
      </c>
      <c r="I521" s="61">
        <v>128.1</v>
      </c>
      <c r="J521" s="61">
        <v>572</v>
      </c>
      <c r="K521" s="61" t="s">
        <v>353</v>
      </c>
      <c r="L521" s="61" t="s">
        <v>2595</v>
      </c>
      <c r="M521" s="61" t="s">
        <v>353</v>
      </c>
      <c r="N521" s="61" t="s">
        <v>353</v>
      </c>
      <c r="O521" s="61" t="s">
        <v>2596</v>
      </c>
      <c r="P521" s="61" t="s">
        <v>353</v>
      </c>
      <c r="Q521" s="61" t="s">
        <v>353</v>
      </c>
      <c r="R521" s="61" t="s">
        <v>510</v>
      </c>
      <c r="S521" s="61">
        <v>221019368</v>
      </c>
      <c r="T521" s="61" t="s">
        <v>353</v>
      </c>
      <c r="U521" s="61" t="s">
        <v>353</v>
      </c>
    </row>
    <row r="522" spans="1:21">
      <c r="A522" s="56" t="s">
        <v>2597</v>
      </c>
      <c r="B522" s="57" t="s">
        <v>2597</v>
      </c>
      <c r="C522" s="57" t="s">
        <v>492</v>
      </c>
      <c r="D522" s="57" t="s">
        <v>493</v>
      </c>
      <c r="E522" s="57" t="s">
        <v>2594</v>
      </c>
      <c r="F522" s="57" t="s">
        <v>353</v>
      </c>
      <c r="G522" s="57" t="s">
        <v>2527</v>
      </c>
      <c r="H522" s="58" t="s">
        <v>353</v>
      </c>
      <c r="I522" s="57">
        <v>74.599999999999994</v>
      </c>
      <c r="J522" s="57">
        <v>904</v>
      </c>
      <c r="K522" s="57" t="s">
        <v>353</v>
      </c>
      <c r="L522" s="57" t="s">
        <v>2598</v>
      </c>
      <c r="M522" s="57" t="s">
        <v>353</v>
      </c>
      <c r="N522" s="57" t="s">
        <v>353</v>
      </c>
      <c r="O522" s="57" t="s">
        <v>2599</v>
      </c>
      <c r="P522" s="57" t="s">
        <v>353</v>
      </c>
      <c r="Q522" s="57" t="s">
        <v>353</v>
      </c>
      <c r="R522" s="57" t="s">
        <v>510</v>
      </c>
      <c r="S522" s="57">
        <v>221019850</v>
      </c>
      <c r="T522" s="57" t="s">
        <v>353</v>
      </c>
      <c r="U522" s="57" t="s">
        <v>353</v>
      </c>
    </row>
    <row r="523" spans="1:21">
      <c r="A523" s="60" t="s">
        <v>2600</v>
      </c>
      <c r="B523" s="61" t="s">
        <v>2600</v>
      </c>
      <c r="C523" s="61" t="s">
        <v>492</v>
      </c>
      <c r="D523" s="61" t="s">
        <v>493</v>
      </c>
      <c r="E523" s="61" t="s">
        <v>2601</v>
      </c>
      <c r="F523" s="61" t="s">
        <v>353</v>
      </c>
      <c r="G523" s="61" t="s">
        <v>2527</v>
      </c>
      <c r="H523" s="62" t="s">
        <v>353</v>
      </c>
      <c r="I523" s="61">
        <v>997.8</v>
      </c>
      <c r="J523" s="61">
        <v>976</v>
      </c>
      <c r="K523" s="61" t="s">
        <v>353</v>
      </c>
      <c r="L523" s="61" t="s">
        <v>2602</v>
      </c>
      <c r="M523" s="61" t="s">
        <v>353</v>
      </c>
      <c r="N523" s="61" t="s">
        <v>353</v>
      </c>
      <c r="O523" s="61" t="s">
        <v>2603</v>
      </c>
      <c r="P523" s="61" t="s">
        <v>353</v>
      </c>
      <c r="Q523" s="61" t="s">
        <v>353</v>
      </c>
      <c r="R523" s="61" t="s">
        <v>510</v>
      </c>
      <c r="S523" s="61">
        <v>221019784</v>
      </c>
      <c r="T523" s="61" t="s">
        <v>353</v>
      </c>
      <c r="U523" s="61" t="s">
        <v>353</v>
      </c>
    </row>
    <row r="524" spans="1:21">
      <c r="A524" s="60" t="s">
        <v>2604</v>
      </c>
      <c r="B524" s="61" t="s">
        <v>2604</v>
      </c>
      <c r="C524" s="61" t="s">
        <v>492</v>
      </c>
      <c r="D524" s="61" t="s">
        <v>493</v>
      </c>
      <c r="E524" s="61" t="s">
        <v>2601</v>
      </c>
      <c r="F524" s="61" t="s">
        <v>353</v>
      </c>
      <c r="G524" s="61" t="s">
        <v>2527</v>
      </c>
      <c r="H524" s="62" t="s">
        <v>353</v>
      </c>
      <c r="I524" s="61">
        <v>873.6</v>
      </c>
      <c r="J524" s="61">
        <v>963</v>
      </c>
      <c r="K524" s="61" t="s">
        <v>353</v>
      </c>
      <c r="L524" s="61" t="s">
        <v>2605</v>
      </c>
      <c r="M524" s="61" t="s">
        <v>353</v>
      </c>
      <c r="N524" s="61" t="s">
        <v>353</v>
      </c>
      <c r="O524" s="61" t="s">
        <v>1272</v>
      </c>
      <c r="P524" s="61" t="s">
        <v>353</v>
      </c>
      <c r="Q524" s="61" t="s">
        <v>353</v>
      </c>
      <c r="R524" s="61" t="s">
        <v>510</v>
      </c>
      <c r="S524" s="61">
        <v>223802173</v>
      </c>
      <c r="T524" s="61" t="s">
        <v>353</v>
      </c>
      <c r="U524" s="61" t="s">
        <v>353</v>
      </c>
    </row>
    <row r="525" spans="1:21" ht="30.75">
      <c r="A525" s="56" t="s">
        <v>2606</v>
      </c>
      <c r="B525" s="57" t="s">
        <v>2606</v>
      </c>
      <c r="C525" s="57" t="s">
        <v>492</v>
      </c>
      <c r="D525" s="57" t="s">
        <v>493</v>
      </c>
      <c r="E525" s="57" t="s">
        <v>2601</v>
      </c>
      <c r="F525" s="57" t="s">
        <v>353</v>
      </c>
      <c r="G525" s="57" t="s">
        <v>2527</v>
      </c>
      <c r="H525" s="58" t="s">
        <v>353</v>
      </c>
      <c r="I525" s="57">
        <v>1214.5999999999999</v>
      </c>
      <c r="J525" s="57">
        <v>1461</v>
      </c>
      <c r="K525" s="57" t="s">
        <v>353</v>
      </c>
      <c r="L525" s="57" t="s">
        <v>2607</v>
      </c>
      <c r="M525" s="57" t="s">
        <v>353</v>
      </c>
      <c r="N525" s="57" t="s">
        <v>353</v>
      </c>
      <c r="O525" s="58" t="s">
        <v>2608</v>
      </c>
      <c r="P525" s="57" t="s">
        <v>353</v>
      </c>
      <c r="Q525" s="57" t="s">
        <v>353</v>
      </c>
      <c r="R525" s="57" t="s">
        <v>510</v>
      </c>
      <c r="S525" s="57">
        <v>223802234</v>
      </c>
      <c r="T525" s="57" t="s">
        <v>353</v>
      </c>
      <c r="U525" s="57" t="s">
        <v>353</v>
      </c>
    </row>
    <row r="526" spans="1:21" ht="20.25">
      <c r="A526" s="60" t="s">
        <v>2609</v>
      </c>
      <c r="B526" s="61" t="s">
        <v>2609</v>
      </c>
      <c r="C526" s="61" t="s">
        <v>492</v>
      </c>
      <c r="D526" s="61" t="s">
        <v>493</v>
      </c>
      <c r="E526" s="61" t="s">
        <v>2601</v>
      </c>
      <c r="F526" s="61" t="s">
        <v>353</v>
      </c>
      <c r="G526" s="61" t="s">
        <v>2527</v>
      </c>
      <c r="H526" s="62" t="s">
        <v>2528</v>
      </c>
      <c r="I526" s="61">
        <v>667.9</v>
      </c>
      <c r="J526" s="61">
        <v>569</v>
      </c>
      <c r="K526" s="61" t="s">
        <v>1152</v>
      </c>
      <c r="L526" s="61" t="s">
        <v>2610</v>
      </c>
      <c r="M526" s="61" t="s">
        <v>353</v>
      </c>
      <c r="N526" s="61" t="s">
        <v>353</v>
      </c>
      <c r="O526" s="61" t="s">
        <v>2611</v>
      </c>
      <c r="P526" s="61" t="s">
        <v>353</v>
      </c>
      <c r="Q526" s="61" t="s">
        <v>353</v>
      </c>
      <c r="R526" s="61" t="s">
        <v>510</v>
      </c>
      <c r="S526" s="61">
        <v>221020609</v>
      </c>
      <c r="T526" s="61" t="s">
        <v>353</v>
      </c>
      <c r="U526" s="61" t="s">
        <v>353</v>
      </c>
    </row>
    <row r="527" spans="1:21">
      <c r="A527" s="56" t="s">
        <v>2612</v>
      </c>
      <c r="B527" s="57" t="s">
        <v>2612</v>
      </c>
      <c r="C527" s="57" t="s">
        <v>350</v>
      </c>
      <c r="D527" s="57" t="s">
        <v>401</v>
      </c>
      <c r="E527" s="57" t="s">
        <v>352</v>
      </c>
      <c r="F527" s="57" t="s">
        <v>353</v>
      </c>
      <c r="G527" s="57" t="s">
        <v>354</v>
      </c>
      <c r="H527" s="58" t="s">
        <v>353</v>
      </c>
      <c r="I527" s="57" t="s">
        <v>353</v>
      </c>
      <c r="J527" s="57">
        <v>0</v>
      </c>
      <c r="K527" s="57" t="s">
        <v>353</v>
      </c>
      <c r="L527" s="57" t="s">
        <v>2613</v>
      </c>
      <c r="M527" s="57" t="s">
        <v>353</v>
      </c>
      <c r="N527" s="57" t="s">
        <v>353</v>
      </c>
      <c r="O527" s="57" t="s">
        <v>353</v>
      </c>
      <c r="P527" s="57" t="s">
        <v>353</v>
      </c>
      <c r="Q527" s="57" t="s">
        <v>353</v>
      </c>
      <c r="R527" s="57" t="s">
        <v>356</v>
      </c>
      <c r="S527" s="57" t="s">
        <v>2614</v>
      </c>
      <c r="T527" s="57" t="s">
        <v>353</v>
      </c>
      <c r="U527" s="57" t="s">
        <v>353</v>
      </c>
    </row>
    <row r="528" spans="1:21">
      <c r="A528" s="56" t="s">
        <v>2615</v>
      </c>
      <c r="B528" s="57" t="s">
        <v>2615</v>
      </c>
      <c r="C528" s="57" t="s">
        <v>350</v>
      </c>
      <c r="D528" s="57" t="s">
        <v>401</v>
      </c>
      <c r="E528" s="57" t="s">
        <v>352</v>
      </c>
      <c r="F528" s="57" t="s">
        <v>353</v>
      </c>
      <c r="G528" s="57" t="s">
        <v>354</v>
      </c>
      <c r="H528" s="58" t="s">
        <v>353</v>
      </c>
      <c r="I528" s="57" t="s">
        <v>353</v>
      </c>
      <c r="J528" s="57">
        <v>0</v>
      </c>
      <c r="K528" s="57" t="s">
        <v>353</v>
      </c>
      <c r="L528" s="57" t="s">
        <v>2616</v>
      </c>
      <c r="M528" s="57" t="s">
        <v>353</v>
      </c>
      <c r="N528" s="57" t="s">
        <v>353</v>
      </c>
      <c r="O528" s="57" t="s">
        <v>353</v>
      </c>
      <c r="P528" s="57" t="s">
        <v>353</v>
      </c>
      <c r="Q528" s="57" t="s">
        <v>353</v>
      </c>
      <c r="R528" s="57" t="s">
        <v>356</v>
      </c>
      <c r="S528" s="57" t="s">
        <v>2617</v>
      </c>
      <c r="T528" s="57" t="s">
        <v>353</v>
      </c>
      <c r="U528" s="57" t="s">
        <v>353</v>
      </c>
    </row>
    <row r="529" spans="1:21">
      <c r="A529" s="56" t="s">
        <v>2618</v>
      </c>
      <c r="B529" s="57" t="s">
        <v>2618</v>
      </c>
      <c r="C529" s="57" t="s">
        <v>350</v>
      </c>
      <c r="D529" s="57" t="s">
        <v>401</v>
      </c>
      <c r="E529" s="57" t="s">
        <v>352</v>
      </c>
      <c r="F529" s="57" t="s">
        <v>353</v>
      </c>
      <c r="G529" s="57" t="s">
        <v>1333</v>
      </c>
      <c r="H529" s="58" t="s">
        <v>353</v>
      </c>
      <c r="I529" s="57" t="s">
        <v>353</v>
      </c>
      <c r="J529" s="57">
        <v>0</v>
      </c>
      <c r="K529" s="57" t="s">
        <v>353</v>
      </c>
      <c r="L529" s="57" t="s">
        <v>2619</v>
      </c>
      <c r="M529" s="57" t="s">
        <v>353</v>
      </c>
      <c r="N529" s="57" t="s">
        <v>353</v>
      </c>
      <c r="O529" s="57" t="s">
        <v>353</v>
      </c>
      <c r="P529" s="57" t="s">
        <v>353</v>
      </c>
      <c r="Q529" s="57" t="s">
        <v>353</v>
      </c>
      <c r="R529" s="57" t="s">
        <v>356</v>
      </c>
      <c r="S529" s="57" t="s">
        <v>2620</v>
      </c>
      <c r="T529" s="57" t="s">
        <v>353</v>
      </c>
      <c r="U529" s="57" t="s">
        <v>353</v>
      </c>
    </row>
    <row r="530" spans="1:21">
      <c r="A530" s="56" t="s">
        <v>2621</v>
      </c>
      <c r="B530" s="57" t="s">
        <v>2622</v>
      </c>
      <c r="C530" s="57" t="s">
        <v>560</v>
      </c>
      <c r="D530" s="57" t="s">
        <v>561</v>
      </c>
      <c r="E530" s="57" t="s">
        <v>2623</v>
      </c>
      <c r="F530" s="57">
        <v>2020</v>
      </c>
      <c r="G530" s="57" t="s">
        <v>942</v>
      </c>
      <c r="H530" s="58" t="s">
        <v>353</v>
      </c>
      <c r="I530" s="57">
        <v>61445.4</v>
      </c>
      <c r="J530" s="57">
        <v>7</v>
      </c>
      <c r="K530" s="57" t="s">
        <v>2624</v>
      </c>
      <c r="L530" s="57" t="s">
        <v>2625</v>
      </c>
      <c r="M530" s="57" t="s">
        <v>353</v>
      </c>
      <c r="N530" s="57" t="s">
        <v>2626</v>
      </c>
      <c r="O530" s="57" t="s">
        <v>2627</v>
      </c>
      <c r="P530" s="57" t="s">
        <v>2628</v>
      </c>
      <c r="Q530" s="57" t="s">
        <v>353</v>
      </c>
      <c r="R530" s="57" t="s">
        <v>692</v>
      </c>
      <c r="S530" s="57">
        <v>223701948</v>
      </c>
      <c r="T530" s="57">
        <v>2</v>
      </c>
      <c r="U530" s="59">
        <v>45688</v>
      </c>
    </row>
    <row r="531" spans="1:21" ht="20.25">
      <c r="A531" s="56" t="s">
        <v>2629</v>
      </c>
      <c r="B531" s="57" t="s">
        <v>2629</v>
      </c>
      <c r="C531" s="57" t="s">
        <v>560</v>
      </c>
      <c r="D531" s="57" t="s">
        <v>561</v>
      </c>
      <c r="E531" s="57" t="s">
        <v>941</v>
      </c>
      <c r="F531" s="57">
        <v>2022</v>
      </c>
      <c r="G531" s="57" t="s">
        <v>2630</v>
      </c>
      <c r="H531" s="58" t="s">
        <v>1118</v>
      </c>
      <c r="I531" s="57">
        <v>14525.4</v>
      </c>
      <c r="J531" s="57">
        <v>3315</v>
      </c>
      <c r="K531" s="57" t="s">
        <v>353</v>
      </c>
      <c r="L531" s="57" t="s">
        <v>2631</v>
      </c>
      <c r="M531" s="57" t="s">
        <v>353</v>
      </c>
      <c r="N531" s="57" t="s">
        <v>2632</v>
      </c>
      <c r="O531" s="58" t="s">
        <v>2633</v>
      </c>
      <c r="P531" s="57" t="s">
        <v>353</v>
      </c>
      <c r="Q531" s="57" t="s">
        <v>353</v>
      </c>
      <c r="R531" s="57" t="s">
        <v>692</v>
      </c>
      <c r="S531" s="57">
        <v>223702033</v>
      </c>
      <c r="T531" s="57" t="s">
        <v>353</v>
      </c>
      <c r="U531" s="59">
        <v>45443</v>
      </c>
    </row>
    <row r="532" spans="1:21">
      <c r="A532" s="56" t="s">
        <v>2634</v>
      </c>
      <c r="B532" s="57" t="s">
        <v>2634</v>
      </c>
      <c r="C532" s="57" t="s">
        <v>492</v>
      </c>
      <c r="D532" s="57" t="s">
        <v>488</v>
      </c>
      <c r="E532" s="57" t="s">
        <v>2635</v>
      </c>
      <c r="F532" s="57">
        <v>1998</v>
      </c>
      <c r="G532" s="57" t="s">
        <v>2636</v>
      </c>
      <c r="H532" s="58" t="s">
        <v>2637</v>
      </c>
      <c r="I532" s="57">
        <v>6</v>
      </c>
      <c r="J532" s="57">
        <v>800</v>
      </c>
      <c r="K532" s="57" t="s">
        <v>2638</v>
      </c>
      <c r="L532" s="57">
        <v>526228</v>
      </c>
      <c r="M532" s="57" t="s">
        <v>353</v>
      </c>
      <c r="N532" s="57" t="s">
        <v>353</v>
      </c>
      <c r="O532" s="57" t="s">
        <v>353</v>
      </c>
      <c r="P532" s="57" t="s">
        <v>353</v>
      </c>
      <c r="Q532" s="57" t="s">
        <v>353</v>
      </c>
      <c r="R532" s="57" t="s">
        <v>510</v>
      </c>
      <c r="S532" s="57">
        <v>221019455</v>
      </c>
      <c r="T532" s="57" t="s">
        <v>353</v>
      </c>
      <c r="U532" s="57" t="s">
        <v>353</v>
      </c>
    </row>
    <row r="533" spans="1:21">
      <c r="A533" s="56" t="s">
        <v>2639</v>
      </c>
      <c r="B533" s="57" t="s">
        <v>2639</v>
      </c>
      <c r="C533" s="57" t="s">
        <v>492</v>
      </c>
      <c r="D533" s="57" t="s">
        <v>493</v>
      </c>
      <c r="E533" s="57" t="s">
        <v>2640</v>
      </c>
      <c r="F533" s="57">
        <v>2006</v>
      </c>
      <c r="G533" s="57" t="s">
        <v>2636</v>
      </c>
      <c r="H533" s="58" t="s">
        <v>2641</v>
      </c>
      <c r="I533" s="57">
        <v>60.4</v>
      </c>
      <c r="J533" s="57">
        <v>3871</v>
      </c>
      <c r="K533" s="57" t="s">
        <v>353</v>
      </c>
      <c r="L533" s="57" t="s">
        <v>2642</v>
      </c>
      <c r="M533" s="57" t="s">
        <v>353</v>
      </c>
      <c r="N533" s="57" t="s">
        <v>353</v>
      </c>
      <c r="O533" s="57" t="s">
        <v>353</v>
      </c>
      <c r="P533" s="57" t="s">
        <v>353</v>
      </c>
      <c r="Q533" s="57" t="s">
        <v>353</v>
      </c>
      <c r="R533" s="57" t="s">
        <v>510</v>
      </c>
      <c r="S533" s="57">
        <v>221020637</v>
      </c>
      <c r="T533" s="57" t="s">
        <v>353</v>
      </c>
      <c r="U533" s="57" t="s">
        <v>353</v>
      </c>
    </row>
    <row r="534" spans="1:21">
      <c r="A534" s="60" t="s">
        <v>2643</v>
      </c>
      <c r="B534" s="61" t="s">
        <v>2643</v>
      </c>
      <c r="C534" s="61" t="s">
        <v>350</v>
      </c>
      <c r="D534" s="61" t="s">
        <v>2644</v>
      </c>
      <c r="E534" s="61" t="s">
        <v>2645</v>
      </c>
      <c r="F534" s="61" t="s">
        <v>353</v>
      </c>
      <c r="G534" s="61" t="s">
        <v>2646</v>
      </c>
      <c r="H534" s="62" t="s">
        <v>353</v>
      </c>
      <c r="I534" s="61" t="s">
        <v>353</v>
      </c>
      <c r="J534" s="61">
        <v>0</v>
      </c>
      <c r="K534" s="61" t="s">
        <v>353</v>
      </c>
      <c r="L534" s="61" t="s">
        <v>2647</v>
      </c>
      <c r="M534" s="61" t="s">
        <v>353</v>
      </c>
      <c r="N534" s="61">
        <v>10002</v>
      </c>
      <c r="O534" s="61" t="s">
        <v>353</v>
      </c>
      <c r="P534" s="61" t="s">
        <v>353</v>
      </c>
      <c r="Q534" s="61" t="s">
        <v>353</v>
      </c>
      <c r="R534" s="61" t="s">
        <v>356</v>
      </c>
      <c r="S534" s="61" t="s">
        <v>2648</v>
      </c>
      <c r="T534" s="61" t="s">
        <v>353</v>
      </c>
      <c r="U534" s="61" t="s">
        <v>353</v>
      </c>
    </row>
    <row r="535" spans="1:21">
      <c r="A535" s="60" t="s">
        <v>2649</v>
      </c>
      <c r="B535" s="61" t="s">
        <v>2649</v>
      </c>
      <c r="C535" s="61" t="s">
        <v>492</v>
      </c>
      <c r="D535" s="61" t="s">
        <v>2650</v>
      </c>
      <c r="E535" s="61" t="s">
        <v>2651</v>
      </c>
      <c r="F535" s="61">
        <v>2013</v>
      </c>
      <c r="G535" s="61" t="s">
        <v>2652</v>
      </c>
      <c r="H535" s="62" t="s">
        <v>2653</v>
      </c>
      <c r="I535" s="61">
        <v>132.30000000000001</v>
      </c>
      <c r="J535" s="61">
        <v>3930</v>
      </c>
      <c r="K535" s="61" t="s">
        <v>2654</v>
      </c>
      <c r="L535" s="61">
        <v>160051738</v>
      </c>
      <c r="M535" s="61" t="s">
        <v>353</v>
      </c>
      <c r="N535" s="61" t="s">
        <v>353</v>
      </c>
      <c r="O535" s="61" t="s">
        <v>353</v>
      </c>
      <c r="P535" s="61" t="s">
        <v>353</v>
      </c>
      <c r="Q535" s="61" t="s">
        <v>353</v>
      </c>
      <c r="R535" s="61" t="s">
        <v>510</v>
      </c>
      <c r="S535" s="61">
        <v>221019794</v>
      </c>
      <c r="T535" s="61" t="s">
        <v>353</v>
      </c>
      <c r="U535" s="61" t="s">
        <v>353</v>
      </c>
    </row>
    <row r="536" spans="1:21">
      <c r="A536" s="56" t="s">
        <v>2655</v>
      </c>
      <c r="B536" s="57" t="s">
        <v>2656</v>
      </c>
      <c r="C536" s="57" t="s">
        <v>492</v>
      </c>
      <c r="D536" s="57" t="s">
        <v>2650</v>
      </c>
      <c r="E536" s="57" t="s">
        <v>2651</v>
      </c>
      <c r="F536" s="57">
        <v>2011</v>
      </c>
      <c r="G536" s="57" t="s">
        <v>2652</v>
      </c>
      <c r="H536" s="58" t="s">
        <v>2653</v>
      </c>
      <c r="I536" s="57">
        <v>298.8</v>
      </c>
      <c r="J536" s="57">
        <v>4552</v>
      </c>
      <c r="K536" s="57" t="s">
        <v>353</v>
      </c>
      <c r="L536" s="57">
        <v>160040898</v>
      </c>
      <c r="M536" s="57" t="s">
        <v>353</v>
      </c>
      <c r="N536" s="57" t="s">
        <v>353</v>
      </c>
      <c r="O536" s="57" t="s">
        <v>353</v>
      </c>
      <c r="P536" s="57" t="s">
        <v>353</v>
      </c>
      <c r="Q536" s="57" t="s">
        <v>353</v>
      </c>
      <c r="R536" s="57" t="s">
        <v>510</v>
      </c>
      <c r="S536" s="57">
        <v>221020570</v>
      </c>
      <c r="T536" s="57" t="s">
        <v>353</v>
      </c>
      <c r="U536" s="57" t="s">
        <v>353</v>
      </c>
    </row>
    <row r="537" spans="1:21">
      <c r="A537" s="56" t="s">
        <v>2657</v>
      </c>
      <c r="B537" s="57" t="s">
        <v>2657</v>
      </c>
      <c r="C537" s="57" t="s">
        <v>492</v>
      </c>
      <c r="D537" s="57" t="s">
        <v>2650</v>
      </c>
      <c r="E537" s="57" t="s">
        <v>2658</v>
      </c>
      <c r="F537" s="57" t="s">
        <v>353</v>
      </c>
      <c r="G537" s="57" t="s">
        <v>2652</v>
      </c>
      <c r="H537" s="58" t="s">
        <v>2659</v>
      </c>
      <c r="I537" s="57" t="s">
        <v>353</v>
      </c>
      <c r="J537" s="57" t="s">
        <v>353</v>
      </c>
      <c r="K537" s="57" t="s">
        <v>353</v>
      </c>
      <c r="L537" s="57">
        <v>160052141</v>
      </c>
      <c r="M537" s="57" t="s">
        <v>353</v>
      </c>
      <c r="N537" s="57" t="s">
        <v>353</v>
      </c>
      <c r="O537" s="57" t="s">
        <v>353</v>
      </c>
      <c r="P537" s="57" t="s">
        <v>353</v>
      </c>
      <c r="Q537" s="57" t="s">
        <v>353</v>
      </c>
      <c r="R537" s="57" t="s">
        <v>353</v>
      </c>
      <c r="S537" s="57" t="s">
        <v>353</v>
      </c>
      <c r="T537" s="57" t="s">
        <v>353</v>
      </c>
      <c r="U537" s="57" t="s">
        <v>353</v>
      </c>
    </row>
    <row r="538" spans="1:21">
      <c r="A538" s="60" t="s">
        <v>2660</v>
      </c>
      <c r="B538" s="61" t="s">
        <v>2660</v>
      </c>
      <c r="C538" s="61" t="s">
        <v>492</v>
      </c>
      <c r="D538" s="61" t="s">
        <v>2650</v>
      </c>
      <c r="E538" s="61" t="s">
        <v>2651</v>
      </c>
      <c r="F538" s="61">
        <v>2012</v>
      </c>
      <c r="G538" s="61" t="s">
        <v>2652</v>
      </c>
      <c r="H538" s="62" t="s">
        <v>2653</v>
      </c>
      <c r="I538" s="61">
        <v>54.5</v>
      </c>
      <c r="J538" s="61">
        <v>7424</v>
      </c>
      <c r="K538" s="61" t="s">
        <v>353</v>
      </c>
      <c r="L538" s="61">
        <v>160044443</v>
      </c>
      <c r="M538" s="61" t="s">
        <v>353</v>
      </c>
      <c r="N538" s="61" t="s">
        <v>353</v>
      </c>
      <c r="O538" s="61" t="s">
        <v>353</v>
      </c>
      <c r="P538" s="61" t="s">
        <v>353</v>
      </c>
      <c r="Q538" s="61" t="s">
        <v>353</v>
      </c>
      <c r="R538" s="61" t="s">
        <v>510</v>
      </c>
      <c r="S538" s="61">
        <v>221020173</v>
      </c>
      <c r="T538" s="61" t="s">
        <v>353</v>
      </c>
      <c r="U538" s="61" t="s">
        <v>353</v>
      </c>
    </row>
    <row r="539" spans="1:21">
      <c r="A539" s="56" t="s">
        <v>2661</v>
      </c>
      <c r="B539" s="57" t="s">
        <v>2661</v>
      </c>
      <c r="C539" s="57" t="s">
        <v>492</v>
      </c>
      <c r="D539" s="57" t="s">
        <v>2650</v>
      </c>
      <c r="E539" s="57" t="s">
        <v>2651</v>
      </c>
      <c r="F539" s="57">
        <v>2015</v>
      </c>
      <c r="G539" s="57" t="s">
        <v>2652</v>
      </c>
      <c r="H539" s="58" t="s">
        <v>2653</v>
      </c>
      <c r="I539" s="57">
        <v>4751.5</v>
      </c>
      <c r="J539" s="57">
        <v>4675</v>
      </c>
      <c r="K539" s="57" t="s">
        <v>353</v>
      </c>
      <c r="L539" s="57">
        <v>160065924</v>
      </c>
      <c r="M539" s="57" t="s">
        <v>353</v>
      </c>
      <c r="N539" s="57" t="s">
        <v>353</v>
      </c>
      <c r="O539" s="57" t="s">
        <v>353</v>
      </c>
      <c r="P539" s="57" t="s">
        <v>353</v>
      </c>
      <c r="Q539" s="57" t="s">
        <v>353</v>
      </c>
      <c r="R539" s="57" t="s">
        <v>510</v>
      </c>
      <c r="S539" s="57">
        <v>221019841</v>
      </c>
      <c r="T539" s="57" t="s">
        <v>353</v>
      </c>
      <c r="U539" s="57" t="s">
        <v>353</v>
      </c>
    </row>
    <row r="540" spans="1:21">
      <c r="A540" s="60" t="s">
        <v>2662</v>
      </c>
      <c r="B540" s="61" t="s">
        <v>2662</v>
      </c>
      <c r="C540" s="61" t="s">
        <v>492</v>
      </c>
      <c r="D540" s="61" t="s">
        <v>2650</v>
      </c>
      <c r="E540" s="61" t="s">
        <v>2651</v>
      </c>
      <c r="F540" s="61">
        <v>2013</v>
      </c>
      <c r="G540" s="61" t="s">
        <v>2652</v>
      </c>
      <c r="H540" s="62" t="s">
        <v>2653</v>
      </c>
      <c r="I540" s="61">
        <v>88.5</v>
      </c>
      <c r="J540" s="61">
        <v>5704</v>
      </c>
      <c r="K540" s="61" t="s">
        <v>353</v>
      </c>
      <c r="L540" s="61">
        <v>160053846</v>
      </c>
      <c r="M540" s="61" t="s">
        <v>353</v>
      </c>
      <c r="N540" s="61" t="s">
        <v>353</v>
      </c>
      <c r="O540" s="61" t="s">
        <v>353</v>
      </c>
      <c r="P540" s="61" t="s">
        <v>353</v>
      </c>
      <c r="Q540" s="61" t="s">
        <v>353</v>
      </c>
      <c r="R540" s="61" t="s">
        <v>510</v>
      </c>
      <c r="S540" s="61">
        <v>221019816</v>
      </c>
      <c r="T540" s="61" t="s">
        <v>353</v>
      </c>
      <c r="U540" s="61" t="s">
        <v>353</v>
      </c>
    </row>
    <row r="541" spans="1:21">
      <c r="A541" s="60" t="s">
        <v>2663</v>
      </c>
      <c r="B541" s="61" t="s">
        <v>2663</v>
      </c>
      <c r="C541" s="61" t="s">
        <v>492</v>
      </c>
      <c r="D541" s="61" t="s">
        <v>2650</v>
      </c>
      <c r="E541" s="61" t="s">
        <v>2664</v>
      </c>
      <c r="F541" s="61">
        <v>2016</v>
      </c>
      <c r="G541" s="61" t="s">
        <v>2652</v>
      </c>
      <c r="H541" s="62" t="s">
        <v>353</v>
      </c>
      <c r="I541" s="61">
        <v>63.2</v>
      </c>
      <c r="J541" s="61">
        <v>2201</v>
      </c>
      <c r="K541" s="61" t="s">
        <v>353</v>
      </c>
      <c r="L541" s="61">
        <v>160076908</v>
      </c>
      <c r="M541" s="61" t="s">
        <v>353</v>
      </c>
      <c r="N541" s="61" t="s">
        <v>353</v>
      </c>
      <c r="O541" s="61" t="s">
        <v>353</v>
      </c>
      <c r="P541" s="61" t="s">
        <v>353</v>
      </c>
      <c r="Q541" s="61" t="s">
        <v>353</v>
      </c>
      <c r="R541" s="61" t="s">
        <v>510</v>
      </c>
      <c r="S541" s="61">
        <v>221020482</v>
      </c>
      <c r="T541" s="61" t="s">
        <v>353</v>
      </c>
      <c r="U541" s="61" t="s">
        <v>353</v>
      </c>
    </row>
    <row r="542" spans="1:21">
      <c r="A542" s="56" t="s">
        <v>2665</v>
      </c>
      <c r="B542" s="57" t="s">
        <v>2665</v>
      </c>
      <c r="C542" s="57" t="s">
        <v>492</v>
      </c>
      <c r="D542" s="57" t="s">
        <v>2666</v>
      </c>
      <c r="E542" s="57" t="s">
        <v>2667</v>
      </c>
      <c r="F542" s="57">
        <v>2016</v>
      </c>
      <c r="G542" s="57" t="s">
        <v>2668</v>
      </c>
      <c r="H542" s="58" t="s">
        <v>353</v>
      </c>
      <c r="I542" s="57">
        <v>13665.1</v>
      </c>
      <c r="J542" s="57">
        <v>1469</v>
      </c>
      <c r="K542" s="57" t="s">
        <v>353</v>
      </c>
      <c r="L542" s="57" t="s">
        <v>2669</v>
      </c>
      <c r="M542" s="57" t="s">
        <v>353</v>
      </c>
      <c r="N542" s="57" t="s">
        <v>353</v>
      </c>
      <c r="O542" s="57" t="s">
        <v>2670</v>
      </c>
      <c r="P542" s="57" t="s">
        <v>353</v>
      </c>
      <c r="Q542" s="57" t="s">
        <v>353</v>
      </c>
      <c r="R542" s="57" t="s">
        <v>353</v>
      </c>
      <c r="S542" s="57" t="s">
        <v>353</v>
      </c>
      <c r="T542" s="57" t="s">
        <v>353</v>
      </c>
      <c r="U542" s="57" t="s">
        <v>353</v>
      </c>
    </row>
    <row r="543" spans="1:21">
      <c r="A543" s="56" t="s">
        <v>294</v>
      </c>
      <c r="B543" s="57" t="s">
        <v>294</v>
      </c>
      <c r="C543" s="57" t="s">
        <v>350</v>
      </c>
      <c r="D543" s="57" t="s">
        <v>2671</v>
      </c>
      <c r="E543" s="57" t="s">
        <v>352</v>
      </c>
      <c r="F543" s="57">
        <v>2017</v>
      </c>
      <c r="G543" s="57" t="s">
        <v>2672</v>
      </c>
      <c r="H543" s="58" t="s">
        <v>353</v>
      </c>
      <c r="I543" s="57" t="s">
        <v>353</v>
      </c>
      <c r="J543" s="57" t="s">
        <v>353</v>
      </c>
      <c r="K543" s="57" t="s">
        <v>294</v>
      </c>
      <c r="L543" s="57" t="s">
        <v>295</v>
      </c>
      <c r="M543" s="57" t="s">
        <v>353</v>
      </c>
      <c r="N543" s="57" t="s">
        <v>353</v>
      </c>
      <c r="O543" s="57" t="s">
        <v>353</v>
      </c>
      <c r="P543" s="57" t="s">
        <v>353</v>
      </c>
      <c r="Q543" s="57" t="s">
        <v>353</v>
      </c>
      <c r="R543" s="57" t="s">
        <v>353</v>
      </c>
      <c r="S543" s="57" t="s">
        <v>353</v>
      </c>
      <c r="T543" s="57" t="s">
        <v>353</v>
      </c>
      <c r="U543" s="57" t="s">
        <v>353</v>
      </c>
    </row>
    <row r="544" spans="1:21">
      <c r="A544" s="60" t="s">
        <v>2673</v>
      </c>
      <c r="B544" s="61" t="s">
        <v>2673</v>
      </c>
      <c r="C544" s="61" t="s">
        <v>492</v>
      </c>
      <c r="D544" s="61" t="s">
        <v>639</v>
      </c>
      <c r="E544" s="61" t="s">
        <v>2674</v>
      </c>
      <c r="F544" s="61">
        <v>2012</v>
      </c>
      <c r="G544" s="61" t="s">
        <v>2675</v>
      </c>
      <c r="H544" s="62" t="s">
        <v>353</v>
      </c>
      <c r="I544" s="61">
        <v>11668.7</v>
      </c>
      <c r="J544" s="61">
        <v>11603</v>
      </c>
      <c r="K544" s="61" t="s">
        <v>2676</v>
      </c>
      <c r="L544" s="61" t="s">
        <v>2677</v>
      </c>
      <c r="M544" s="61" t="s">
        <v>353</v>
      </c>
      <c r="N544" s="61" t="s">
        <v>353</v>
      </c>
      <c r="O544" s="61" t="s">
        <v>353</v>
      </c>
      <c r="P544" s="61" t="s">
        <v>353</v>
      </c>
      <c r="Q544" s="61" t="s">
        <v>353</v>
      </c>
      <c r="R544" s="61" t="s">
        <v>510</v>
      </c>
      <c r="S544" s="61">
        <v>223802530</v>
      </c>
      <c r="T544" s="61" t="s">
        <v>353</v>
      </c>
      <c r="U544" s="61" t="s">
        <v>353</v>
      </c>
    </row>
    <row r="545" spans="1:21">
      <c r="A545" s="60" t="s">
        <v>2678</v>
      </c>
      <c r="B545" s="61" t="s">
        <v>2678</v>
      </c>
      <c r="C545" s="61" t="s">
        <v>492</v>
      </c>
      <c r="D545" s="61" t="s">
        <v>493</v>
      </c>
      <c r="E545" s="61" t="s">
        <v>2679</v>
      </c>
      <c r="F545" s="61">
        <v>2012</v>
      </c>
      <c r="G545" s="61" t="s">
        <v>2675</v>
      </c>
      <c r="H545" s="62" t="s">
        <v>353</v>
      </c>
      <c r="I545" s="61">
        <v>217</v>
      </c>
      <c r="J545" s="61">
        <v>7821</v>
      </c>
      <c r="K545" s="61" t="s">
        <v>2680</v>
      </c>
      <c r="L545" s="61" t="s">
        <v>2681</v>
      </c>
      <c r="M545" s="61" t="s">
        <v>353</v>
      </c>
      <c r="N545" s="61" t="s">
        <v>353</v>
      </c>
      <c r="O545" s="61" t="s">
        <v>353</v>
      </c>
      <c r="P545" s="61" t="s">
        <v>353</v>
      </c>
      <c r="Q545" s="61" t="s">
        <v>353</v>
      </c>
      <c r="R545" s="61" t="s">
        <v>510</v>
      </c>
      <c r="S545" s="61">
        <v>221020553</v>
      </c>
      <c r="T545" s="61" t="s">
        <v>353</v>
      </c>
      <c r="U545" s="61" t="s">
        <v>353</v>
      </c>
    </row>
    <row r="546" spans="1:21">
      <c r="A546" s="60" t="s">
        <v>2682</v>
      </c>
      <c r="B546" s="61" t="s">
        <v>2682</v>
      </c>
      <c r="C546" s="61" t="s">
        <v>492</v>
      </c>
      <c r="D546" s="61" t="s">
        <v>493</v>
      </c>
      <c r="E546" s="61" t="s">
        <v>2683</v>
      </c>
      <c r="F546" s="61">
        <v>2017</v>
      </c>
      <c r="G546" s="61" t="s">
        <v>2675</v>
      </c>
      <c r="H546" s="62" t="s">
        <v>353</v>
      </c>
      <c r="I546" s="61">
        <v>9471.7999999999993</v>
      </c>
      <c r="J546" s="61">
        <v>9490</v>
      </c>
      <c r="K546" s="61" t="s">
        <v>353</v>
      </c>
      <c r="L546" s="61" t="s">
        <v>2684</v>
      </c>
      <c r="M546" s="61" t="s">
        <v>353</v>
      </c>
      <c r="N546" s="61" t="s">
        <v>353</v>
      </c>
      <c r="O546" s="61" t="s">
        <v>353</v>
      </c>
      <c r="P546" s="61" t="s">
        <v>353</v>
      </c>
      <c r="Q546" s="61" t="s">
        <v>353</v>
      </c>
      <c r="R546" s="61" t="s">
        <v>510</v>
      </c>
      <c r="S546" s="61">
        <v>221020419</v>
      </c>
      <c r="T546" s="61" t="s">
        <v>353</v>
      </c>
      <c r="U546" s="61" t="s">
        <v>353</v>
      </c>
    </row>
    <row r="547" spans="1:21">
      <c r="A547" s="56" t="s">
        <v>2685</v>
      </c>
      <c r="B547" s="57" t="s">
        <v>2685</v>
      </c>
      <c r="C547" s="57" t="s">
        <v>492</v>
      </c>
      <c r="D547" s="57" t="s">
        <v>493</v>
      </c>
      <c r="E547" s="57" t="s">
        <v>2686</v>
      </c>
      <c r="F547" s="57" t="s">
        <v>353</v>
      </c>
      <c r="G547" s="57" t="s">
        <v>2675</v>
      </c>
      <c r="H547" s="58" t="s">
        <v>353</v>
      </c>
      <c r="I547" s="57">
        <v>465.1</v>
      </c>
      <c r="J547" s="57">
        <v>4843</v>
      </c>
      <c r="K547" s="57" t="s">
        <v>353</v>
      </c>
      <c r="L547" s="57" t="s">
        <v>2687</v>
      </c>
      <c r="M547" s="57" t="s">
        <v>353</v>
      </c>
      <c r="N547" s="57" t="s">
        <v>353</v>
      </c>
      <c r="O547" s="57" t="s">
        <v>353</v>
      </c>
      <c r="P547" s="57" t="s">
        <v>353</v>
      </c>
      <c r="Q547" s="57" t="s">
        <v>353</v>
      </c>
      <c r="R547" s="57" t="s">
        <v>510</v>
      </c>
      <c r="S547" s="57">
        <v>221020372</v>
      </c>
      <c r="T547" s="57" t="s">
        <v>353</v>
      </c>
      <c r="U547" s="57" t="s">
        <v>353</v>
      </c>
    </row>
    <row r="548" spans="1:21">
      <c r="A548" s="56" t="s">
        <v>2688</v>
      </c>
      <c r="B548" s="57" t="s">
        <v>2688</v>
      </c>
      <c r="C548" s="57" t="s">
        <v>492</v>
      </c>
      <c r="D548" s="57" t="s">
        <v>493</v>
      </c>
      <c r="E548" s="57" t="s">
        <v>2689</v>
      </c>
      <c r="F548" s="57">
        <v>2013</v>
      </c>
      <c r="G548" s="57" t="s">
        <v>2675</v>
      </c>
      <c r="H548" s="58" t="s">
        <v>353</v>
      </c>
      <c r="I548" s="57">
        <v>1553.2</v>
      </c>
      <c r="J548" s="57">
        <v>9197</v>
      </c>
      <c r="K548" s="57" t="s">
        <v>353</v>
      </c>
      <c r="L548" s="57" t="s">
        <v>2690</v>
      </c>
      <c r="M548" s="57" t="s">
        <v>353</v>
      </c>
      <c r="N548" s="57" t="s">
        <v>353</v>
      </c>
      <c r="O548" s="57" t="s">
        <v>2691</v>
      </c>
      <c r="P548" s="57" t="s">
        <v>353</v>
      </c>
      <c r="Q548" s="57" t="s">
        <v>353</v>
      </c>
      <c r="R548" s="57" t="s">
        <v>510</v>
      </c>
      <c r="S548" s="57">
        <v>221020549</v>
      </c>
      <c r="T548" s="57" t="s">
        <v>353</v>
      </c>
      <c r="U548" s="57" t="s">
        <v>353</v>
      </c>
    </row>
    <row r="549" spans="1:21">
      <c r="A549" s="56" t="s">
        <v>2692</v>
      </c>
      <c r="B549" s="57" t="s">
        <v>2692</v>
      </c>
      <c r="C549" s="57" t="s">
        <v>492</v>
      </c>
      <c r="D549" s="57" t="s">
        <v>493</v>
      </c>
      <c r="E549" s="57" t="s">
        <v>2693</v>
      </c>
      <c r="F549" s="57" t="s">
        <v>353</v>
      </c>
      <c r="G549" s="57" t="s">
        <v>2675</v>
      </c>
      <c r="H549" s="58" t="s">
        <v>353</v>
      </c>
      <c r="I549" s="57">
        <v>218.2</v>
      </c>
      <c r="J549" s="57">
        <v>7339</v>
      </c>
      <c r="K549" s="57" t="s">
        <v>353</v>
      </c>
      <c r="L549" s="57" t="s">
        <v>2694</v>
      </c>
      <c r="M549" s="57" t="s">
        <v>353</v>
      </c>
      <c r="N549" s="57" t="s">
        <v>353</v>
      </c>
      <c r="O549" s="57" t="s">
        <v>353</v>
      </c>
      <c r="P549" s="57" t="s">
        <v>353</v>
      </c>
      <c r="Q549" s="57" t="s">
        <v>353</v>
      </c>
      <c r="R549" s="57" t="s">
        <v>353</v>
      </c>
      <c r="S549" s="57" t="s">
        <v>353</v>
      </c>
      <c r="T549" s="57" t="s">
        <v>353</v>
      </c>
      <c r="U549" s="57" t="s">
        <v>353</v>
      </c>
    </row>
    <row r="550" spans="1:21">
      <c r="A550" s="60" t="s">
        <v>2695</v>
      </c>
      <c r="B550" s="61" t="s">
        <v>2695</v>
      </c>
      <c r="C550" s="61" t="s">
        <v>492</v>
      </c>
      <c r="D550" s="61" t="s">
        <v>2696</v>
      </c>
      <c r="E550" s="61" t="s">
        <v>2697</v>
      </c>
      <c r="F550" s="61">
        <v>2022</v>
      </c>
      <c r="G550" s="61" t="s">
        <v>2675</v>
      </c>
      <c r="H550" s="62" t="s">
        <v>353</v>
      </c>
      <c r="I550" s="61">
        <v>16.8</v>
      </c>
      <c r="J550" s="61">
        <v>1261</v>
      </c>
      <c r="K550" s="61" t="s">
        <v>353</v>
      </c>
      <c r="L550" s="61" t="s">
        <v>2698</v>
      </c>
      <c r="M550" s="61" t="s">
        <v>353</v>
      </c>
      <c r="N550" s="61" t="s">
        <v>353</v>
      </c>
      <c r="O550" s="61" t="s">
        <v>353</v>
      </c>
      <c r="P550" s="61" t="s">
        <v>353</v>
      </c>
      <c r="Q550" s="61" t="s">
        <v>353</v>
      </c>
      <c r="R550" s="61" t="s">
        <v>510</v>
      </c>
      <c r="S550" s="61">
        <v>223802421</v>
      </c>
      <c r="T550" s="61" t="s">
        <v>353</v>
      </c>
      <c r="U550" s="61" t="s">
        <v>353</v>
      </c>
    </row>
    <row r="551" spans="1:21">
      <c r="A551" s="56" t="s">
        <v>2699</v>
      </c>
      <c r="B551" s="57" t="s">
        <v>2699</v>
      </c>
      <c r="C551" s="57" t="s">
        <v>492</v>
      </c>
      <c r="D551" s="57" t="s">
        <v>493</v>
      </c>
      <c r="E551" s="57" t="s">
        <v>2700</v>
      </c>
      <c r="F551" s="57">
        <v>2015</v>
      </c>
      <c r="G551" s="57" t="s">
        <v>2675</v>
      </c>
      <c r="H551" s="58" t="s">
        <v>353</v>
      </c>
      <c r="I551" s="57">
        <v>2</v>
      </c>
      <c r="J551" s="57">
        <v>6851</v>
      </c>
      <c r="K551" s="57" t="s">
        <v>353</v>
      </c>
      <c r="L551" s="57" t="s">
        <v>2701</v>
      </c>
      <c r="M551" s="57" t="s">
        <v>353</v>
      </c>
      <c r="N551" s="57" t="s">
        <v>353</v>
      </c>
      <c r="O551" s="57" t="s">
        <v>353</v>
      </c>
      <c r="P551" s="57" t="s">
        <v>353</v>
      </c>
      <c r="Q551" s="57" t="s">
        <v>353</v>
      </c>
      <c r="R551" s="57" t="s">
        <v>510</v>
      </c>
      <c r="S551" s="57">
        <v>221019723</v>
      </c>
      <c r="T551" s="57" t="s">
        <v>353</v>
      </c>
      <c r="U551" s="57" t="s">
        <v>353</v>
      </c>
    </row>
    <row r="552" spans="1:21">
      <c r="A552" s="60" t="s">
        <v>2702</v>
      </c>
      <c r="B552" s="61" t="s">
        <v>2702</v>
      </c>
      <c r="C552" s="61" t="s">
        <v>560</v>
      </c>
      <c r="D552" s="61" t="s">
        <v>561</v>
      </c>
      <c r="E552" s="61" t="s">
        <v>1675</v>
      </c>
      <c r="F552" s="61">
        <v>2012</v>
      </c>
      <c r="G552" s="61" t="s">
        <v>563</v>
      </c>
      <c r="H552" s="62" t="s">
        <v>2703</v>
      </c>
      <c r="I552" s="61">
        <v>21721.599999999999</v>
      </c>
      <c r="J552" s="61">
        <v>550</v>
      </c>
      <c r="K552" s="61" t="s">
        <v>2704</v>
      </c>
      <c r="L552" s="61" t="s">
        <v>2705</v>
      </c>
      <c r="M552" s="61" t="s">
        <v>353</v>
      </c>
      <c r="N552" s="61" t="s">
        <v>2706</v>
      </c>
      <c r="O552" s="62" t="s">
        <v>2707</v>
      </c>
      <c r="P552" s="61" t="s">
        <v>353</v>
      </c>
      <c r="Q552" s="61" t="s">
        <v>353</v>
      </c>
      <c r="R552" s="61" t="s">
        <v>568</v>
      </c>
      <c r="S552" s="61">
        <v>220707777</v>
      </c>
      <c r="T552" s="61" t="s">
        <v>353</v>
      </c>
      <c r="U552" s="63">
        <v>44136</v>
      </c>
    </row>
    <row r="553" spans="1:21">
      <c r="A553" s="56" t="s">
        <v>2708</v>
      </c>
      <c r="B553" s="57" t="s">
        <v>2708</v>
      </c>
      <c r="C553" s="57" t="s">
        <v>560</v>
      </c>
      <c r="D553" s="57" t="s">
        <v>712</v>
      </c>
      <c r="E553" s="57">
        <v>386</v>
      </c>
      <c r="F553" s="57">
        <v>2014</v>
      </c>
      <c r="G553" s="57" t="s">
        <v>98</v>
      </c>
      <c r="H553" s="58" t="s">
        <v>353</v>
      </c>
      <c r="I553" s="57">
        <v>241910.6</v>
      </c>
      <c r="J553" s="57">
        <v>14491</v>
      </c>
      <c r="K553" s="57" t="s">
        <v>353</v>
      </c>
      <c r="L553" s="57" t="s">
        <v>2709</v>
      </c>
      <c r="M553" s="57" t="s">
        <v>353</v>
      </c>
      <c r="N553" s="57" t="s">
        <v>2710</v>
      </c>
      <c r="O553" s="57" t="s">
        <v>2711</v>
      </c>
      <c r="P553" s="57" t="s">
        <v>353</v>
      </c>
      <c r="Q553" s="57" t="s">
        <v>353</v>
      </c>
      <c r="R553" s="57" t="s">
        <v>568</v>
      </c>
      <c r="S553" s="57">
        <v>214913246</v>
      </c>
      <c r="T553" s="57" t="s">
        <v>353</v>
      </c>
      <c r="U553" s="59">
        <v>45689</v>
      </c>
    </row>
    <row r="554" spans="1:21" ht="30.75">
      <c r="A554" s="56" t="s">
        <v>2712</v>
      </c>
      <c r="B554" s="57" t="s">
        <v>2712</v>
      </c>
      <c r="C554" s="57" t="s">
        <v>560</v>
      </c>
      <c r="D554" s="57" t="s">
        <v>712</v>
      </c>
      <c r="E554" s="57">
        <v>337</v>
      </c>
      <c r="F554" s="57">
        <v>2019</v>
      </c>
      <c r="G554" s="57" t="s">
        <v>98</v>
      </c>
      <c r="H554" s="58" t="s">
        <v>2713</v>
      </c>
      <c r="I554" s="57">
        <v>14730.6</v>
      </c>
      <c r="J554" s="57">
        <v>1588</v>
      </c>
      <c r="K554" s="57" t="s">
        <v>353</v>
      </c>
      <c r="L554" s="57" t="s">
        <v>2714</v>
      </c>
      <c r="M554" s="57" t="s">
        <v>353</v>
      </c>
      <c r="N554" s="57" t="s">
        <v>353</v>
      </c>
      <c r="O554" s="57" t="s">
        <v>2715</v>
      </c>
      <c r="P554" s="57" t="s">
        <v>353</v>
      </c>
      <c r="Q554" s="57" t="s">
        <v>353</v>
      </c>
      <c r="R554" s="57" t="s">
        <v>568</v>
      </c>
      <c r="S554" s="57">
        <v>221402498</v>
      </c>
      <c r="T554" s="57" t="s">
        <v>353</v>
      </c>
      <c r="U554" s="59">
        <v>45505</v>
      </c>
    </row>
    <row r="555" spans="1:21">
      <c r="A555" s="60" t="s">
        <v>2716</v>
      </c>
      <c r="B555" s="61" t="s">
        <v>2716</v>
      </c>
      <c r="C555" s="61" t="s">
        <v>560</v>
      </c>
      <c r="D555" s="61" t="s">
        <v>561</v>
      </c>
      <c r="E555" s="61" t="s">
        <v>1675</v>
      </c>
      <c r="F555" s="61">
        <v>2007</v>
      </c>
      <c r="G555" s="61" t="s">
        <v>563</v>
      </c>
      <c r="H555" s="62" t="s">
        <v>2703</v>
      </c>
      <c r="I555" s="61">
        <v>114849.8</v>
      </c>
      <c r="J555" s="61">
        <v>4429</v>
      </c>
      <c r="K555" s="61" t="s">
        <v>353</v>
      </c>
      <c r="L555" s="61" t="s">
        <v>2717</v>
      </c>
      <c r="M555" s="61" t="s">
        <v>353</v>
      </c>
      <c r="N555" s="61" t="s">
        <v>2718</v>
      </c>
      <c r="O555" s="61" t="s">
        <v>2707</v>
      </c>
      <c r="P555" s="61" t="s">
        <v>353</v>
      </c>
      <c r="Q555" s="61" t="s">
        <v>353</v>
      </c>
      <c r="R555" s="61" t="s">
        <v>568</v>
      </c>
      <c r="S555" s="61">
        <v>221402376</v>
      </c>
      <c r="T555" s="61" t="s">
        <v>353</v>
      </c>
      <c r="U555" s="63">
        <v>45565</v>
      </c>
    </row>
    <row r="556" spans="1:21" ht="30.75">
      <c r="A556" s="56" t="s">
        <v>2719</v>
      </c>
      <c r="B556" s="57" t="s">
        <v>2719</v>
      </c>
      <c r="C556" s="57" t="s">
        <v>560</v>
      </c>
      <c r="D556" s="57" t="s">
        <v>682</v>
      </c>
      <c r="E556" s="57" t="s">
        <v>2468</v>
      </c>
      <c r="F556" s="57">
        <v>2014</v>
      </c>
      <c r="G556" s="57" t="s">
        <v>563</v>
      </c>
      <c r="H556" s="58" t="s">
        <v>2713</v>
      </c>
      <c r="I556" s="57">
        <v>26187.7</v>
      </c>
      <c r="J556" s="57">
        <v>4717</v>
      </c>
      <c r="K556" s="57" t="s">
        <v>353</v>
      </c>
      <c r="L556" s="57" t="s">
        <v>2720</v>
      </c>
      <c r="M556" s="57" t="s">
        <v>353</v>
      </c>
      <c r="N556" s="57" t="s">
        <v>353</v>
      </c>
      <c r="O556" s="57" t="s">
        <v>2715</v>
      </c>
      <c r="P556" s="57" t="s">
        <v>353</v>
      </c>
      <c r="Q556" s="57" t="s">
        <v>353</v>
      </c>
      <c r="R556" s="57" t="s">
        <v>568</v>
      </c>
      <c r="S556" s="57">
        <v>221402499</v>
      </c>
      <c r="T556" s="57" t="s">
        <v>353</v>
      </c>
      <c r="U556" s="57" t="s">
        <v>353</v>
      </c>
    </row>
    <row r="557" spans="1:21" ht="30.75">
      <c r="A557" s="56" t="s">
        <v>2721</v>
      </c>
      <c r="B557" s="57" t="s">
        <v>2721</v>
      </c>
      <c r="C557" s="57" t="s">
        <v>560</v>
      </c>
      <c r="D557" s="57" t="s">
        <v>682</v>
      </c>
      <c r="E557" s="57" t="s">
        <v>2468</v>
      </c>
      <c r="F557" s="57">
        <v>2014</v>
      </c>
      <c r="G557" s="57" t="s">
        <v>563</v>
      </c>
      <c r="H557" s="58" t="s">
        <v>2713</v>
      </c>
      <c r="I557" s="57">
        <v>16913.5</v>
      </c>
      <c r="J557" s="57">
        <v>4436</v>
      </c>
      <c r="K557" s="57" t="s">
        <v>353</v>
      </c>
      <c r="L557" s="57" t="s">
        <v>2722</v>
      </c>
      <c r="M557" s="57" t="s">
        <v>353</v>
      </c>
      <c r="N557" s="57" t="s">
        <v>353</v>
      </c>
      <c r="O557" s="57" t="s">
        <v>2715</v>
      </c>
      <c r="P557" s="57" t="s">
        <v>353</v>
      </c>
      <c r="Q557" s="57" t="s">
        <v>353</v>
      </c>
      <c r="R557" s="57" t="s">
        <v>568</v>
      </c>
      <c r="S557" s="57">
        <v>220707691</v>
      </c>
      <c r="T557" s="57" t="s">
        <v>353</v>
      </c>
      <c r="U557" s="57" t="s">
        <v>353</v>
      </c>
    </row>
    <row r="558" spans="1:21" ht="30.75">
      <c r="A558" s="60" t="s">
        <v>2723</v>
      </c>
      <c r="B558" s="61" t="s">
        <v>2723</v>
      </c>
      <c r="C558" s="61" t="s">
        <v>560</v>
      </c>
      <c r="D558" s="61" t="s">
        <v>682</v>
      </c>
      <c r="E558" s="61" t="s">
        <v>2468</v>
      </c>
      <c r="F558" s="61">
        <v>2015</v>
      </c>
      <c r="G558" s="61" t="s">
        <v>563</v>
      </c>
      <c r="H558" s="62" t="s">
        <v>2713</v>
      </c>
      <c r="I558" s="61">
        <v>22773.4</v>
      </c>
      <c r="J558" s="61">
        <v>2564</v>
      </c>
      <c r="K558" s="61" t="s">
        <v>353</v>
      </c>
      <c r="L558" s="61" t="s">
        <v>2724</v>
      </c>
      <c r="M558" s="61" t="s">
        <v>353</v>
      </c>
      <c r="N558" s="61" t="s">
        <v>2725</v>
      </c>
      <c r="O558" s="61" t="s">
        <v>2711</v>
      </c>
      <c r="P558" s="61" t="s">
        <v>353</v>
      </c>
      <c r="Q558" s="61" t="s">
        <v>353</v>
      </c>
      <c r="R558" s="61" t="s">
        <v>568</v>
      </c>
      <c r="S558" s="61">
        <v>220707791</v>
      </c>
      <c r="T558" s="61" t="s">
        <v>353</v>
      </c>
      <c r="U558" s="63">
        <v>45505</v>
      </c>
    </row>
    <row r="559" spans="1:21">
      <c r="A559" s="56" t="s">
        <v>2726</v>
      </c>
      <c r="B559" s="57" t="s">
        <v>2726</v>
      </c>
      <c r="C559" s="57" t="s">
        <v>350</v>
      </c>
      <c r="D559" s="57" t="s">
        <v>1350</v>
      </c>
      <c r="E559" s="57" t="s">
        <v>352</v>
      </c>
      <c r="F559" s="57">
        <v>2022</v>
      </c>
      <c r="G559" s="57" t="s">
        <v>625</v>
      </c>
      <c r="H559" s="58" t="s">
        <v>353</v>
      </c>
      <c r="I559" s="57" t="s">
        <v>353</v>
      </c>
      <c r="J559" s="57">
        <v>0</v>
      </c>
      <c r="K559" s="57" t="s">
        <v>353</v>
      </c>
      <c r="L559" s="57" t="s">
        <v>2727</v>
      </c>
      <c r="M559" s="57" t="s">
        <v>353</v>
      </c>
      <c r="N559" s="57" t="s">
        <v>2728</v>
      </c>
      <c r="O559" s="57" t="s">
        <v>353</v>
      </c>
      <c r="P559" s="57" t="s">
        <v>353</v>
      </c>
      <c r="Q559" s="57" t="s">
        <v>353</v>
      </c>
      <c r="R559" s="57" t="s">
        <v>356</v>
      </c>
      <c r="S559" s="57" t="s">
        <v>2729</v>
      </c>
      <c r="T559" s="57" t="s">
        <v>353</v>
      </c>
      <c r="U559" s="57" t="s">
        <v>353</v>
      </c>
    </row>
    <row r="560" spans="1:21">
      <c r="A560" s="60" t="s">
        <v>2730</v>
      </c>
      <c r="B560" s="61" t="s">
        <v>2730</v>
      </c>
      <c r="C560" s="61" t="s">
        <v>350</v>
      </c>
      <c r="D560" s="61" t="s">
        <v>384</v>
      </c>
      <c r="E560" s="61" t="s">
        <v>359</v>
      </c>
      <c r="F560" s="61">
        <v>2021</v>
      </c>
      <c r="G560" s="61" t="s">
        <v>360</v>
      </c>
      <c r="H560" s="62" t="s">
        <v>353</v>
      </c>
      <c r="I560" s="61" t="s">
        <v>353</v>
      </c>
      <c r="J560" s="61">
        <v>0</v>
      </c>
      <c r="K560" s="61" t="s">
        <v>353</v>
      </c>
      <c r="L560" s="61" t="s">
        <v>2731</v>
      </c>
      <c r="M560" s="61" t="s">
        <v>353</v>
      </c>
      <c r="N560" s="61" t="s">
        <v>2732</v>
      </c>
      <c r="O560" s="61" t="s">
        <v>353</v>
      </c>
      <c r="P560" s="61" t="s">
        <v>353</v>
      </c>
      <c r="Q560" s="61" t="s">
        <v>353</v>
      </c>
      <c r="R560" s="61" t="s">
        <v>356</v>
      </c>
      <c r="S560" s="61" t="s">
        <v>2733</v>
      </c>
      <c r="T560" s="61" t="s">
        <v>353</v>
      </c>
      <c r="U560" s="61" t="s">
        <v>353</v>
      </c>
    </row>
    <row r="561" spans="1:21" ht="30.75">
      <c r="A561" s="56" t="s">
        <v>2734</v>
      </c>
      <c r="B561" s="57" t="s">
        <v>2734</v>
      </c>
      <c r="C561" s="57" t="s">
        <v>350</v>
      </c>
      <c r="D561" s="57" t="s">
        <v>358</v>
      </c>
      <c r="E561" s="57" t="s">
        <v>352</v>
      </c>
      <c r="F561" s="57">
        <v>2020</v>
      </c>
      <c r="G561" s="57" t="s">
        <v>360</v>
      </c>
      <c r="H561" s="58" t="s">
        <v>353</v>
      </c>
      <c r="I561" s="57" t="s">
        <v>353</v>
      </c>
      <c r="J561" s="57" t="s">
        <v>353</v>
      </c>
      <c r="K561" s="57" t="s">
        <v>2735</v>
      </c>
      <c r="L561" s="57" t="s">
        <v>865</v>
      </c>
      <c r="M561" s="57" t="s">
        <v>353</v>
      </c>
      <c r="N561" s="57" t="s">
        <v>2736</v>
      </c>
      <c r="O561" s="58" t="s">
        <v>2737</v>
      </c>
      <c r="P561" s="57" t="s">
        <v>353</v>
      </c>
      <c r="Q561" s="57" t="s">
        <v>353</v>
      </c>
      <c r="R561" s="57" t="s">
        <v>353</v>
      </c>
      <c r="S561" s="57" t="s">
        <v>353</v>
      </c>
      <c r="T561" s="57" t="s">
        <v>353</v>
      </c>
      <c r="U561" s="59">
        <v>45596</v>
      </c>
    </row>
    <row r="562" spans="1:21">
      <c r="A562" s="56" t="s">
        <v>2738</v>
      </c>
      <c r="B562" s="57" t="s">
        <v>2738</v>
      </c>
      <c r="C562" s="57" t="s">
        <v>350</v>
      </c>
      <c r="D562" s="57" t="s">
        <v>352</v>
      </c>
      <c r="E562" s="57" t="s">
        <v>352</v>
      </c>
      <c r="F562" s="57" t="s">
        <v>353</v>
      </c>
      <c r="G562" s="57" t="s">
        <v>1730</v>
      </c>
      <c r="H562" s="58" t="s">
        <v>353</v>
      </c>
      <c r="I562" s="57" t="s">
        <v>353</v>
      </c>
      <c r="J562" s="57">
        <v>0</v>
      </c>
      <c r="K562" s="57" t="s">
        <v>353</v>
      </c>
      <c r="L562" s="57" t="s">
        <v>353</v>
      </c>
      <c r="M562" s="57" t="s">
        <v>353</v>
      </c>
      <c r="N562" s="57" t="s">
        <v>2739</v>
      </c>
      <c r="O562" s="57" t="s">
        <v>353</v>
      </c>
      <c r="P562" s="57" t="s">
        <v>353</v>
      </c>
      <c r="Q562" s="57" t="s">
        <v>353</v>
      </c>
      <c r="R562" s="57" t="s">
        <v>356</v>
      </c>
      <c r="S562" s="57" t="s">
        <v>2740</v>
      </c>
      <c r="T562" s="57" t="s">
        <v>353</v>
      </c>
      <c r="U562" s="57" t="s">
        <v>353</v>
      </c>
    </row>
    <row r="563" spans="1:21">
      <c r="A563" s="56" t="s">
        <v>2741</v>
      </c>
      <c r="B563" s="57" t="s">
        <v>2741</v>
      </c>
      <c r="C563" s="57" t="s">
        <v>350</v>
      </c>
      <c r="D563" s="57" t="s">
        <v>2742</v>
      </c>
      <c r="E563" s="57" t="s">
        <v>2743</v>
      </c>
      <c r="F563" s="57">
        <v>2017</v>
      </c>
      <c r="G563" s="57" t="s">
        <v>1730</v>
      </c>
      <c r="H563" s="58" t="s">
        <v>353</v>
      </c>
      <c r="I563" s="57" t="s">
        <v>353</v>
      </c>
      <c r="J563" s="57">
        <v>0</v>
      </c>
      <c r="K563" s="57" t="s">
        <v>353</v>
      </c>
      <c r="L563" s="57" t="s">
        <v>2744</v>
      </c>
      <c r="M563" s="57" t="s">
        <v>353</v>
      </c>
      <c r="N563" s="57" t="s">
        <v>353</v>
      </c>
      <c r="O563" s="57" t="s">
        <v>2745</v>
      </c>
      <c r="P563" s="57" t="s">
        <v>353</v>
      </c>
      <c r="Q563" s="57" t="s">
        <v>353</v>
      </c>
      <c r="R563" s="57" t="s">
        <v>356</v>
      </c>
      <c r="S563" s="57" t="s">
        <v>2746</v>
      </c>
      <c r="T563" s="57" t="s">
        <v>353</v>
      </c>
      <c r="U563" s="57" t="s">
        <v>353</v>
      </c>
    </row>
    <row r="564" spans="1:21">
      <c r="A564" s="60" t="s">
        <v>2747</v>
      </c>
      <c r="B564" s="61" t="s">
        <v>2747</v>
      </c>
      <c r="C564" s="61" t="s">
        <v>350</v>
      </c>
      <c r="D564" s="61" t="s">
        <v>2742</v>
      </c>
      <c r="E564" s="61" t="s">
        <v>2743</v>
      </c>
      <c r="F564" s="61">
        <v>2017</v>
      </c>
      <c r="G564" s="61" t="s">
        <v>1730</v>
      </c>
      <c r="H564" s="62" t="s">
        <v>353</v>
      </c>
      <c r="I564" s="61" t="s">
        <v>353</v>
      </c>
      <c r="J564" s="61">
        <v>0</v>
      </c>
      <c r="K564" s="61" t="s">
        <v>353</v>
      </c>
      <c r="L564" s="61" t="s">
        <v>2748</v>
      </c>
      <c r="M564" s="61" t="s">
        <v>353</v>
      </c>
      <c r="N564" s="61" t="s">
        <v>353</v>
      </c>
      <c r="O564" s="61" t="s">
        <v>2745</v>
      </c>
      <c r="P564" s="61" t="s">
        <v>353</v>
      </c>
      <c r="Q564" s="61" t="s">
        <v>353</v>
      </c>
      <c r="R564" s="61" t="s">
        <v>356</v>
      </c>
      <c r="S564" s="61" t="s">
        <v>2749</v>
      </c>
      <c r="T564" s="61" t="s">
        <v>353</v>
      </c>
      <c r="U564" s="61" t="s">
        <v>353</v>
      </c>
    </row>
    <row r="565" spans="1:21" ht="20.25">
      <c r="A565" s="56" t="s">
        <v>2750</v>
      </c>
      <c r="B565" s="57" t="s">
        <v>2750</v>
      </c>
      <c r="C565" s="57" t="s">
        <v>350</v>
      </c>
      <c r="D565" s="57" t="s">
        <v>2742</v>
      </c>
      <c r="E565" s="57" t="s">
        <v>2743</v>
      </c>
      <c r="F565" s="57">
        <v>2016</v>
      </c>
      <c r="G565" s="57" t="s">
        <v>1730</v>
      </c>
      <c r="H565" s="58" t="s">
        <v>353</v>
      </c>
      <c r="I565" s="57" t="s">
        <v>353</v>
      </c>
      <c r="J565" s="57">
        <v>0</v>
      </c>
      <c r="K565" s="57" t="s">
        <v>353</v>
      </c>
      <c r="L565" s="57" t="s">
        <v>2751</v>
      </c>
      <c r="M565" s="57" t="s">
        <v>353</v>
      </c>
      <c r="N565" s="57" t="s">
        <v>353</v>
      </c>
      <c r="O565" s="58" t="s">
        <v>2752</v>
      </c>
      <c r="P565" s="57" t="s">
        <v>353</v>
      </c>
      <c r="Q565" s="57" t="s">
        <v>353</v>
      </c>
      <c r="R565" s="57" t="s">
        <v>356</v>
      </c>
      <c r="S565" s="57" t="s">
        <v>2753</v>
      </c>
      <c r="T565" s="57" t="s">
        <v>353</v>
      </c>
      <c r="U565" s="57" t="s">
        <v>353</v>
      </c>
    </row>
    <row r="566" spans="1:21">
      <c r="A566" s="60" t="s">
        <v>2754</v>
      </c>
      <c r="B566" s="61" t="s">
        <v>2754</v>
      </c>
      <c r="C566" s="61" t="s">
        <v>350</v>
      </c>
      <c r="D566" s="61" t="s">
        <v>1728</v>
      </c>
      <c r="E566" s="61" t="s">
        <v>1729</v>
      </c>
      <c r="F566" s="61">
        <v>2014</v>
      </c>
      <c r="G566" s="61" t="s">
        <v>1730</v>
      </c>
      <c r="H566" s="62" t="s">
        <v>353</v>
      </c>
      <c r="I566" s="61" t="s">
        <v>353</v>
      </c>
      <c r="J566" s="61" t="s">
        <v>353</v>
      </c>
      <c r="K566" s="61" t="s">
        <v>2754</v>
      </c>
      <c r="L566" s="61" t="s">
        <v>2755</v>
      </c>
      <c r="M566" s="61" t="s">
        <v>353</v>
      </c>
      <c r="N566" s="61" t="s">
        <v>353</v>
      </c>
      <c r="O566" s="61" t="s">
        <v>2756</v>
      </c>
      <c r="P566" s="61" t="s">
        <v>353</v>
      </c>
      <c r="Q566" s="61" t="s">
        <v>353</v>
      </c>
      <c r="R566" s="61" t="s">
        <v>353</v>
      </c>
      <c r="S566" s="61" t="s">
        <v>353</v>
      </c>
      <c r="T566" s="61" t="s">
        <v>353</v>
      </c>
      <c r="U566" s="61" t="s">
        <v>353</v>
      </c>
    </row>
  </sheetData>
  <autoFilter ref="A1:U566" xr:uid="{77B84B2C-D7CE-4532-81B8-446AC9F885B8}">
    <sortState xmlns:xlrd2="http://schemas.microsoft.com/office/spreadsheetml/2017/richdata2" ref="A2:U566">
      <sortCondition ref="B1:B566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CV55"/>
  <sheetViews>
    <sheetView zoomScale="70" zoomScaleNormal="70" workbookViewId="0">
      <selection activeCell="K17" sqref="K17"/>
    </sheetView>
  </sheetViews>
  <sheetFormatPr defaultRowHeight="15"/>
  <cols>
    <col min="1" max="1" width="52.140625" customWidth="1"/>
    <col min="2" max="2" width="22" bestFit="1" customWidth="1"/>
    <col min="3" max="3" width="22" style="5" bestFit="1" customWidth="1"/>
    <col min="4" max="4" width="21.5703125" style="5" bestFit="1" customWidth="1"/>
    <col min="5" max="6" width="20" style="5" bestFit="1" customWidth="1"/>
    <col min="7" max="9" width="23.7109375" style="5" customWidth="1"/>
    <col min="10" max="10" width="21.5703125" style="5" customWidth="1"/>
    <col min="13" max="13" width="39.5703125" customWidth="1"/>
    <col min="14" max="14" width="21.85546875" customWidth="1"/>
    <col min="15" max="15" width="15.140625" bestFit="1" customWidth="1"/>
    <col min="16" max="16" width="18.140625" bestFit="1" customWidth="1"/>
    <col min="17" max="18" width="17.7109375" bestFit="1" customWidth="1"/>
    <col min="19" max="19" width="21" bestFit="1" customWidth="1"/>
    <col min="20" max="21" width="19.5703125" customWidth="1"/>
    <col min="22" max="22" width="21" style="2" bestFit="1" customWidth="1"/>
    <col min="23" max="23" width="5.5703125" style="2" customWidth="1"/>
    <col min="24" max="24" width="39.5703125" customWidth="1"/>
    <col min="25" max="25" width="21.85546875" customWidth="1"/>
    <col min="26" max="26" width="15.140625" bestFit="1" customWidth="1"/>
    <col min="27" max="27" width="18.140625" bestFit="1" customWidth="1"/>
    <col min="28" max="29" width="17.7109375" bestFit="1" customWidth="1"/>
    <col min="30" max="30" width="18.140625" bestFit="1" customWidth="1"/>
    <col min="31" max="32" width="18.140625" customWidth="1"/>
    <col min="33" max="33" width="19.85546875" style="2" customWidth="1"/>
    <col min="36" max="36" width="42.140625" customWidth="1"/>
    <col min="37" max="37" width="10.7109375" bestFit="1" customWidth="1"/>
    <col min="38" max="38" width="8.85546875" bestFit="1" customWidth="1"/>
    <col min="39" max="39" width="18.140625" bestFit="1" customWidth="1"/>
    <col min="40" max="41" width="17.7109375" bestFit="1" customWidth="1"/>
    <col min="42" max="42" width="20" bestFit="1" customWidth="1"/>
    <col min="43" max="44" width="20" customWidth="1"/>
    <col min="45" max="45" width="21.5703125" bestFit="1" customWidth="1"/>
    <col min="47" max="47" width="46.28515625" bestFit="1" customWidth="1"/>
    <col min="51" max="51" width="10" customWidth="1"/>
    <col min="52" max="52" width="12.28515625" customWidth="1"/>
    <col min="53" max="53" width="16.7109375" bestFit="1" customWidth="1"/>
    <col min="54" max="54" width="19.5703125" bestFit="1" customWidth="1"/>
    <col min="55" max="55" width="19.5703125" customWidth="1"/>
    <col min="56" max="56" width="20" bestFit="1" customWidth="1"/>
    <col min="58" max="58" width="46.28515625" bestFit="1" customWidth="1"/>
    <col min="61" max="61" width="17.7109375" bestFit="1" customWidth="1"/>
    <col min="62" max="62" width="16" bestFit="1" customWidth="1"/>
    <col min="63" max="64" width="16.7109375" bestFit="1" customWidth="1"/>
    <col min="65" max="66" width="16.7109375" customWidth="1"/>
    <col min="67" max="67" width="17.28515625" bestFit="1" customWidth="1"/>
    <col min="69" max="69" width="46.7109375" bestFit="1" customWidth="1"/>
    <col min="71" max="71" width="12" customWidth="1"/>
    <col min="75" max="75" width="13" bestFit="1" customWidth="1"/>
    <col min="76" max="77" width="13" customWidth="1"/>
    <col min="80" max="80" width="46.7109375" bestFit="1" customWidth="1"/>
    <col min="81" max="81" width="10.7109375" bestFit="1" customWidth="1"/>
    <col min="82" max="85" width="8.85546875" bestFit="1" customWidth="1"/>
    <col min="86" max="87" width="13" bestFit="1" customWidth="1"/>
    <col min="88" max="88" width="13" customWidth="1"/>
    <col min="98" max="98" width="16" bestFit="1" customWidth="1"/>
    <col min="100" max="100" width="16" bestFit="1" customWidth="1"/>
  </cols>
  <sheetData>
    <row r="1" spans="1:100">
      <c r="A1" s="7" t="s">
        <v>2757</v>
      </c>
      <c r="B1" s="7"/>
      <c r="M1" s="7" t="s">
        <v>2758</v>
      </c>
      <c r="X1" s="7" t="s">
        <v>2758</v>
      </c>
      <c r="AJ1" s="7" t="s">
        <v>2758</v>
      </c>
      <c r="AS1" s="2"/>
      <c r="AU1" s="7" t="s">
        <v>2758</v>
      </c>
      <c r="BD1" s="2"/>
      <c r="BF1" s="7" t="s">
        <v>2758</v>
      </c>
      <c r="BO1" s="2"/>
      <c r="BQ1" s="7" t="s">
        <v>2758</v>
      </c>
      <c r="BZ1" s="2"/>
      <c r="CB1" s="7" t="s">
        <v>2758</v>
      </c>
      <c r="CK1" s="2"/>
      <c r="CM1" s="7" t="s">
        <v>2758</v>
      </c>
      <c r="CV1" s="2"/>
    </row>
    <row r="2" spans="1:100">
      <c r="C2" s="13">
        <v>2011</v>
      </c>
      <c r="D2" s="13">
        <v>2012</v>
      </c>
      <c r="E2" s="13">
        <v>2013</v>
      </c>
      <c r="F2" s="13">
        <v>2014</v>
      </c>
      <c r="G2" s="13">
        <v>2015</v>
      </c>
      <c r="H2" s="13">
        <v>2016</v>
      </c>
      <c r="I2" s="13">
        <v>2017</v>
      </c>
      <c r="J2" s="22" t="s">
        <v>302</v>
      </c>
      <c r="M2" s="7" t="s">
        <v>2759</v>
      </c>
      <c r="N2" s="26" t="s">
        <v>302</v>
      </c>
      <c r="O2" s="13">
        <v>2011</v>
      </c>
      <c r="P2" s="13">
        <v>2012</v>
      </c>
      <c r="Q2" s="13">
        <v>2013</v>
      </c>
      <c r="R2" s="13">
        <v>2014</v>
      </c>
      <c r="S2" s="13">
        <v>2015</v>
      </c>
      <c r="T2" s="13">
        <v>2016</v>
      </c>
      <c r="U2" s="13">
        <v>2017</v>
      </c>
      <c r="V2" s="22" t="s">
        <v>302</v>
      </c>
      <c r="W2" s="22"/>
      <c r="X2" s="7" t="s">
        <v>2760</v>
      </c>
      <c r="Y2" s="26">
        <v>2011</v>
      </c>
      <c r="Z2" s="13">
        <v>2011</v>
      </c>
      <c r="AA2" s="13">
        <v>2012</v>
      </c>
      <c r="AB2" s="13">
        <v>2013</v>
      </c>
      <c r="AC2" s="13">
        <v>2014</v>
      </c>
      <c r="AD2" s="13">
        <v>2015</v>
      </c>
      <c r="AE2" s="13">
        <v>2016</v>
      </c>
      <c r="AF2" s="13">
        <v>2017</v>
      </c>
      <c r="AG2" s="22" t="s">
        <v>302</v>
      </c>
      <c r="AJ2" s="7" t="s">
        <v>2760</v>
      </c>
      <c r="AK2" s="26">
        <v>2012</v>
      </c>
      <c r="AL2" s="13">
        <v>2011</v>
      </c>
      <c r="AM2" s="13">
        <v>2012</v>
      </c>
      <c r="AN2" s="13">
        <v>2013</v>
      </c>
      <c r="AO2" s="13">
        <v>2014</v>
      </c>
      <c r="AP2" s="13">
        <v>2015</v>
      </c>
      <c r="AQ2" s="13">
        <v>2016</v>
      </c>
      <c r="AR2" s="13">
        <v>2017</v>
      </c>
      <c r="AS2" s="22" t="s">
        <v>302</v>
      </c>
      <c r="AU2" s="7" t="s">
        <v>2760</v>
      </c>
      <c r="AV2" s="26">
        <v>2013</v>
      </c>
      <c r="AW2" s="13">
        <v>2011</v>
      </c>
      <c r="AX2" s="13">
        <v>2012</v>
      </c>
      <c r="AY2" s="13">
        <v>2013</v>
      </c>
      <c r="AZ2" s="13">
        <v>2014</v>
      </c>
      <c r="BA2" s="13">
        <v>2015</v>
      </c>
      <c r="BB2" s="13">
        <v>2016</v>
      </c>
      <c r="BC2" s="13">
        <v>2017</v>
      </c>
      <c r="BD2" s="22" t="s">
        <v>302</v>
      </c>
      <c r="BF2" s="7" t="s">
        <v>2760</v>
      </c>
      <c r="BG2" s="26">
        <v>2014</v>
      </c>
      <c r="BH2" s="13">
        <v>2011</v>
      </c>
      <c r="BI2" s="13">
        <v>2012</v>
      </c>
      <c r="BJ2" s="13">
        <v>2013</v>
      </c>
      <c r="BK2" s="13">
        <v>2014</v>
      </c>
      <c r="BL2" s="13">
        <v>2015</v>
      </c>
      <c r="BM2" s="13">
        <v>2016</v>
      </c>
      <c r="BN2" s="13">
        <v>2017</v>
      </c>
      <c r="BO2" s="22" t="s">
        <v>302</v>
      </c>
      <c r="BQ2" s="7" t="s">
        <v>2760</v>
      </c>
      <c r="BR2" s="26">
        <v>2015</v>
      </c>
      <c r="BS2" s="13">
        <v>2011</v>
      </c>
      <c r="BT2" s="13">
        <v>2012</v>
      </c>
      <c r="BU2" s="13">
        <v>2013</v>
      </c>
      <c r="BV2" s="13">
        <v>2014</v>
      </c>
      <c r="BW2" s="13">
        <v>2015</v>
      </c>
      <c r="BX2" s="13">
        <v>2016</v>
      </c>
      <c r="BY2" s="13">
        <v>2017</v>
      </c>
      <c r="BZ2" s="22" t="s">
        <v>302</v>
      </c>
      <c r="CB2" s="7" t="s">
        <v>2760</v>
      </c>
      <c r="CC2" s="26">
        <v>2016</v>
      </c>
      <c r="CD2" s="13">
        <v>2011</v>
      </c>
      <c r="CE2" s="13">
        <v>2012</v>
      </c>
      <c r="CF2" s="13">
        <v>2013</v>
      </c>
      <c r="CG2" s="13">
        <v>2014</v>
      </c>
      <c r="CH2" s="13">
        <v>2015</v>
      </c>
      <c r="CI2" s="13">
        <v>2016</v>
      </c>
      <c r="CJ2" s="13">
        <v>2017</v>
      </c>
      <c r="CK2" s="22" t="s">
        <v>302</v>
      </c>
      <c r="CM2" s="7" t="s">
        <v>2760</v>
      </c>
      <c r="CN2" s="26">
        <v>2017</v>
      </c>
      <c r="CO2" s="13">
        <v>2011</v>
      </c>
      <c r="CP2" s="13">
        <v>2012</v>
      </c>
      <c r="CQ2" s="13">
        <v>2013</v>
      </c>
      <c r="CR2" s="13">
        <v>2014</v>
      </c>
      <c r="CS2" s="13">
        <v>2015</v>
      </c>
      <c r="CT2" s="13">
        <v>2016</v>
      </c>
      <c r="CU2" s="13">
        <v>2017</v>
      </c>
      <c r="CV2" s="22" t="s">
        <v>302</v>
      </c>
    </row>
    <row r="3" spans="1:100">
      <c r="A3" t="s">
        <v>303</v>
      </c>
      <c r="C3" s="5">
        <f>+SUMIFS('MF COMBINED'!$AD:$AD,'MF COMBINED'!$J:$J,'Tax Calculation'!$A3,'MF COMBINED'!$AQ:$AQ,'Tax Calculation'!C$2)</f>
        <v>0</v>
      </c>
      <c r="D3" s="5">
        <f>+SUMIFS('MF COMBINED'!$AD:$AD,'MF COMBINED'!$J:$J,'Tax Calculation'!$A3,'MF COMBINED'!$AQ:$AQ,'Tax Calculation'!D$2)</f>
        <v>0</v>
      </c>
      <c r="E3" s="5">
        <f>+SUMIFS('MF COMBINED'!$AD:$AD,'MF COMBINED'!$J:$J,'Tax Calculation'!$A3,'MF COMBINED'!$AQ:$AQ,'Tax Calculation'!E$2)</f>
        <v>0</v>
      </c>
      <c r="F3" s="5">
        <f>+SUMIFS('MF COMBINED'!$AD:$AD,'MF COMBINED'!$J:$J,'Tax Calculation'!$A3,'MF COMBINED'!$AQ:$AQ,'Tax Calculation'!F$2)</f>
        <v>0</v>
      </c>
      <c r="G3" s="5">
        <f>+SUMIFS('MF COMBINED'!$AD:$AD,'MF COMBINED'!$J:$J,'Tax Calculation'!$A3,'MF COMBINED'!$AQ:$AQ,'Tax Calculation'!G$2)</f>
        <v>0</v>
      </c>
      <c r="H3" s="5">
        <f>+SUMIFS('MF COMBINED'!$AD:$AD,'MF COMBINED'!$J:$J,'Tax Calculation'!$A3,'MF COMBINED'!$AQ:$AQ,'Tax Calculation'!H$2)</f>
        <v>0</v>
      </c>
      <c r="I3" s="5">
        <f>+SUMIFS('MF COMBINED'!$AD:$AD,'MF COMBINED'!$J:$J,'Tax Calculation'!$A3,'MF COMBINED'!$AQ:$AQ,'Tax Calculation'!I$2)</f>
        <v>0</v>
      </c>
      <c r="J3" s="5">
        <f>SUM(C3:I3)</f>
        <v>0</v>
      </c>
      <c r="M3" t="s">
        <v>303</v>
      </c>
      <c r="O3" s="5">
        <f t="shared" ref="O3:S3" si="0">Z3+AL3+AW3+BH3+BS3</f>
        <v>0</v>
      </c>
      <c r="P3" s="5">
        <f t="shared" si="0"/>
        <v>0</v>
      </c>
      <c r="Q3" s="5">
        <f t="shared" si="0"/>
        <v>0</v>
      </c>
      <c r="R3" s="5">
        <f t="shared" si="0"/>
        <v>0</v>
      </c>
      <c r="S3" s="5">
        <f t="shared" si="0"/>
        <v>0</v>
      </c>
      <c r="T3" s="5">
        <f>AE3+AQ3+BB3+BM3+BX3</f>
        <v>0</v>
      </c>
      <c r="U3" s="5">
        <f>AF3+AR3+BC3+BN3+BY3</f>
        <v>0</v>
      </c>
      <c r="V3" s="14">
        <f>SUM(O3:T3)</f>
        <v>0</v>
      </c>
      <c r="W3" s="14"/>
      <c r="X3" t="s">
        <v>303</v>
      </c>
      <c r="Z3" s="5">
        <f>+SUMIFS('MF COMBINED'!$M:$M,'MF COMBINED'!$AR:$AR,'Tax Calculation'!Z$2,'MF COMBINED'!$J:$J,'Tax Calculation'!$X3,'MF COMBINED'!$AQ:$AQ,'Tax Calculation'!$Y$2)</f>
        <v>0</v>
      </c>
      <c r="AA3" s="5">
        <f>+SUMIFS('MF COMBINED'!$M:$M,'MF COMBINED'!$AR:$AR,'Tax Calculation'!AA$2,'MF COMBINED'!$J:$J,'Tax Calculation'!$X3,'MF COMBINED'!$AQ:$AQ,'Tax Calculation'!$Y$2)</f>
        <v>0</v>
      </c>
      <c r="AB3" s="5">
        <f>+SUMIFS('MF COMBINED'!$M:$M,'MF COMBINED'!$AR:$AR,'Tax Calculation'!AB$2,'MF COMBINED'!$J:$J,'Tax Calculation'!$X3,'MF COMBINED'!$AQ:$AQ,'Tax Calculation'!$Y$2)</f>
        <v>0</v>
      </c>
      <c r="AC3" s="5">
        <f>+SUMIFS('MF COMBINED'!$M:$M,'MF COMBINED'!$AR:$AR,'Tax Calculation'!AC$2,'MF COMBINED'!$J:$J,'Tax Calculation'!$X3,'MF COMBINED'!$AQ:$AQ,'Tax Calculation'!$Y$2)</f>
        <v>0</v>
      </c>
      <c r="AD3" s="5">
        <f>+SUMIFS('MF COMBINED'!$M:$M,'MF COMBINED'!$AR:$AR,'Tax Calculation'!AD$2,'MF COMBINED'!$J:$J,'Tax Calculation'!$X3,'MF COMBINED'!$AQ:$AQ,'Tax Calculation'!$Y$2)</f>
        <v>0</v>
      </c>
      <c r="AE3" s="5">
        <f>+SUMIFS('MF COMBINED'!$M:$M,'MF COMBINED'!$AR:$AR,'Tax Calculation'!AE$2,'MF COMBINED'!$J:$J,'Tax Calculation'!$X3,'MF COMBINED'!$AQ:$AQ,'Tax Calculation'!$Y$2)</f>
        <v>0</v>
      </c>
      <c r="AF3" s="5">
        <f>+SUMIFS('MF COMBINED'!$M:$M,'MF COMBINED'!$AR:$AR,'Tax Calculation'!AF$2,'MF COMBINED'!$J:$J,'Tax Calculation'!$X3,'MF COMBINED'!$AQ:$AQ,'Tax Calculation'!$Y$2)</f>
        <v>0</v>
      </c>
      <c r="AG3" s="14">
        <f>SUM(Z3:AE3)</f>
        <v>0</v>
      </c>
      <c r="AJ3" t="s">
        <v>303</v>
      </c>
      <c r="AL3" s="5">
        <f>+SUMIFS('MF COMBINED'!$M:$M,'MF COMBINED'!$AR:$AR,'Tax Calculation'!AL$2,'MF COMBINED'!$J:$J,'Tax Calculation'!$X3,'MF COMBINED'!$AQ:$AQ,'Tax Calculation'!$AK$2)</f>
        <v>0</v>
      </c>
      <c r="AM3" s="5">
        <f>+SUMIFS('MF COMBINED'!$M:$M,'MF COMBINED'!$AR:$AR,'Tax Calculation'!AM$2,'MF COMBINED'!$J:$J,'Tax Calculation'!$X3,'MF COMBINED'!$AQ:$AQ,'Tax Calculation'!$AK$2)</f>
        <v>0</v>
      </c>
      <c r="AN3" s="5">
        <f>+SUMIFS('MF COMBINED'!$M:$M,'MF COMBINED'!$AR:$AR,'Tax Calculation'!AN$2,'MF COMBINED'!$J:$J,'Tax Calculation'!$X3,'MF COMBINED'!$AQ:$AQ,'Tax Calculation'!$AK$2)</f>
        <v>0</v>
      </c>
      <c r="AO3" s="5">
        <f>+SUMIFS('MF COMBINED'!$M:$M,'MF COMBINED'!$AR:$AR,'Tax Calculation'!AO$2,'MF COMBINED'!$J:$J,'Tax Calculation'!$X3,'MF COMBINED'!$AQ:$AQ,'Tax Calculation'!$AK$2)</f>
        <v>0</v>
      </c>
      <c r="AP3" s="5">
        <f>+SUMIFS('MF COMBINED'!$M:$M,'MF COMBINED'!$AR:$AR,'Tax Calculation'!AP$2,'MF COMBINED'!$J:$J,'Tax Calculation'!$X3,'MF COMBINED'!$AQ:$AQ,'Tax Calculation'!$AK$2)</f>
        <v>0</v>
      </c>
      <c r="AQ3" s="5">
        <f>+SUMIFS('MF COMBINED'!$M:$M,'MF COMBINED'!$AR:$AR,'Tax Calculation'!AQ$2,'MF COMBINED'!$J:$J,'Tax Calculation'!$X3,'MF COMBINED'!$AQ:$AQ,'Tax Calculation'!$AK$2)</f>
        <v>0</v>
      </c>
      <c r="AR3" s="5">
        <f>+SUMIFS('MF COMBINED'!$M:$M,'MF COMBINED'!$AR:$AR,'Tax Calculation'!AR$2,'MF COMBINED'!$J:$J,'Tax Calculation'!$X3,'MF COMBINED'!$AQ:$AQ,'Tax Calculation'!$AK$2)</f>
        <v>0</v>
      </c>
      <c r="AS3" s="14">
        <f>SUM(AL3:AQ3)</f>
        <v>0</v>
      </c>
      <c r="AU3" t="s">
        <v>303</v>
      </c>
      <c r="AW3" s="5">
        <f>+SUMIFS('MF COMBINED'!$M:$M,'MF COMBINED'!$AR:$AR,'Tax Calculation'!AW$2,'MF COMBINED'!$J:$J,'Tax Calculation'!$AU3,'MF COMBINED'!$AQ:$AQ,'Tax Calculation'!$AV$2)</f>
        <v>0</v>
      </c>
      <c r="AX3" s="5">
        <f>+SUMIFS('MF COMBINED'!$M:$M,'MF COMBINED'!$AR:$AR,'Tax Calculation'!AX$2,'MF COMBINED'!$J:$J,'Tax Calculation'!$AU3,'MF COMBINED'!$AQ:$AQ,'Tax Calculation'!$AV$2)</f>
        <v>0</v>
      </c>
      <c r="AY3" s="5">
        <f>+SUMIFS('MF COMBINED'!$M:$M,'MF COMBINED'!$AR:$AR,'Tax Calculation'!AY$2,'MF COMBINED'!$J:$J,'Tax Calculation'!$AU3,'MF COMBINED'!$AQ:$AQ,'Tax Calculation'!$AV$2)</f>
        <v>0</v>
      </c>
      <c r="AZ3" s="5">
        <f>+SUMIFS('MF COMBINED'!$M:$M,'MF COMBINED'!$AR:$AR,'Tax Calculation'!AZ$2,'MF COMBINED'!$J:$J,'Tax Calculation'!$AU3,'MF COMBINED'!$AQ:$AQ,'Tax Calculation'!$AV$2)</f>
        <v>0</v>
      </c>
      <c r="BA3" s="5">
        <f>+SUMIFS('MF COMBINED'!$M:$M,'MF COMBINED'!$AR:$AR,'Tax Calculation'!BA$2,'MF COMBINED'!$J:$J,'Tax Calculation'!$AU3,'MF COMBINED'!$AQ:$AQ,'Tax Calculation'!$AV$2)</f>
        <v>0</v>
      </c>
      <c r="BB3" s="5">
        <f>+SUMIFS('MF COMBINED'!$M:$M,'MF COMBINED'!$AR:$AR,'Tax Calculation'!BB$2,'MF COMBINED'!$J:$J,'Tax Calculation'!$AU3,'MF COMBINED'!$AQ:$AQ,'Tax Calculation'!$AV$2)</f>
        <v>0</v>
      </c>
      <c r="BC3" s="5">
        <f>+SUMIFS('MF COMBINED'!$M:$M,'MF COMBINED'!$AR:$AR,'Tax Calculation'!BC$2,'MF COMBINED'!$J:$J,'Tax Calculation'!$AU3,'MF COMBINED'!$AQ:$AQ,'Tax Calculation'!$AV$2)</f>
        <v>0</v>
      </c>
      <c r="BD3" s="14">
        <f>SUM(AW3:BB3)</f>
        <v>0</v>
      </c>
      <c r="BF3" t="s">
        <v>303</v>
      </c>
      <c r="BH3" s="5">
        <f>+SUMIFS('MF COMBINED'!$M:$M,'MF COMBINED'!$AR:$AR,'Tax Calculation'!BH$2,'MF COMBINED'!$J:$J,'Tax Calculation'!$BF3,'MF COMBINED'!$AQ:$AQ,'Tax Calculation'!$BG$2)</f>
        <v>0</v>
      </c>
      <c r="BI3" s="5">
        <f>+SUMIFS('MF COMBINED'!$M:$M,'MF COMBINED'!$AR:$AR,'Tax Calculation'!BI$2,'MF COMBINED'!$J:$J,'Tax Calculation'!$BF3,'MF COMBINED'!$AQ:$AQ,'Tax Calculation'!$BG$2)</f>
        <v>0</v>
      </c>
      <c r="BJ3" s="5">
        <f>+SUMIFS('MF COMBINED'!$M:$M,'MF COMBINED'!$AR:$AR,'Tax Calculation'!BJ$2,'MF COMBINED'!$J:$J,'Tax Calculation'!$BF3,'MF COMBINED'!$AQ:$AQ,'Tax Calculation'!$BG$2)</f>
        <v>0</v>
      </c>
      <c r="BK3" s="5">
        <f>+SUMIFS('MF COMBINED'!$M:$M,'MF COMBINED'!$AR:$AR,'Tax Calculation'!BK$2,'MF COMBINED'!$J:$J,'Tax Calculation'!$BF3,'MF COMBINED'!$AQ:$AQ,'Tax Calculation'!$BG$2)</f>
        <v>0</v>
      </c>
      <c r="BL3" s="5">
        <f>+SUMIFS('MF COMBINED'!$M:$M,'MF COMBINED'!$AR:$AR,'Tax Calculation'!BL$2,'MF COMBINED'!$J:$J,'Tax Calculation'!$BF3,'MF COMBINED'!$AQ:$AQ,'Tax Calculation'!$BG$2)</f>
        <v>0</v>
      </c>
      <c r="BM3" s="5">
        <f>+SUMIFS('MF COMBINED'!$M:$M,'MF COMBINED'!$AR:$AR,'Tax Calculation'!BM$2,'MF COMBINED'!$J:$J,'Tax Calculation'!$BF3,'MF COMBINED'!$AQ:$AQ,'Tax Calculation'!$BG$2)</f>
        <v>0</v>
      </c>
      <c r="BN3" s="5">
        <f>+SUMIFS('MF COMBINED'!$M:$M,'MF COMBINED'!$AR:$AR,'Tax Calculation'!BN$2,'MF COMBINED'!$J:$J,'Tax Calculation'!$BF3,'MF COMBINED'!$AQ:$AQ,'Tax Calculation'!$BG$2)</f>
        <v>0</v>
      </c>
      <c r="BO3" s="14">
        <f>SUM(BH3:BM3)</f>
        <v>0</v>
      </c>
      <c r="BQ3" t="s">
        <v>303</v>
      </c>
      <c r="BS3" s="5">
        <f>+SUMIFS('MF COMBINED'!$M:$M,'MF COMBINED'!$AR:$AR,'Tax Calculation'!BS$2,'MF COMBINED'!$J:$J,'Tax Calculation'!$BQ3,'MF COMBINED'!$AQ:$AQ,'Tax Calculation'!$BR$2)</f>
        <v>0</v>
      </c>
      <c r="BT3" s="5">
        <f>+SUMIFS('MF COMBINED'!$M:$M,'MF COMBINED'!$AR:$AR,'Tax Calculation'!BT$2,'MF COMBINED'!$J:$J,'Tax Calculation'!$BQ3,'MF COMBINED'!$AQ:$AQ,'Tax Calculation'!$BR$2)</f>
        <v>0</v>
      </c>
      <c r="BU3" s="5">
        <f>+SUMIFS('MF COMBINED'!$M:$M,'MF COMBINED'!$AR:$AR,'Tax Calculation'!BU$2,'MF COMBINED'!$J:$J,'Tax Calculation'!$BQ3,'MF COMBINED'!$AQ:$AQ,'Tax Calculation'!$BR$2)</f>
        <v>0</v>
      </c>
      <c r="BV3" s="5">
        <f>+SUMIFS('MF COMBINED'!$M:$M,'MF COMBINED'!$AR:$AR,'Tax Calculation'!BV$2,'MF COMBINED'!$J:$J,'Tax Calculation'!$BQ3,'MF COMBINED'!$AQ:$AQ,'Tax Calculation'!$BR$2)</f>
        <v>0</v>
      </c>
      <c r="BW3" s="5">
        <f>+SUMIFS('MF COMBINED'!$M:$M,'MF COMBINED'!$AR:$AR,'Tax Calculation'!BW$2,'MF COMBINED'!$J:$J,'Tax Calculation'!$BQ3,'MF COMBINED'!$AQ:$AQ,'Tax Calculation'!$BR$2)</f>
        <v>0</v>
      </c>
      <c r="BX3" s="5">
        <f>+SUMIFS('MF COMBINED'!$M:$M,'MF COMBINED'!$AR:$AR,'Tax Calculation'!BX$2,'MF COMBINED'!$J:$J,'Tax Calculation'!$BQ3,'MF COMBINED'!$AQ:$AQ,'Tax Calculation'!$BR$2)</f>
        <v>0</v>
      </c>
      <c r="BY3" s="5">
        <f>+SUMIFS('MF COMBINED'!$M:$M,'MF COMBINED'!$AR:$AR,'Tax Calculation'!BY$2,'MF COMBINED'!$J:$J,'Tax Calculation'!$BQ3,'MF COMBINED'!$AQ:$AQ,'Tax Calculation'!$BR$2)</f>
        <v>0</v>
      </c>
      <c r="BZ3" s="14">
        <f>SUM(BS3:BX3)</f>
        <v>0</v>
      </c>
      <c r="CB3" t="s">
        <v>303</v>
      </c>
      <c r="CD3" s="5">
        <f>+SUMIFS('MF COMBINED'!$M:$M,'MF COMBINED'!$AR:$AR,'Tax Calculation'!CD$2,'MF COMBINED'!$J:$J,'Tax Calculation'!$CB3,'MF COMBINED'!$AQ:$AQ,'Tax Calculation'!$CC$2)</f>
        <v>0</v>
      </c>
      <c r="CE3" s="5">
        <f>+SUMIFS('MF COMBINED'!$M:$M,'MF COMBINED'!$AR:$AR,'Tax Calculation'!CE$2,'MF COMBINED'!$J:$J,'Tax Calculation'!$CB3,'MF COMBINED'!$AQ:$AQ,'Tax Calculation'!$CC$2)</f>
        <v>0</v>
      </c>
      <c r="CF3" s="5">
        <f>+SUMIFS('MF COMBINED'!$M:$M,'MF COMBINED'!$AR:$AR,'Tax Calculation'!CF$2,'MF COMBINED'!$J:$J,'Tax Calculation'!$CB3,'MF COMBINED'!$AQ:$AQ,'Tax Calculation'!$CC$2)</f>
        <v>0</v>
      </c>
      <c r="CG3" s="5">
        <f>+SUMIFS('MF COMBINED'!$M:$M,'MF COMBINED'!$AR:$AR,'Tax Calculation'!CG$2,'MF COMBINED'!$J:$J,'Tax Calculation'!$CB3,'MF COMBINED'!$AQ:$AQ,'Tax Calculation'!$CC$2)</f>
        <v>0</v>
      </c>
      <c r="CH3" s="5">
        <f>+SUMIFS('MF COMBINED'!$M:$M,'MF COMBINED'!$AR:$AR,'Tax Calculation'!CH$2,'MF COMBINED'!$J:$J,'Tax Calculation'!$CB3,'MF COMBINED'!$AQ:$AQ,'Tax Calculation'!$CC$2)</f>
        <v>0</v>
      </c>
      <c r="CI3" s="5">
        <f>+SUMIFS('MF COMBINED'!$M:$M,'MF COMBINED'!$AR:$AR,'Tax Calculation'!CI$2,'MF COMBINED'!$J:$J,'Tax Calculation'!$CB3,'MF COMBINED'!$AQ:$AQ,'Tax Calculation'!$CC$2)</f>
        <v>0</v>
      </c>
      <c r="CJ3" s="5">
        <f>+SUMIFS('MF COMBINED'!$M:$M,'MF COMBINED'!$AR:$AR,'Tax Calculation'!CJ$2,'MF COMBINED'!$J:$J,'Tax Calculation'!$CB3,'MF COMBINED'!$AQ:$AQ,'Tax Calculation'!$CC$2)</f>
        <v>0</v>
      </c>
      <c r="CK3" s="14">
        <f>SUM(CD3:CI3)</f>
        <v>0</v>
      </c>
      <c r="CM3" t="s">
        <v>303</v>
      </c>
      <c r="CO3" s="5">
        <f>+SUMIFS('MF COMBINED'!$M:$M,'MF COMBINED'!$AR:$AR,'Tax Calculation'!CO$2,'MF COMBINED'!$J:$J,'Tax Calculation'!$CM3,'MF COMBINED'!$AQ:$AQ,'Tax Calculation'!$CN$2)</f>
        <v>0</v>
      </c>
      <c r="CP3" s="5">
        <f>+SUMIFS('MF COMBINED'!$M:$M,'MF COMBINED'!$AR:$AR,'Tax Calculation'!CP$2,'MF COMBINED'!$J:$J,'Tax Calculation'!$CM3,'MF COMBINED'!$AQ:$AQ,'Tax Calculation'!$CN$2)</f>
        <v>0</v>
      </c>
      <c r="CQ3" s="5">
        <f>+SUMIFS('MF COMBINED'!$M:$M,'MF COMBINED'!$AR:$AR,'Tax Calculation'!CQ$2,'MF COMBINED'!$J:$J,'Tax Calculation'!$CM3,'MF COMBINED'!$AQ:$AQ,'Tax Calculation'!$CN$2)</f>
        <v>0</v>
      </c>
      <c r="CR3" s="5">
        <f>+SUMIFS('MF COMBINED'!$M:$M,'MF COMBINED'!$AR:$AR,'Tax Calculation'!CR$2,'MF COMBINED'!$J:$J,'Tax Calculation'!$CM3,'MF COMBINED'!$AQ:$AQ,'Tax Calculation'!$CN$2)</f>
        <v>0</v>
      </c>
      <c r="CS3" s="5">
        <f>+SUMIFS('MF COMBINED'!$M:$M,'MF COMBINED'!$AR:$AR,'Tax Calculation'!CS$2,'MF COMBINED'!$J:$J,'Tax Calculation'!$CM3,'MF COMBINED'!$AQ:$AQ,'Tax Calculation'!$CN$2)</f>
        <v>0</v>
      </c>
      <c r="CT3" s="5">
        <f>+SUMIFS('MF COMBINED'!$M:$M,'MF COMBINED'!$AR:$AR,'Tax Calculation'!CT$2,'MF COMBINED'!$J:$J,'Tax Calculation'!$CM3,'MF COMBINED'!$AQ:$AQ,'Tax Calculation'!$CN$2)</f>
        <v>0</v>
      </c>
      <c r="CU3" s="5">
        <f>+SUMIFS('MF COMBINED'!$M:$M,'MF COMBINED'!$AR:$AR,'Tax Calculation'!CU$2,'MF COMBINED'!$J:$J,'Tax Calculation'!$CM3,'MF COMBINED'!$AQ:$AQ,'Tax Calculation'!$CN$2)</f>
        <v>0</v>
      </c>
      <c r="CV3" s="14">
        <f>SUM(CO3:CT3)</f>
        <v>0</v>
      </c>
    </row>
    <row r="4" spans="1:100">
      <c r="A4" t="s">
        <v>304</v>
      </c>
      <c r="C4" s="5">
        <f>+SUMIFS('MF COMBINED'!$AD:$AD,'MF COMBINED'!$J:$J,'Tax Calculation'!$A4,'MF COMBINED'!$AQ:$AQ,'Tax Calculation'!C$2)</f>
        <v>0</v>
      </c>
      <c r="D4" s="5">
        <f>+SUMIFS('MF COMBINED'!$AD:$AD,'MF COMBINED'!$J:$J,'Tax Calculation'!$A4,'MF COMBINED'!$AQ:$AQ,'Tax Calculation'!D$2)</f>
        <v>0</v>
      </c>
      <c r="E4" s="5">
        <f>+SUMIFS('MF COMBINED'!$AD:$AD,'MF COMBINED'!$J:$J,'Tax Calculation'!$A4,'MF COMBINED'!$AQ:$AQ,'Tax Calculation'!E$2)</f>
        <v>0</v>
      </c>
      <c r="F4" s="5">
        <f>+SUMIFS('MF COMBINED'!$AD:$AD,'MF COMBINED'!$J:$J,'Tax Calculation'!$A4,'MF COMBINED'!$AQ:$AQ,'Tax Calculation'!F$2)</f>
        <v>0</v>
      </c>
      <c r="G4" s="5">
        <f>+SUMIFS('MF COMBINED'!$AD:$AD,'MF COMBINED'!$J:$J,'Tax Calculation'!$A4,'MF COMBINED'!$AQ:$AQ,'Tax Calculation'!G$2)</f>
        <v>0</v>
      </c>
      <c r="H4" s="5">
        <f>+SUMIFS('MF COMBINED'!$AD:$AD,'MF COMBINED'!$J:$J,'Tax Calculation'!$A4,'MF COMBINED'!$AQ:$AQ,'Tax Calculation'!H$2)</f>
        <v>0</v>
      </c>
      <c r="I4" s="5">
        <f>+SUMIFS('MF COMBINED'!$AD:$AD,'MF COMBINED'!$J:$J,'Tax Calculation'!$A4,'MF COMBINED'!$AQ:$AQ,'Tax Calculation'!I$2)</f>
        <v>0</v>
      </c>
      <c r="J4" s="5">
        <f t="shared" ref="J4:J10" si="1">SUM(C4:I4)</f>
        <v>0</v>
      </c>
      <c r="M4" t="s">
        <v>304</v>
      </c>
      <c r="O4" s="5">
        <f t="shared" ref="O4:O10" si="2">Z4+AL4+AW4+BH4+BS4</f>
        <v>0</v>
      </c>
      <c r="P4" s="5">
        <f t="shared" ref="P4:P10" si="3">AA4+AM4+AX4+BI4+BT4</f>
        <v>0</v>
      </c>
      <c r="Q4" s="5">
        <f t="shared" ref="Q4:Q10" si="4">AB4+AN4+AY4+BJ4+BU4</f>
        <v>0</v>
      </c>
      <c r="R4" s="5">
        <f t="shared" ref="R4:R10" si="5">AC4+AO4+AZ4+BK4+BV4</f>
        <v>0</v>
      </c>
      <c r="S4" s="5">
        <f t="shared" ref="S4:U10" si="6">AD4+AP4+BA4+BL4+BW4</f>
        <v>0</v>
      </c>
      <c r="T4" s="5">
        <f t="shared" si="6"/>
        <v>0</v>
      </c>
      <c r="U4" s="5">
        <f t="shared" si="6"/>
        <v>0</v>
      </c>
      <c r="V4" s="14">
        <f t="shared" ref="V4:V10" si="7">SUM(O4:T4)</f>
        <v>0</v>
      </c>
      <c r="W4" s="14"/>
      <c r="X4" t="s">
        <v>304</v>
      </c>
      <c r="Z4" s="5">
        <f>+SUMIFS('MF COMBINED'!$M:$M,'MF COMBINED'!$AR:$AR,'Tax Calculation'!Z$2,'MF COMBINED'!$J:$J,'Tax Calculation'!$X4,'MF COMBINED'!$AQ:$AQ,'Tax Calculation'!$Y$2)</f>
        <v>0</v>
      </c>
      <c r="AA4" s="5">
        <f>+SUMIFS('MF COMBINED'!$M:$M,'MF COMBINED'!$AR:$AR,'Tax Calculation'!AA$2,'MF COMBINED'!$J:$J,'Tax Calculation'!$X4,'MF COMBINED'!$AQ:$AQ,'Tax Calculation'!$Y$2)</f>
        <v>0</v>
      </c>
      <c r="AB4" s="5">
        <f>+SUMIFS('MF COMBINED'!$M:$M,'MF COMBINED'!$AR:$AR,'Tax Calculation'!AB$2,'MF COMBINED'!$J:$J,'Tax Calculation'!$X4,'MF COMBINED'!$AQ:$AQ,'Tax Calculation'!$Y$2)</f>
        <v>0</v>
      </c>
      <c r="AC4" s="5">
        <f>+SUMIFS('MF COMBINED'!$M:$M,'MF COMBINED'!$AR:$AR,'Tax Calculation'!AC$2,'MF COMBINED'!$J:$J,'Tax Calculation'!$X4,'MF COMBINED'!$AQ:$AQ,'Tax Calculation'!$Y$2)</f>
        <v>0</v>
      </c>
      <c r="AD4" s="5">
        <f>+SUMIFS('MF COMBINED'!$M:$M,'MF COMBINED'!$AR:$AR,'Tax Calculation'!AD$2,'MF COMBINED'!$J:$J,'Tax Calculation'!$X4,'MF COMBINED'!$AQ:$AQ,'Tax Calculation'!$Y$2)</f>
        <v>0</v>
      </c>
      <c r="AE4" s="5">
        <f>+SUMIFS('MF COMBINED'!$M:$M,'MF COMBINED'!$AR:$AR,'Tax Calculation'!AE$2,'MF COMBINED'!$J:$J,'Tax Calculation'!$X4,'MF COMBINED'!$AQ:$AQ,'Tax Calculation'!$Y$2)</f>
        <v>0</v>
      </c>
      <c r="AF4" s="5">
        <f>+SUMIFS('MF COMBINED'!$M:$M,'MF COMBINED'!$AR:$AR,'Tax Calculation'!AF$2,'MF COMBINED'!$J:$J,'Tax Calculation'!$X4,'MF COMBINED'!$AQ:$AQ,'Tax Calculation'!$Y$2)</f>
        <v>0</v>
      </c>
      <c r="AG4" s="14">
        <f t="shared" ref="AG4:AG10" si="8">SUM(Z4:AE4)</f>
        <v>0</v>
      </c>
      <c r="AJ4" t="s">
        <v>304</v>
      </c>
      <c r="AL4" s="5">
        <f>+SUMIFS('MF COMBINED'!$M:$M,'MF COMBINED'!$AR:$AR,'Tax Calculation'!AL$2,'MF COMBINED'!$J:$J,'Tax Calculation'!$X4,'MF COMBINED'!$AQ:$AQ,'Tax Calculation'!$AK$2)</f>
        <v>0</v>
      </c>
      <c r="AM4" s="5">
        <f>+SUMIFS('MF COMBINED'!$M:$M,'MF COMBINED'!$AR:$AR,'Tax Calculation'!AM$2,'MF COMBINED'!$J:$J,'Tax Calculation'!$X4,'MF COMBINED'!$AQ:$AQ,'Tax Calculation'!$AK$2)</f>
        <v>0</v>
      </c>
      <c r="AN4" s="5">
        <f>+SUMIFS('MF COMBINED'!$M:$M,'MF COMBINED'!$AR:$AR,'Tax Calculation'!AN$2,'MF COMBINED'!$J:$J,'Tax Calculation'!$X4,'MF COMBINED'!$AQ:$AQ,'Tax Calculation'!$AK$2)</f>
        <v>0</v>
      </c>
      <c r="AO4" s="5">
        <f>+SUMIFS('MF COMBINED'!$M:$M,'MF COMBINED'!$AR:$AR,'Tax Calculation'!AO$2,'MF COMBINED'!$J:$J,'Tax Calculation'!$X4,'MF COMBINED'!$AQ:$AQ,'Tax Calculation'!$AK$2)</f>
        <v>0</v>
      </c>
      <c r="AP4" s="5">
        <f>+SUMIFS('MF COMBINED'!$M:$M,'MF COMBINED'!$AR:$AR,'Tax Calculation'!AP$2,'MF COMBINED'!$J:$J,'Tax Calculation'!$X4,'MF COMBINED'!$AQ:$AQ,'Tax Calculation'!$AK$2)</f>
        <v>0</v>
      </c>
      <c r="AQ4" s="5">
        <f>+SUMIFS('MF COMBINED'!$M:$M,'MF COMBINED'!$AR:$AR,'Tax Calculation'!AQ$2,'MF COMBINED'!$J:$J,'Tax Calculation'!$X4,'MF COMBINED'!$AQ:$AQ,'Tax Calculation'!$AK$2)</f>
        <v>0</v>
      </c>
      <c r="AR4" s="5">
        <f>+SUMIFS('MF COMBINED'!$M:$M,'MF COMBINED'!$AR:$AR,'Tax Calculation'!AR$2,'MF COMBINED'!$J:$J,'Tax Calculation'!$X4,'MF COMBINED'!$AQ:$AQ,'Tax Calculation'!$AK$2)</f>
        <v>0</v>
      </c>
      <c r="AS4" s="14">
        <f t="shared" ref="AS4:AS10" si="9">SUM(AL4:AQ4)</f>
        <v>0</v>
      </c>
      <c r="AU4" t="s">
        <v>304</v>
      </c>
      <c r="AW4" s="5">
        <f>+SUMIFS('MF COMBINED'!$M:$M,'MF COMBINED'!$AR:$AR,'Tax Calculation'!AW$2,'MF COMBINED'!$J:$J,'Tax Calculation'!$AU4,'MF COMBINED'!$AQ:$AQ,'Tax Calculation'!$AV$2)</f>
        <v>0</v>
      </c>
      <c r="AX4" s="5">
        <f>+SUMIFS('MF COMBINED'!$M:$M,'MF COMBINED'!$AR:$AR,'Tax Calculation'!AX$2,'MF COMBINED'!$J:$J,'Tax Calculation'!$AU4,'MF COMBINED'!$AQ:$AQ,'Tax Calculation'!$AV$2)</f>
        <v>0</v>
      </c>
      <c r="AY4" s="5">
        <f>+SUMIFS('MF COMBINED'!$M:$M,'MF COMBINED'!$AR:$AR,'Tax Calculation'!AY$2,'MF COMBINED'!$J:$J,'Tax Calculation'!$AU4,'MF COMBINED'!$AQ:$AQ,'Tax Calculation'!$AV$2)</f>
        <v>0</v>
      </c>
      <c r="AZ4" s="5">
        <f>+SUMIFS('MF COMBINED'!$M:$M,'MF COMBINED'!$AR:$AR,'Tax Calculation'!AZ$2,'MF COMBINED'!$J:$J,'Tax Calculation'!$AU4,'MF COMBINED'!$AQ:$AQ,'Tax Calculation'!$AV$2)</f>
        <v>0</v>
      </c>
      <c r="BA4" s="5">
        <f>+SUMIFS('MF COMBINED'!$M:$M,'MF COMBINED'!$AR:$AR,'Tax Calculation'!BA$2,'MF COMBINED'!$J:$J,'Tax Calculation'!$AU4,'MF COMBINED'!$AQ:$AQ,'Tax Calculation'!$AV$2)</f>
        <v>0</v>
      </c>
      <c r="BB4" s="5">
        <f>+SUMIFS('MF COMBINED'!$M:$M,'MF COMBINED'!$AR:$AR,'Tax Calculation'!BB$2,'MF COMBINED'!$J:$J,'Tax Calculation'!$AU4,'MF COMBINED'!$AQ:$AQ,'Tax Calculation'!$AV$2)</f>
        <v>0</v>
      </c>
      <c r="BC4" s="5">
        <f>+SUMIFS('MF COMBINED'!$M:$M,'MF COMBINED'!$AR:$AR,'Tax Calculation'!BC$2,'MF COMBINED'!$J:$J,'Tax Calculation'!$AU4,'MF COMBINED'!$AQ:$AQ,'Tax Calculation'!$AV$2)</f>
        <v>0</v>
      </c>
      <c r="BD4" s="14">
        <f t="shared" ref="BD4:BD10" si="10">SUM(AW4:BB4)</f>
        <v>0</v>
      </c>
      <c r="BF4" t="s">
        <v>304</v>
      </c>
      <c r="BH4" s="5">
        <f>+SUMIFS('MF COMBINED'!$M:$M,'MF COMBINED'!$AR:$AR,'Tax Calculation'!BH$2,'MF COMBINED'!$J:$J,'Tax Calculation'!$BF4,'MF COMBINED'!$AQ:$AQ,'Tax Calculation'!$BG$2)</f>
        <v>0</v>
      </c>
      <c r="BI4" s="5">
        <f>+SUMIFS('MF COMBINED'!$M:$M,'MF COMBINED'!$AR:$AR,'Tax Calculation'!BI$2,'MF COMBINED'!$J:$J,'Tax Calculation'!$BF4,'MF COMBINED'!$AQ:$AQ,'Tax Calculation'!$BG$2)</f>
        <v>0</v>
      </c>
      <c r="BJ4" s="5">
        <f>+SUMIFS('MF COMBINED'!$M:$M,'MF COMBINED'!$AR:$AR,'Tax Calculation'!BJ$2,'MF COMBINED'!$J:$J,'Tax Calculation'!$BF4,'MF COMBINED'!$AQ:$AQ,'Tax Calculation'!$BG$2)</f>
        <v>0</v>
      </c>
      <c r="BK4" s="5">
        <f>+SUMIFS('MF COMBINED'!$M:$M,'MF COMBINED'!$AR:$AR,'Tax Calculation'!BK$2,'MF COMBINED'!$J:$J,'Tax Calculation'!$BF4,'MF COMBINED'!$AQ:$AQ,'Tax Calculation'!$BG$2)</f>
        <v>0</v>
      </c>
      <c r="BL4" s="5">
        <f>+SUMIFS('MF COMBINED'!$M:$M,'MF COMBINED'!$AR:$AR,'Tax Calculation'!BL$2,'MF COMBINED'!$J:$J,'Tax Calculation'!$BF4,'MF COMBINED'!$AQ:$AQ,'Tax Calculation'!$BG$2)</f>
        <v>0</v>
      </c>
      <c r="BM4" s="5">
        <f>+SUMIFS('MF COMBINED'!$M:$M,'MF COMBINED'!$AR:$AR,'Tax Calculation'!BM$2,'MF COMBINED'!$J:$J,'Tax Calculation'!$BF4,'MF COMBINED'!$AQ:$AQ,'Tax Calculation'!$BG$2)</f>
        <v>0</v>
      </c>
      <c r="BN4" s="5">
        <f>+SUMIFS('MF COMBINED'!$M:$M,'MF COMBINED'!$AR:$AR,'Tax Calculation'!BN$2,'MF COMBINED'!$J:$J,'Tax Calculation'!$BF4,'MF COMBINED'!$AQ:$AQ,'Tax Calculation'!$BG$2)</f>
        <v>0</v>
      </c>
      <c r="BO4" s="14">
        <f t="shared" ref="BO4:BO10" si="11">SUM(BH4:BM4)</f>
        <v>0</v>
      </c>
      <c r="BQ4" t="s">
        <v>304</v>
      </c>
      <c r="BS4" s="5">
        <f>+SUMIFS('MF COMBINED'!$M:$M,'MF COMBINED'!$AR:$AR,'Tax Calculation'!BS$2,'MF COMBINED'!$J:$J,'Tax Calculation'!$BQ4,'MF COMBINED'!$AQ:$AQ,'Tax Calculation'!$BR$2)</f>
        <v>0</v>
      </c>
      <c r="BT4" s="5">
        <f>+SUMIFS('MF COMBINED'!$M:$M,'MF COMBINED'!$AR:$AR,'Tax Calculation'!BT$2,'MF COMBINED'!$J:$J,'Tax Calculation'!$BQ4,'MF COMBINED'!$AQ:$AQ,'Tax Calculation'!$BR$2)</f>
        <v>0</v>
      </c>
      <c r="BU4" s="5">
        <f>+SUMIFS('MF COMBINED'!$M:$M,'MF COMBINED'!$AR:$AR,'Tax Calculation'!BU$2,'MF COMBINED'!$J:$J,'Tax Calculation'!$BQ4,'MF COMBINED'!$AQ:$AQ,'Tax Calculation'!$BR$2)</f>
        <v>0</v>
      </c>
      <c r="BV4" s="5">
        <f>+SUMIFS('MF COMBINED'!$M:$M,'MF COMBINED'!$AR:$AR,'Tax Calculation'!BV$2,'MF COMBINED'!$J:$J,'Tax Calculation'!$BQ4,'MF COMBINED'!$AQ:$AQ,'Tax Calculation'!$BR$2)</f>
        <v>0</v>
      </c>
      <c r="BW4" s="5">
        <f>+SUMIFS('MF COMBINED'!$M:$M,'MF COMBINED'!$AR:$AR,'Tax Calculation'!BW$2,'MF COMBINED'!$J:$J,'Tax Calculation'!$BQ4,'MF COMBINED'!$AQ:$AQ,'Tax Calculation'!$BR$2)</f>
        <v>0</v>
      </c>
      <c r="BX4" s="5">
        <f>+SUMIFS('MF COMBINED'!$M:$M,'MF COMBINED'!$AR:$AR,'Tax Calculation'!BX$2,'MF COMBINED'!$J:$J,'Tax Calculation'!$BQ4,'MF COMBINED'!$AQ:$AQ,'Tax Calculation'!$BR$2)</f>
        <v>0</v>
      </c>
      <c r="BY4" s="5">
        <f>+SUMIFS('MF COMBINED'!$M:$M,'MF COMBINED'!$AR:$AR,'Tax Calculation'!BY$2,'MF COMBINED'!$J:$J,'Tax Calculation'!$BQ4,'MF COMBINED'!$AQ:$AQ,'Tax Calculation'!$BR$2)</f>
        <v>0</v>
      </c>
      <c r="BZ4" s="14">
        <f t="shared" ref="BZ4:BZ10" si="12">SUM(BS4:BX4)</f>
        <v>0</v>
      </c>
      <c r="CB4" t="s">
        <v>304</v>
      </c>
      <c r="CD4" s="5">
        <f>+SUMIFS('MF COMBINED'!$M:$M,'MF COMBINED'!$AR:$AR,'Tax Calculation'!CD$2,'MF COMBINED'!$J:$J,'Tax Calculation'!$CB4,'MF COMBINED'!$AQ:$AQ,'Tax Calculation'!$CC$2)</f>
        <v>0</v>
      </c>
      <c r="CE4" s="5">
        <f>+SUMIFS('MF COMBINED'!$M:$M,'MF COMBINED'!$AR:$AR,'Tax Calculation'!CE$2,'MF COMBINED'!$J:$J,'Tax Calculation'!$CB4,'MF COMBINED'!$AQ:$AQ,'Tax Calculation'!$CC$2)</f>
        <v>0</v>
      </c>
      <c r="CF4" s="5">
        <f>+SUMIFS('MF COMBINED'!$M:$M,'MF COMBINED'!$AR:$AR,'Tax Calculation'!CF$2,'MF COMBINED'!$J:$J,'Tax Calculation'!$CB4,'MF COMBINED'!$AQ:$AQ,'Tax Calculation'!$CC$2)</f>
        <v>0</v>
      </c>
      <c r="CG4" s="5">
        <f>+SUMIFS('MF COMBINED'!$M:$M,'MF COMBINED'!$AR:$AR,'Tax Calculation'!CG$2,'MF COMBINED'!$J:$J,'Tax Calculation'!$CB4,'MF COMBINED'!$AQ:$AQ,'Tax Calculation'!$CC$2)</f>
        <v>0</v>
      </c>
      <c r="CH4" s="5">
        <f>+SUMIFS('MF COMBINED'!$M:$M,'MF COMBINED'!$AR:$AR,'Tax Calculation'!CH$2,'MF COMBINED'!$J:$J,'Tax Calculation'!$CB4,'MF COMBINED'!$AQ:$AQ,'Tax Calculation'!$CC$2)</f>
        <v>0</v>
      </c>
      <c r="CI4" s="5">
        <f>+SUMIFS('MF COMBINED'!$M:$M,'MF COMBINED'!$AR:$AR,'Tax Calculation'!CI$2,'MF COMBINED'!$J:$J,'Tax Calculation'!$CB4,'MF COMBINED'!$AQ:$AQ,'Tax Calculation'!$CC$2)</f>
        <v>0</v>
      </c>
      <c r="CJ4" s="5">
        <f>+SUMIFS('MF COMBINED'!$M:$M,'MF COMBINED'!$AR:$AR,'Tax Calculation'!CJ$2,'MF COMBINED'!$J:$J,'Tax Calculation'!$CB4,'MF COMBINED'!$AQ:$AQ,'Tax Calculation'!$CC$2)</f>
        <v>0</v>
      </c>
      <c r="CK4" s="14">
        <f t="shared" ref="CK4:CK10" si="13">SUM(CD4:CI4)</f>
        <v>0</v>
      </c>
      <c r="CM4" t="s">
        <v>304</v>
      </c>
      <c r="CO4" s="5">
        <f>+SUMIFS('MF COMBINED'!$M:$M,'MF COMBINED'!$AR:$AR,'Tax Calculation'!CO$2,'MF COMBINED'!$J:$J,'Tax Calculation'!$CM4,'MF COMBINED'!$AQ:$AQ,'Tax Calculation'!$CN$2)</f>
        <v>0</v>
      </c>
      <c r="CP4" s="5">
        <f>+SUMIFS('MF COMBINED'!$M:$M,'MF COMBINED'!$AR:$AR,'Tax Calculation'!CP$2,'MF COMBINED'!$J:$J,'Tax Calculation'!$CM4,'MF COMBINED'!$AQ:$AQ,'Tax Calculation'!$CN$2)</f>
        <v>0</v>
      </c>
      <c r="CQ4" s="5">
        <f>+SUMIFS('MF COMBINED'!$M:$M,'MF COMBINED'!$AR:$AR,'Tax Calculation'!CQ$2,'MF COMBINED'!$J:$J,'Tax Calculation'!$CM4,'MF COMBINED'!$AQ:$AQ,'Tax Calculation'!$CN$2)</f>
        <v>0</v>
      </c>
      <c r="CR4" s="5">
        <f>+SUMIFS('MF COMBINED'!$M:$M,'MF COMBINED'!$AR:$AR,'Tax Calculation'!CR$2,'MF COMBINED'!$J:$J,'Tax Calculation'!$CM4,'MF COMBINED'!$AQ:$AQ,'Tax Calculation'!$CN$2)</f>
        <v>0</v>
      </c>
      <c r="CS4" s="5">
        <f>+SUMIFS('MF COMBINED'!$M:$M,'MF COMBINED'!$AR:$AR,'Tax Calculation'!CS$2,'MF COMBINED'!$J:$J,'Tax Calculation'!$CM4,'MF COMBINED'!$AQ:$AQ,'Tax Calculation'!$CN$2)</f>
        <v>0</v>
      </c>
      <c r="CT4" s="5">
        <f>+SUMIFS('MF COMBINED'!$M:$M,'MF COMBINED'!$AR:$AR,'Tax Calculation'!CT$2,'MF COMBINED'!$J:$J,'Tax Calculation'!$CM4,'MF COMBINED'!$AQ:$AQ,'Tax Calculation'!$CN$2)</f>
        <v>0</v>
      </c>
      <c r="CU4" s="5">
        <f>+SUMIFS('MF COMBINED'!$M:$M,'MF COMBINED'!$AR:$AR,'Tax Calculation'!CU$2,'MF COMBINED'!$J:$J,'Tax Calculation'!$CM4,'MF COMBINED'!$AQ:$AQ,'Tax Calculation'!$CN$2)</f>
        <v>0</v>
      </c>
      <c r="CV4" s="14">
        <f t="shared" ref="CV4:CV10" si="14">SUM(CO4:CT4)</f>
        <v>0</v>
      </c>
    </row>
    <row r="5" spans="1:100">
      <c r="A5" t="s">
        <v>2761</v>
      </c>
      <c r="C5" s="5">
        <f>+SUMIFS('MF COMBINED'!$AD:$AD,'MF COMBINED'!$J:$J,'Tax Calculation'!$A5,'MF COMBINED'!$AQ:$AQ,'Tax Calculation'!C$2)</f>
        <v>0</v>
      </c>
      <c r="D5" s="5">
        <f>+SUMIFS('MF COMBINED'!$AD:$AD,'MF COMBINED'!$J:$J,'Tax Calculation'!$A5,'MF COMBINED'!$AQ:$AQ,'Tax Calculation'!D$2)</f>
        <v>0</v>
      </c>
      <c r="E5" s="5">
        <f>+SUMIFS('MF COMBINED'!$AD:$AD,'MF COMBINED'!$J:$J,'Tax Calculation'!$A5,'MF COMBINED'!$AQ:$AQ,'Tax Calculation'!E$2)</f>
        <v>0</v>
      </c>
      <c r="F5" s="5">
        <f>+SUMIFS('MF COMBINED'!$AD:$AD,'MF COMBINED'!$J:$J,'Tax Calculation'!$A5,'MF COMBINED'!$AQ:$AQ,'Tax Calculation'!F$2)</f>
        <v>0</v>
      </c>
      <c r="G5" s="5">
        <f>+SUMIFS('MF COMBINED'!$AD:$AD,'MF COMBINED'!$J:$J,'Tax Calculation'!$A5,'MF COMBINED'!$AQ:$AQ,'Tax Calculation'!G$2)</f>
        <v>0</v>
      </c>
      <c r="H5" s="5">
        <f>+SUMIFS('MF COMBINED'!$AD:$AD,'MF COMBINED'!$J:$J,'Tax Calculation'!$A5,'MF COMBINED'!$AQ:$AQ,'Tax Calculation'!H$2)</f>
        <v>0</v>
      </c>
      <c r="I5" s="5">
        <f>+SUMIFS('MF COMBINED'!$AD:$AD,'MF COMBINED'!$J:$J,'Tax Calculation'!$A5,'MF COMBINED'!$AQ:$AQ,'Tax Calculation'!I$2)</f>
        <v>0</v>
      </c>
      <c r="J5" s="5">
        <f t="shared" si="1"/>
        <v>0</v>
      </c>
      <c r="M5" t="s">
        <v>2761</v>
      </c>
      <c r="O5" s="5">
        <f t="shared" si="2"/>
        <v>0</v>
      </c>
      <c r="P5" s="5">
        <f t="shared" si="3"/>
        <v>0</v>
      </c>
      <c r="Q5" s="5">
        <f t="shared" si="4"/>
        <v>0</v>
      </c>
      <c r="R5" s="5">
        <f t="shared" si="5"/>
        <v>0</v>
      </c>
      <c r="S5" s="5">
        <f t="shared" si="6"/>
        <v>0</v>
      </c>
      <c r="T5" s="5">
        <f t="shared" si="6"/>
        <v>0</v>
      </c>
      <c r="U5" s="5">
        <f t="shared" si="6"/>
        <v>0</v>
      </c>
      <c r="V5" s="14">
        <f t="shared" si="7"/>
        <v>0</v>
      </c>
      <c r="W5" s="14"/>
      <c r="X5" t="s">
        <v>2761</v>
      </c>
      <c r="Z5" s="5">
        <f>+SUMIFS('MF COMBINED'!$M:$M,'MF COMBINED'!$AR:$AR,'Tax Calculation'!Z$2,'MF COMBINED'!$J:$J,'Tax Calculation'!$X5,'MF COMBINED'!$AQ:$AQ,'Tax Calculation'!$Y$2)</f>
        <v>0</v>
      </c>
      <c r="AA5" s="5">
        <f>+SUMIFS('MF COMBINED'!$M:$M,'MF COMBINED'!$AR:$AR,'Tax Calculation'!AA$2,'MF COMBINED'!$J:$J,'Tax Calculation'!$X5,'MF COMBINED'!$AQ:$AQ,'Tax Calculation'!$Y$2)</f>
        <v>0</v>
      </c>
      <c r="AB5" s="5">
        <f>+SUMIFS('MF COMBINED'!$M:$M,'MF COMBINED'!$AR:$AR,'Tax Calculation'!AB$2,'MF COMBINED'!$J:$J,'Tax Calculation'!$X5,'MF COMBINED'!$AQ:$AQ,'Tax Calculation'!$Y$2)</f>
        <v>0</v>
      </c>
      <c r="AC5" s="5">
        <f>+SUMIFS('MF COMBINED'!$M:$M,'MF COMBINED'!$AR:$AR,'Tax Calculation'!AC$2,'MF COMBINED'!$J:$J,'Tax Calculation'!$X5,'MF COMBINED'!$AQ:$AQ,'Tax Calculation'!$Y$2)</f>
        <v>0</v>
      </c>
      <c r="AD5" s="5">
        <f>+SUMIFS('MF COMBINED'!$M:$M,'MF COMBINED'!$AR:$AR,'Tax Calculation'!AD$2,'MF COMBINED'!$J:$J,'Tax Calculation'!$X5,'MF COMBINED'!$AQ:$AQ,'Tax Calculation'!$Y$2)</f>
        <v>0</v>
      </c>
      <c r="AE5" s="5">
        <f>+SUMIFS('MF COMBINED'!$M:$M,'MF COMBINED'!$AR:$AR,'Tax Calculation'!AE$2,'MF COMBINED'!$J:$J,'Tax Calculation'!$X5,'MF COMBINED'!$AQ:$AQ,'Tax Calculation'!$Y$2)</f>
        <v>0</v>
      </c>
      <c r="AF5" s="5">
        <f>+SUMIFS('MF COMBINED'!$M:$M,'MF COMBINED'!$AR:$AR,'Tax Calculation'!AF$2,'MF COMBINED'!$J:$J,'Tax Calculation'!$X5,'MF COMBINED'!$AQ:$AQ,'Tax Calculation'!$Y$2)</f>
        <v>0</v>
      </c>
      <c r="AG5" s="14">
        <f t="shared" si="8"/>
        <v>0</v>
      </c>
      <c r="AJ5" t="s">
        <v>2761</v>
      </c>
      <c r="AL5" s="5">
        <f>+SUMIFS('MF COMBINED'!$M:$M,'MF COMBINED'!$AR:$AR,'Tax Calculation'!AL$2,'MF COMBINED'!$J:$J,'Tax Calculation'!$X5,'MF COMBINED'!$AQ:$AQ,'Tax Calculation'!$AK$2)</f>
        <v>0</v>
      </c>
      <c r="AM5" s="5">
        <f>+SUMIFS('MF COMBINED'!$M:$M,'MF COMBINED'!$AR:$AR,'Tax Calculation'!AM$2,'MF COMBINED'!$J:$J,'Tax Calculation'!$X5,'MF COMBINED'!$AQ:$AQ,'Tax Calculation'!$AK$2)</f>
        <v>0</v>
      </c>
      <c r="AN5" s="5">
        <f>+SUMIFS('MF COMBINED'!$M:$M,'MF COMBINED'!$AR:$AR,'Tax Calculation'!AN$2,'MF COMBINED'!$J:$J,'Tax Calculation'!$X5,'MF COMBINED'!$AQ:$AQ,'Tax Calculation'!$AK$2)</f>
        <v>0</v>
      </c>
      <c r="AO5" s="5">
        <f>+SUMIFS('MF COMBINED'!$M:$M,'MF COMBINED'!$AR:$AR,'Tax Calculation'!AO$2,'MF COMBINED'!$J:$J,'Tax Calculation'!$X5,'MF COMBINED'!$AQ:$AQ,'Tax Calculation'!$AK$2)</f>
        <v>0</v>
      </c>
      <c r="AP5" s="5">
        <f>+SUMIFS('MF COMBINED'!$M:$M,'MF COMBINED'!$AR:$AR,'Tax Calculation'!AP$2,'MF COMBINED'!$J:$J,'Tax Calculation'!$X5,'MF COMBINED'!$AQ:$AQ,'Tax Calculation'!$AK$2)</f>
        <v>0</v>
      </c>
      <c r="AQ5" s="5">
        <f>+SUMIFS('MF COMBINED'!$M:$M,'MF COMBINED'!$AR:$AR,'Tax Calculation'!AQ$2,'MF COMBINED'!$J:$J,'Tax Calculation'!$X5,'MF COMBINED'!$AQ:$AQ,'Tax Calculation'!$AK$2)</f>
        <v>0</v>
      </c>
      <c r="AR5" s="5">
        <f>+SUMIFS('MF COMBINED'!$M:$M,'MF COMBINED'!$AR:$AR,'Tax Calculation'!AR$2,'MF COMBINED'!$J:$J,'Tax Calculation'!$X5,'MF COMBINED'!$AQ:$AQ,'Tax Calculation'!$AK$2)</f>
        <v>0</v>
      </c>
      <c r="AS5" s="14">
        <f t="shared" si="9"/>
        <v>0</v>
      </c>
      <c r="AU5" t="s">
        <v>2761</v>
      </c>
      <c r="AW5" s="5">
        <f>+SUMIFS('MF COMBINED'!$M:$M,'MF COMBINED'!$AR:$AR,'Tax Calculation'!AW$2,'MF COMBINED'!$J:$J,'Tax Calculation'!$AU5,'MF COMBINED'!$AQ:$AQ,'Tax Calculation'!$AV$2)</f>
        <v>0</v>
      </c>
      <c r="AX5" s="5">
        <f>+SUMIFS('MF COMBINED'!$M:$M,'MF COMBINED'!$AR:$AR,'Tax Calculation'!AX$2,'MF COMBINED'!$J:$J,'Tax Calculation'!$AU5,'MF COMBINED'!$AQ:$AQ,'Tax Calculation'!$AV$2)</f>
        <v>0</v>
      </c>
      <c r="AY5" s="5">
        <f>+SUMIFS('MF COMBINED'!$M:$M,'MF COMBINED'!$AR:$AR,'Tax Calculation'!AY$2,'MF COMBINED'!$J:$J,'Tax Calculation'!$AU5,'MF COMBINED'!$AQ:$AQ,'Tax Calculation'!$AV$2)</f>
        <v>0</v>
      </c>
      <c r="AZ5" s="5">
        <f>+SUMIFS('MF COMBINED'!$M:$M,'MF COMBINED'!$AR:$AR,'Tax Calculation'!AZ$2,'MF COMBINED'!$J:$J,'Tax Calculation'!$AU5,'MF COMBINED'!$AQ:$AQ,'Tax Calculation'!$AV$2)</f>
        <v>0</v>
      </c>
      <c r="BA5" s="5">
        <f>+SUMIFS('MF COMBINED'!$M:$M,'MF COMBINED'!$AR:$AR,'Tax Calculation'!BA$2,'MF COMBINED'!$J:$J,'Tax Calculation'!$AU5,'MF COMBINED'!$AQ:$AQ,'Tax Calculation'!$AV$2)</f>
        <v>0</v>
      </c>
      <c r="BB5" s="5">
        <f>+SUMIFS('MF COMBINED'!$M:$M,'MF COMBINED'!$AR:$AR,'Tax Calculation'!BB$2,'MF COMBINED'!$J:$J,'Tax Calculation'!$AU5,'MF COMBINED'!$AQ:$AQ,'Tax Calculation'!$AV$2)</f>
        <v>0</v>
      </c>
      <c r="BC5" s="5">
        <f>+SUMIFS('MF COMBINED'!$M:$M,'MF COMBINED'!$AR:$AR,'Tax Calculation'!BC$2,'MF COMBINED'!$J:$J,'Tax Calculation'!$AU5,'MF COMBINED'!$AQ:$AQ,'Tax Calculation'!$AV$2)</f>
        <v>0</v>
      </c>
      <c r="BD5" s="14">
        <f t="shared" si="10"/>
        <v>0</v>
      </c>
      <c r="BF5" t="s">
        <v>2761</v>
      </c>
      <c r="BH5" s="5">
        <f>+SUMIFS('MF COMBINED'!$M:$M,'MF COMBINED'!$AR:$AR,'Tax Calculation'!BH$2,'MF COMBINED'!$J:$J,'Tax Calculation'!$BF5,'MF COMBINED'!$AQ:$AQ,'Tax Calculation'!$BG$2)</f>
        <v>0</v>
      </c>
      <c r="BI5" s="5">
        <f>+SUMIFS('MF COMBINED'!$M:$M,'MF COMBINED'!$AR:$AR,'Tax Calculation'!BI$2,'MF COMBINED'!$J:$J,'Tax Calculation'!$BF5,'MF COMBINED'!$AQ:$AQ,'Tax Calculation'!$BG$2)</f>
        <v>0</v>
      </c>
      <c r="BJ5" s="5">
        <f>+SUMIFS('MF COMBINED'!$M:$M,'MF COMBINED'!$AR:$AR,'Tax Calculation'!BJ$2,'MF COMBINED'!$J:$J,'Tax Calculation'!$BF5,'MF COMBINED'!$AQ:$AQ,'Tax Calculation'!$BG$2)</f>
        <v>0</v>
      </c>
      <c r="BK5" s="5">
        <f>+SUMIFS('MF COMBINED'!$M:$M,'MF COMBINED'!$AR:$AR,'Tax Calculation'!BK$2,'MF COMBINED'!$J:$J,'Tax Calculation'!$BF5,'MF COMBINED'!$AQ:$AQ,'Tax Calculation'!$BG$2)</f>
        <v>0</v>
      </c>
      <c r="BL5" s="5">
        <f>+SUMIFS('MF COMBINED'!$M:$M,'MF COMBINED'!$AR:$AR,'Tax Calculation'!BL$2,'MF COMBINED'!$J:$J,'Tax Calculation'!$BF5,'MF COMBINED'!$AQ:$AQ,'Tax Calculation'!$BG$2)</f>
        <v>0</v>
      </c>
      <c r="BM5" s="5">
        <f>+SUMIFS('MF COMBINED'!$M:$M,'MF COMBINED'!$AR:$AR,'Tax Calculation'!BM$2,'MF COMBINED'!$J:$J,'Tax Calculation'!$BF5,'MF COMBINED'!$AQ:$AQ,'Tax Calculation'!$BG$2)</f>
        <v>0</v>
      </c>
      <c r="BN5" s="5">
        <f>+SUMIFS('MF COMBINED'!$M:$M,'MF COMBINED'!$AR:$AR,'Tax Calculation'!BN$2,'MF COMBINED'!$J:$J,'Tax Calculation'!$BF5,'MF COMBINED'!$AQ:$AQ,'Tax Calculation'!$BG$2)</f>
        <v>0</v>
      </c>
      <c r="BO5" s="14">
        <f t="shared" si="11"/>
        <v>0</v>
      </c>
      <c r="BQ5" t="s">
        <v>2761</v>
      </c>
      <c r="BS5" s="5">
        <f>+SUMIFS('MF COMBINED'!$M:$M,'MF COMBINED'!$AR:$AR,'Tax Calculation'!BS$2,'MF COMBINED'!$J:$J,'Tax Calculation'!$BQ5,'MF COMBINED'!$AQ:$AQ,'Tax Calculation'!$BR$2)</f>
        <v>0</v>
      </c>
      <c r="BT5" s="5">
        <f>+SUMIFS('MF COMBINED'!$M:$M,'MF COMBINED'!$AR:$AR,'Tax Calculation'!BT$2,'MF COMBINED'!$J:$J,'Tax Calculation'!$BQ5,'MF COMBINED'!$AQ:$AQ,'Tax Calculation'!$BR$2)</f>
        <v>0</v>
      </c>
      <c r="BU5" s="5">
        <f>+SUMIFS('MF COMBINED'!$M:$M,'MF COMBINED'!$AR:$AR,'Tax Calculation'!BU$2,'MF COMBINED'!$J:$J,'Tax Calculation'!$BQ5,'MF COMBINED'!$AQ:$AQ,'Tax Calculation'!$BR$2)</f>
        <v>0</v>
      </c>
      <c r="BV5" s="5">
        <f>+SUMIFS('MF COMBINED'!$M:$M,'MF COMBINED'!$AR:$AR,'Tax Calculation'!BV$2,'MF COMBINED'!$J:$J,'Tax Calculation'!$BQ5,'MF COMBINED'!$AQ:$AQ,'Tax Calculation'!$BR$2)</f>
        <v>0</v>
      </c>
      <c r="BW5" s="5">
        <f>+SUMIFS('MF COMBINED'!$M:$M,'MF COMBINED'!$AR:$AR,'Tax Calculation'!BW$2,'MF COMBINED'!$J:$J,'Tax Calculation'!$BQ5,'MF COMBINED'!$AQ:$AQ,'Tax Calculation'!$BR$2)</f>
        <v>0</v>
      </c>
      <c r="BX5" s="5">
        <f>+SUMIFS('MF COMBINED'!$M:$M,'MF COMBINED'!$AR:$AR,'Tax Calculation'!BX$2,'MF COMBINED'!$J:$J,'Tax Calculation'!$BQ5,'MF COMBINED'!$AQ:$AQ,'Tax Calculation'!$BR$2)</f>
        <v>0</v>
      </c>
      <c r="BY5" s="5">
        <f>+SUMIFS('MF COMBINED'!$M:$M,'MF COMBINED'!$AR:$AR,'Tax Calculation'!BY$2,'MF COMBINED'!$J:$J,'Tax Calculation'!$BQ5,'MF COMBINED'!$AQ:$AQ,'Tax Calculation'!$BR$2)</f>
        <v>0</v>
      </c>
      <c r="BZ5" s="14">
        <f t="shared" si="12"/>
        <v>0</v>
      </c>
      <c r="CB5" t="s">
        <v>2761</v>
      </c>
      <c r="CD5" s="5">
        <f>+SUMIFS('MF COMBINED'!$M:$M,'MF COMBINED'!$AR:$AR,'Tax Calculation'!CD$2,'MF COMBINED'!$J:$J,'Tax Calculation'!$CB5,'MF COMBINED'!$AQ:$AQ,'Tax Calculation'!$CC$2)</f>
        <v>0</v>
      </c>
      <c r="CE5" s="5">
        <f>+SUMIFS('MF COMBINED'!$M:$M,'MF COMBINED'!$AR:$AR,'Tax Calculation'!CE$2,'MF COMBINED'!$J:$J,'Tax Calculation'!$CB5,'MF COMBINED'!$AQ:$AQ,'Tax Calculation'!$CC$2)</f>
        <v>0</v>
      </c>
      <c r="CF5" s="5">
        <f>+SUMIFS('MF COMBINED'!$M:$M,'MF COMBINED'!$AR:$AR,'Tax Calculation'!CF$2,'MF COMBINED'!$J:$J,'Tax Calculation'!$CB5,'MF COMBINED'!$AQ:$AQ,'Tax Calculation'!$CC$2)</f>
        <v>0</v>
      </c>
      <c r="CG5" s="5">
        <f>+SUMIFS('MF COMBINED'!$M:$M,'MF COMBINED'!$AR:$AR,'Tax Calculation'!CG$2,'MF COMBINED'!$J:$J,'Tax Calculation'!$CB5,'MF COMBINED'!$AQ:$AQ,'Tax Calculation'!$CC$2)</f>
        <v>0</v>
      </c>
      <c r="CH5" s="5">
        <f>+SUMIFS('MF COMBINED'!$M:$M,'MF COMBINED'!$AR:$AR,'Tax Calculation'!CH$2,'MF COMBINED'!$J:$J,'Tax Calculation'!$CB5,'MF COMBINED'!$AQ:$AQ,'Tax Calculation'!$CC$2)</f>
        <v>0</v>
      </c>
      <c r="CI5" s="5">
        <f>+SUMIFS('MF COMBINED'!$M:$M,'MF COMBINED'!$AR:$AR,'Tax Calculation'!CI$2,'MF COMBINED'!$J:$J,'Tax Calculation'!$CB5,'MF COMBINED'!$AQ:$AQ,'Tax Calculation'!$CC$2)</f>
        <v>0</v>
      </c>
      <c r="CJ5" s="5">
        <f>+SUMIFS('MF COMBINED'!$M:$M,'MF COMBINED'!$AR:$AR,'Tax Calculation'!CJ$2,'MF COMBINED'!$J:$J,'Tax Calculation'!$CB5,'MF COMBINED'!$AQ:$AQ,'Tax Calculation'!$CC$2)</f>
        <v>0</v>
      </c>
      <c r="CK5" s="14">
        <f t="shared" si="13"/>
        <v>0</v>
      </c>
      <c r="CM5" t="s">
        <v>2761</v>
      </c>
      <c r="CO5" s="5">
        <f>+SUMIFS('MF COMBINED'!$M:$M,'MF COMBINED'!$AR:$AR,'Tax Calculation'!CO$2,'MF COMBINED'!$J:$J,'Tax Calculation'!$CM5,'MF COMBINED'!$AQ:$AQ,'Tax Calculation'!$CN$2)</f>
        <v>0</v>
      </c>
      <c r="CP5" s="5">
        <f>+SUMIFS('MF COMBINED'!$M:$M,'MF COMBINED'!$AR:$AR,'Tax Calculation'!CP$2,'MF COMBINED'!$J:$J,'Tax Calculation'!$CM5,'MF COMBINED'!$AQ:$AQ,'Tax Calculation'!$CN$2)</f>
        <v>0</v>
      </c>
      <c r="CQ5" s="5">
        <f>+SUMIFS('MF COMBINED'!$M:$M,'MF COMBINED'!$AR:$AR,'Tax Calculation'!CQ$2,'MF COMBINED'!$J:$J,'Tax Calculation'!$CM5,'MF COMBINED'!$AQ:$AQ,'Tax Calculation'!$CN$2)</f>
        <v>0</v>
      </c>
      <c r="CR5" s="5">
        <f>+SUMIFS('MF COMBINED'!$M:$M,'MF COMBINED'!$AR:$AR,'Tax Calculation'!CR$2,'MF COMBINED'!$J:$J,'Tax Calculation'!$CM5,'MF COMBINED'!$AQ:$AQ,'Tax Calculation'!$CN$2)</f>
        <v>0</v>
      </c>
      <c r="CS5" s="5">
        <f>+SUMIFS('MF COMBINED'!$M:$M,'MF COMBINED'!$AR:$AR,'Tax Calculation'!CS$2,'MF COMBINED'!$J:$J,'Tax Calculation'!$CM5,'MF COMBINED'!$AQ:$AQ,'Tax Calculation'!$CN$2)</f>
        <v>0</v>
      </c>
      <c r="CT5" s="5">
        <f>+SUMIFS('MF COMBINED'!$M:$M,'MF COMBINED'!$AR:$AR,'Tax Calculation'!CT$2,'MF COMBINED'!$J:$J,'Tax Calculation'!$CM5,'MF COMBINED'!$AQ:$AQ,'Tax Calculation'!$CN$2)</f>
        <v>0</v>
      </c>
      <c r="CU5" s="5">
        <f>+SUMIFS('MF COMBINED'!$M:$M,'MF COMBINED'!$AR:$AR,'Tax Calculation'!CU$2,'MF COMBINED'!$J:$J,'Tax Calculation'!$CM5,'MF COMBINED'!$AQ:$AQ,'Tax Calculation'!$CN$2)</f>
        <v>0</v>
      </c>
      <c r="CV5" s="14">
        <f t="shared" si="14"/>
        <v>0</v>
      </c>
    </row>
    <row r="6" spans="1:100">
      <c r="A6" t="s">
        <v>85</v>
      </c>
      <c r="C6" s="5">
        <f>+SUMIFS('MF COMBINED'!$AD:$AD,'MF COMBINED'!$J:$J,'Tax Calculation'!$A6,'MF COMBINED'!$AQ:$AQ,'Tax Calculation'!C$2)</f>
        <v>0</v>
      </c>
      <c r="D6" s="5">
        <f>+SUMIFS('MF COMBINED'!$AD:$AD,'MF COMBINED'!$J:$J,'Tax Calculation'!$A6,'MF COMBINED'!$AQ:$AQ,'Tax Calculation'!D$2)</f>
        <v>0</v>
      </c>
      <c r="E6" s="5">
        <f>+SUMIFS('MF COMBINED'!$AD:$AD,'MF COMBINED'!$J:$J,'Tax Calculation'!$A6,'MF COMBINED'!$AQ:$AQ,'Tax Calculation'!E$2)</f>
        <v>0</v>
      </c>
      <c r="F6" s="5">
        <f>+SUMIFS('MF COMBINED'!$AD:$AD,'MF COMBINED'!$J:$J,'Tax Calculation'!$A6,'MF COMBINED'!$AQ:$AQ,'Tax Calculation'!F$2)</f>
        <v>0</v>
      </c>
      <c r="G6" s="5">
        <f>+SUMIFS('MF COMBINED'!$AD:$AD,'MF COMBINED'!$J:$J,'Tax Calculation'!$A6,'MF COMBINED'!$AQ:$AQ,'Tax Calculation'!G$2)</f>
        <v>0</v>
      </c>
      <c r="H6" s="5">
        <f>+SUMIFS('MF COMBINED'!$AD:$AD,'MF COMBINED'!$J:$J,'Tax Calculation'!$A6,'MF COMBINED'!$AQ:$AQ,'Tax Calculation'!H$2)</f>
        <v>0</v>
      </c>
      <c r="I6" s="5">
        <f>+SUMIFS('MF COMBINED'!$AD:$AD,'MF COMBINED'!$J:$J,'Tax Calculation'!$A6,'MF COMBINED'!$AQ:$AQ,'Tax Calculation'!I$2)</f>
        <v>0</v>
      </c>
      <c r="J6" s="5">
        <f t="shared" si="1"/>
        <v>0</v>
      </c>
      <c r="M6" t="s">
        <v>85</v>
      </c>
      <c r="O6" s="5">
        <f t="shared" si="2"/>
        <v>0</v>
      </c>
      <c r="P6" s="5">
        <f t="shared" si="3"/>
        <v>0</v>
      </c>
      <c r="Q6" s="5">
        <f t="shared" si="4"/>
        <v>0</v>
      </c>
      <c r="R6" s="5">
        <f t="shared" si="5"/>
        <v>0</v>
      </c>
      <c r="S6" s="5">
        <f t="shared" si="6"/>
        <v>0</v>
      </c>
      <c r="T6" s="5">
        <f t="shared" si="6"/>
        <v>0</v>
      </c>
      <c r="U6" s="5">
        <f t="shared" si="6"/>
        <v>0</v>
      </c>
      <c r="V6" s="14">
        <f t="shared" si="7"/>
        <v>0</v>
      </c>
      <c r="W6" s="14"/>
      <c r="X6" t="s">
        <v>85</v>
      </c>
      <c r="Z6" s="5">
        <f>+SUMIFS('MF COMBINED'!$M:$M,'MF COMBINED'!$AR:$AR,'Tax Calculation'!Z$2,'MF COMBINED'!$J:$J,'Tax Calculation'!$X6,'MF COMBINED'!$AQ:$AQ,'Tax Calculation'!$Y$2)</f>
        <v>0</v>
      </c>
      <c r="AA6" s="5">
        <f>+SUMIFS('MF COMBINED'!$M:$M,'MF COMBINED'!$AR:$AR,'Tax Calculation'!AA$2,'MF COMBINED'!$J:$J,'Tax Calculation'!$X6,'MF COMBINED'!$AQ:$AQ,'Tax Calculation'!$Y$2)</f>
        <v>0</v>
      </c>
      <c r="AB6" s="5">
        <f>+SUMIFS('MF COMBINED'!$M:$M,'MF COMBINED'!$AR:$AR,'Tax Calculation'!AB$2,'MF COMBINED'!$J:$J,'Tax Calculation'!$X6,'MF COMBINED'!$AQ:$AQ,'Tax Calculation'!$Y$2)</f>
        <v>0</v>
      </c>
      <c r="AC6" s="5">
        <f>+SUMIFS('MF COMBINED'!$M:$M,'MF COMBINED'!$AR:$AR,'Tax Calculation'!AC$2,'MF COMBINED'!$J:$J,'Tax Calculation'!$X6,'MF COMBINED'!$AQ:$AQ,'Tax Calculation'!$Y$2)</f>
        <v>0</v>
      </c>
      <c r="AD6" s="5">
        <f>+SUMIFS('MF COMBINED'!$M:$M,'MF COMBINED'!$AR:$AR,'Tax Calculation'!AD$2,'MF COMBINED'!$J:$J,'Tax Calculation'!$X6,'MF COMBINED'!$AQ:$AQ,'Tax Calculation'!$Y$2)</f>
        <v>0</v>
      </c>
      <c r="AE6" s="5">
        <f>+SUMIFS('MF COMBINED'!$M:$M,'MF COMBINED'!$AR:$AR,'Tax Calculation'!AE$2,'MF COMBINED'!$J:$J,'Tax Calculation'!$X6,'MF COMBINED'!$AQ:$AQ,'Tax Calculation'!$Y$2)</f>
        <v>0</v>
      </c>
      <c r="AF6" s="5">
        <f>+SUMIFS('MF COMBINED'!$M:$M,'MF COMBINED'!$AR:$AR,'Tax Calculation'!AF$2,'MF COMBINED'!$J:$J,'Tax Calculation'!$X6,'MF COMBINED'!$AQ:$AQ,'Tax Calculation'!$Y$2)</f>
        <v>0</v>
      </c>
      <c r="AG6" s="14">
        <f t="shared" si="8"/>
        <v>0</v>
      </c>
      <c r="AJ6" t="s">
        <v>85</v>
      </c>
      <c r="AL6" s="5">
        <f>+SUMIFS('MF COMBINED'!$M:$M,'MF COMBINED'!$AR:$AR,'Tax Calculation'!AL$2,'MF COMBINED'!$J:$J,'Tax Calculation'!$X6,'MF COMBINED'!$AQ:$AQ,'Tax Calculation'!$AK$2)</f>
        <v>0</v>
      </c>
      <c r="AM6" s="5">
        <f>+SUMIFS('MF COMBINED'!$M:$M,'MF COMBINED'!$AR:$AR,'Tax Calculation'!AM$2,'MF COMBINED'!$J:$J,'Tax Calculation'!$X6,'MF COMBINED'!$AQ:$AQ,'Tax Calculation'!$AK$2)</f>
        <v>0</v>
      </c>
      <c r="AN6" s="5">
        <f>+SUMIFS('MF COMBINED'!$M:$M,'MF COMBINED'!$AR:$AR,'Tax Calculation'!AN$2,'MF COMBINED'!$J:$J,'Tax Calculation'!$X6,'MF COMBINED'!$AQ:$AQ,'Tax Calculation'!$AK$2)</f>
        <v>0</v>
      </c>
      <c r="AO6" s="5">
        <f>+SUMIFS('MF COMBINED'!$M:$M,'MF COMBINED'!$AR:$AR,'Tax Calculation'!AO$2,'MF COMBINED'!$J:$J,'Tax Calculation'!$X6,'MF COMBINED'!$AQ:$AQ,'Tax Calculation'!$AK$2)</f>
        <v>0</v>
      </c>
      <c r="AP6" s="5">
        <f>+SUMIFS('MF COMBINED'!$M:$M,'MF COMBINED'!$AR:$AR,'Tax Calculation'!AP$2,'MF COMBINED'!$J:$J,'Tax Calculation'!$X6,'MF COMBINED'!$AQ:$AQ,'Tax Calculation'!$AK$2)</f>
        <v>0</v>
      </c>
      <c r="AQ6" s="5">
        <f>+SUMIFS('MF COMBINED'!$M:$M,'MF COMBINED'!$AR:$AR,'Tax Calculation'!AQ$2,'MF COMBINED'!$J:$J,'Tax Calculation'!$X6,'MF COMBINED'!$AQ:$AQ,'Tax Calculation'!$AK$2)</f>
        <v>0</v>
      </c>
      <c r="AR6" s="5">
        <f>+SUMIFS('MF COMBINED'!$M:$M,'MF COMBINED'!$AR:$AR,'Tax Calculation'!AR$2,'MF COMBINED'!$J:$J,'Tax Calculation'!$X6,'MF COMBINED'!$AQ:$AQ,'Tax Calculation'!$AK$2)</f>
        <v>0</v>
      </c>
      <c r="AS6" s="14">
        <f t="shared" si="9"/>
        <v>0</v>
      </c>
      <c r="AU6" t="s">
        <v>85</v>
      </c>
      <c r="AW6" s="5">
        <f>+SUMIFS('MF COMBINED'!$M:$M,'MF COMBINED'!$AR:$AR,'Tax Calculation'!AW$2,'MF COMBINED'!$J:$J,'Tax Calculation'!$AU6,'MF COMBINED'!$AQ:$AQ,'Tax Calculation'!$AV$2)</f>
        <v>0</v>
      </c>
      <c r="AX6" s="5">
        <f>+SUMIFS('MF COMBINED'!$M:$M,'MF COMBINED'!$AR:$AR,'Tax Calculation'!AX$2,'MF COMBINED'!$J:$J,'Tax Calculation'!$AU6,'MF COMBINED'!$AQ:$AQ,'Tax Calculation'!$AV$2)</f>
        <v>0</v>
      </c>
      <c r="AY6" s="5">
        <f>+SUMIFS('MF COMBINED'!$M:$M,'MF COMBINED'!$AR:$AR,'Tax Calculation'!AY$2,'MF COMBINED'!$J:$J,'Tax Calculation'!$AU6,'MF COMBINED'!$AQ:$AQ,'Tax Calculation'!$AV$2)</f>
        <v>0</v>
      </c>
      <c r="AZ6" s="5">
        <f>+SUMIFS('MF COMBINED'!$M:$M,'MF COMBINED'!$AR:$AR,'Tax Calculation'!AZ$2,'MF COMBINED'!$J:$J,'Tax Calculation'!$AU6,'MF COMBINED'!$AQ:$AQ,'Tax Calculation'!$AV$2)</f>
        <v>0</v>
      </c>
      <c r="BA6" s="5">
        <f>+SUMIFS('MF COMBINED'!$M:$M,'MF COMBINED'!$AR:$AR,'Tax Calculation'!BA$2,'MF COMBINED'!$J:$J,'Tax Calculation'!$AU6,'MF COMBINED'!$AQ:$AQ,'Tax Calculation'!$AV$2)</f>
        <v>0</v>
      </c>
      <c r="BB6" s="5">
        <f>+SUMIFS('MF COMBINED'!$M:$M,'MF COMBINED'!$AR:$AR,'Tax Calculation'!BB$2,'MF COMBINED'!$J:$J,'Tax Calculation'!$AU6,'MF COMBINED'!$AQ:$AQ,'Tax Calculation'!$AV$2)</f>
        <v>0</v>
      </c>
      <c r="BC6" s="5">
        <f>+SUMIFS('MF COMBINED'!$M:$M,'MF COMBINED'!$AR:$AR,'Tax Calculation'!BC$2,'MF COMBINED'!$J:$J,'Tax Calculation'!$AU6,'MF COMBINED'!$AQ:$AQ,'Tax Calculation'!$AV$2)</f>
        <v>0</v>
      </c>
      <c r="BD6" s="14">
        <f t="shared" si="10"/>
        <v>0</v>
      </c>
      <c r="BF6" t="s">
        <v>85</v>
      </c>
      <c r="BH6" s="5">
        <f>+SUMIFS('MF COMBINED'!$M:$M,'MF COMBINED'!$AR:$AR,'Tax Calculation'!BH$2,'MF COMBINED'!$J:$J,'Tax Calculation'!$BF6,'MF COMBINED'!$AQ:$AQ,'Tax Calculation'!$BG$2)</f>
        <v>0</v>
      </c>
      <c r="BI6" s="5">
        <f>+SUMIFS('MF COMBINED'!$M:$M,'MF COMBINED'!$AR:$AR,'Tax Calculation'!BI$2,'MF COMBINED'!$J:$J,'Tax Calculation'!$BF6,'MF COMBINED'!$AQ:$AQ,'Tax Calculation'!$BG$2)</f>
        <v>0</v>
      </c>
      <c r="BJ6" s="5">
        <f>+SUMIFS('MF COMBINED'!$M:$M,'MF COMBINED'!$AR:$AR,'Tax Calculation'!BJ$2,'MF COMBINED'!$J:$J,'Tax Calculation'!$BF6,'MF COMBINED'!$AQ:$AQ,'Tax Calculation'!$BG$2)</f>
        <v>0</v>
      </c>
      <c r="BK6" s="5">
        <f>+SUMIFS('MF COMBINED'!$M:$M,'MF COMBINED'!$AR:$AR,'Tax Calculation'!BK$2,'MF COMBINED'!$J:$J,'Tax Calculation'!$BF6,'MF COMBINED'!$AQ:$AQ,'Tax Calculation'!$BG$2)</f>
        <v>0</v>
      </c>
      <c r="BL6" s="5">
        <f>+SUMIFS('MF COMBINED'!$M:$M,'MF COMBINED'!$AR:$AR,'Tax Calculation'!BL$2,'MF COMBINED'!$J:$J,'Tax Calculation'!$BF6,'MF COMBINED'!$AQ:$AQ,'Tax Calculation'!$BG$2)</f>
        <v>0</v>
      </c>
      <c r="BM6" s="5">
        <f>+SUMIFS('MF COMBINED'!$M:$M,'MF COMBINED'!$AR:$AR,'Tax Calculation'!BM$2,'MF COMBINED'!$J:$J,'Tax Calculation'!$BF6,'MF COMBINED'!$AQ:$AQ,'Tax Calculation'!$BG$2)</f>
        <v>0</v>
      </c>
      <c r="BN6" s="5">
        <f>+SUMIFS('MF COMBINED'!$M:$M,'MF COMBINED'!$AR:$AR,'Tax Calculation'!BN$2,'MF COMBINED'!$J:$J,'Tax Calculation'!$BF6,'MF COMBINED'!$AQ:$AQ,'Tax Calculation'!$BG$2)</f>
        <v>0</v>
      </c>
      <c r="BO6" s="14">
        <f t="shared" si="11"/>
        <v>0</v>
      </c>
      <c r="BQ6" t="s">
        <v>85</v>
      </c>
      <c r="BS6" s="5">
        <f>+SUMIFS('MF COMBINED'!$M:$M,'MF COMBINED'!$AR:$AR,'Tax Calculation'!BS$2,'MF COMBINED'!$J:$J,'Tax Calculation'!$BQ6,'MF COMBINED'!$AQ:$AQ,'Tax Calculation'!$BR$2)</f>
        <v>0</v>
      </c>
      <c r="BT6" s="5">
        <f>+SUMIFS('MF COMBINED'!$M:$M,'MF COMBINED'!$AR:$AR,'Tax Calculation'!BT$2,'MF COMBINED'!$J:$J,'Tax Calculation'!$BQ6,'MF COMBINED'!$AQ:$AQ,'Tax Calculation'!$BR$2)</f>
        <v>0</v>
      </c>
      <c r="BU6" s="5">
        <f>+SUMIFS('MF COMBINED'!$M:$M,'MF COMBINED'!$AR:$AR,'Tax Calculation'!BU$2,'MF COMBINED'!$J:$J,'Tax Calculation'!$BQ6,'MF COMBINED'!$AQ:$AQ,'Tax Calculation'!$BR$2)</f>
        <v>0</v>
      </c>
      <c r="BV6" s="5">
        <f>+SUMIFS('MF COMBINED'!$M:$M,'MF COMBINED'!$AR:$AR,'Tax Calculation'!BV$2,'MF COMBINED'!$J:$J,'Tax Calculation'!$BQ6,'MF COMBINED'!$AQ:$AQ,'Tax Calculation'!$BR$2)</f>
        <v>0</v>
      </c>
      <c r="BW6" s="5">
        <f>+SUMIFS('MF COMBINED'!$M:$M,'MF COMBINED'!$AR:$AR,'Tax Calculation'!BW$2,'MF COMBINED'!$J:$J,'Tax Calculation'!$BQ6,'MF COMBINED'!$AQ:$AQ,'Tax Calculation'!$BR$2)</f>
        <v>0</v>
      </c>
      <c r="BX6" s="5">
        <f>+SUMIFS('MF COMBINED'!$M:$M,'MF COMBINED'!$AR:$AR,'Tax Calculation'!BX$2,'MF COMBINED'!$J:$J,'Tax Calculation'!$BQ6,'MF COMBINED'!$AQ:$AQ,'Tax Calculation'!$BR$2)</f>
        <v>0</v>
      </c>
      <c r="BY6" s="5">
        <f>+SUMIFS('MF COMBINED'!$M:$M,'MF COMBINED'!$AR:$AR,'Tax Calculation'!BY$2,'MF COMBINED'!$J:$J,'Tax Calculation'!$BQ6,'MF COMBINED'!$AQ:$AQ,'Tax Calculation'!$BR$2)</f>
        <v>0</v>
      </c>
      <c r="BZ6" s="14">
        <f t="shared" si="12"/>
        <v>0</v>
      </c>
      <c r="CB6" t="s">
        <v>85</v>
      </c>
      <c r="CD6" s="5">
        <f>+SUMIFS('MF COMBINED'!$M:$M,'MF COMBINED'!$AR:$AR,'Tax Calculation'!CD$2,'MF COMBINED'!$J:$J,'Tax Calculation'!$CB6,'MF COMBINED'!$AQ:$AQ,'Tax Calculation'!$CC$2)</f>
        <v>0</v>
      </c>
      <c r="CE6" s="5">
        <f>+SUMIFS('MF COMBINED'!$M:$M,'MF COMBINED'!$AR:$AR,'Tax Calculation'!CE$2,'MF COMBINED'!$J:$J,'Tax Calculation'!$CB6,'MF COMBINED'!$AQ:$AQ,'Tax Calculation'!$CC$2)</f>
        <v>0</v>
      </c>
      <c r="CF6" s="5">
        <f>+SUMIFS('MF COMBINED'!$M:$M,'MF COMBINED'!$AR:$AR,'Tax Calculation'!CF$2,'MF COMBINED'!$J:$J,'Tax Calculation'!$CB6,'MF COMBINED'!$AQ:$AQ,'Tax Calculation'!$CC$2)</f>
        <v>0</v>
      </c>
      <c r="CG6" s="5">
        <f>+SUMIFS('MF COMBINED'!$M:$M,'MF COMBINED'!$AR:$AR,'Tax Calculation'!CG$2,'MF COMBINED'!$J:$J,'Tax Calculation'!$CB6,'MF COMBINED'!$AQ:$AQ,'Tax Calculation'!$CC$2)</f>
        <v>0</v>
      </c>
      <c r="CH6" s="5">
        <f>+SUMIFS('MF COMBINED'!$M:$M,'MF COMBINED'!$AR:$AR,'Tax Calculation'!CH$2,'MF COMBINED'!$J:$J,'Tax Calculation'!$CB6,'MF COMBINED'!$AQ:$AQ,'Tax Calculation'!$CC$2)</f>
        <v>0</v>
      </c>
      <c r="CI6" s="5">
        <f>+SUMIFS('MF COMBINED'!$M:$M,'MF COMBINED'!$AR:$AR,'Tax Calculation'!CI$2,'MF COMBINED'!$J:$J,'Tax Calculation'!$CB6,'MF COMBINED'!$AQ:$AQ,'Tax Calculation'!$CC$2)</f>
        <v>0</v>
      </c>
      <c r="CJ6" s="5">
        <f>+SUMIFS('MF COMBINED'!$M:$M,'MF COMBINED'!$AR:$AR,'Tax Calculation'!CJ$2,'MF COMBINED'!$J:$J,'Tax Calculation'!$CB6,'MF COMBINED'!$AQ:$AQ,'Tax Calculation'!$CC$2)</f>
        <v>0</v>
      </c>
      <c r="CK6" s="14">
        <f t="shared" si="13"/>
        <v>0</v>
      </c>
      <c r="CM6" t="s">
        <v>85</v>
      </c>
      <c r="CO6" s="5">
        <f>+SUMIFS('MF COMBINED'!$M:$M,'MF COMBINED'!$AR:$AR,'Tax Calculation'!CO$2,'MF COMBINED'!$J:$J,'Tax Calculation'!$CM6,'MF COMBINED'!$AQ:$AQ,'Tax Calculation'!$CN$2)</f>
        <v>0</v>
      </c>
      <c r="CP6" s="5">
        <f>+SUMIFS('MF COMBINED'!$M:$M,'MF COMBINED'!$AR:$AR,'Tax Calculation'!CP$2,'MF COMBINED'!$J:$J,'Tax Calculation'!$CM6,'MF COMBINED'!$AQ:$AQ,'Tax Calculation'!$CN$2)</f>
        <v>0</v>
      </c>
      <c r="CQ6" s="5">
        <f>+SUMIFS('MF COMBINED'!$M:$M,'MF COMBINED'!$AR:$AR,'Tax Calculation'!CQ$2,'MF COMBINED'!$J:$J,'Tax Calculation'!$CM6,'MF COMBINED'!$AQ:$AQ,'Tax Calculation'!$CN$2)</f>
        <v>0</v>
      </c>
      <c r="CR6" s="5">
        <f>+SUMIFS('MF COMBINED'!$M:$M,'MF COMBINED'!$AR:$AR,'Tax Calculation'!CR$2,'MF COMBINED'!$J:$J,'Tax Calculation'!$CM6,'MF COMBINED'!$AQ:$AQ,'Tax Calculation'!$CN$2)</f>
        <v>0</v>
      </c>
      <c r="CS6" s="5">
        <f>+SUMIFS('MF COMBINED'!$M:$M,'MF COMBINED'!$AR:$AR,'Tax Calculation'!CS$2,'MF COMBINED'!$J:$J,'Tax Calculation'!$CM6,'MF COMBINED'!$AQ:$AQ,'Tax Calculation'!$CN$2)</f>
        <v>0</v>
      </c>
      <c r="CT6" s="5">
        <f>+SUMIFS('MF COMBINED'!$M:$M,'MF COMBINED'!$AR:$AR,'Tax Calculation'!CT$2,'MF COMBINED'!$J:$J,'Tax Calculation'!$CM6,'MF COMBINED'!$AQ:$AQ,'Tax Calculation'!$CN$2)</f>
        <v>0</v>
      </c>
      <c r="CU6" s="5">
        <f>+SUMIFS('MF COMBINED'!$M:$M,'MF COMBINED'!$AR:$AR,'Tax Calculation'!CU$2,'MF COMBINED'!$J:$J,'Tax Calculation'!$CM6,'MF COMBINED'!$AQ:$AQ,'Tax Calculation'!$CN$2)</f>
        <v>0</v>
      </c>
      <c r="CV6" s="14">
        <f t="shared" si="14"/>
        <v>0</v>
      </c>
    </row>
    <row r="7" spans="1:100">
      <c r="A7" t="s">
        <v>305</v>
      </c>
      <c r="C7" s="5">
        <f>+SUMIFS('MF COMBINED'!$AD:$AD,'MF COMBINED'!$J:$J,'Tax Calculation'!$A7,'MF COMBINED'!$AQ:$AQ,'Tax Calculation'!C$2)</f>
        <v>0</v>
      </c>
      <c r="D7" s="5">
        <f>+SUMIFS('MF COMBINED'!$AD:$AD,'MF COMBINED'!$J:$J,'Tax Calculation'!$A7,'MF COMBINED'!$AQ:$AQ,'Tax Calculation'!D$2)</f>
        <v>0</v>
      </c>
      <c r="E7" s="5">
        <f>+SUMIFS('MF COMBINED'!$AD:$AD,'MF COMBINED'!$J:$J,'Tax Calculation'!$A7,'MF COMBINED'!$AQ:$AQ,'Tax Calculation'!E$2)</f>
        <v>0</v>
      </c>
      <c r="F7" s="5">
        <f>+SUMIFS('MF COMBINED'!$AD:$AD,'MF COMBINED'!$J:$J,'Tax Calculation'!$A7,'MF COMBINED'!$AQ:$AQ,'Tax Calculation'!F$2)</f>
        <v>0</v>
      </c>
      <c r="G7" s="5">
        <f>+SUMIFS('MF COMBINED'!$AD:$AD,'MF COMBINED'!$J:$J,'Tax Calculation'!$A7,'MF COMBINED'!$AQ:$AQ,'Tax Calculation'!G$2)</f>
        <v>0</v>
      </c>
      <c r="H7" s="5">
        <f>+SUMIFS('MF COMBINED'!$AD:$AD,'MF COMBINED'!$J:$J,'Tax Calculation'!$A7,'MF COMBINED'!$AQ:$AQ,'Tax Calculation'!H$2)</f>
        <v>0</v>
      </c>
      <c r="I7" s="5">
        <f>+SUMIFS('MF COMBINED'!$AD:$AD,'MF COMBINED'!$J:$J,'Tax Calculation'!$A7,'MF COMBINED'!$AQ:$AQ,'Tax Calculation'!I$2)</f>
        <v>0</v>
      </c>
      <c r="J7" s="5">
        <f t="shared" si="1"/>
        <v>0</v>
      </c>
      <c r="M7" t="s">
        <v>305</v>
      </c>
      <c r="O7" s="5">
        <f t="shared" si="2"/>
        <v>0</v>
      </c>
      <c r="P7" s="5">
        <f t="shared" si="3"/>
        <v>0</v>
      </c>
      <c r="Q7" s="5">
        <f t="shared" si="4"/>
        <v>0</v>
      </c>
      <c r="R7" s="5">
        <f t="shared" si="5"/>
        <v>0</v>
      </c>
      <c r="S7" s="5">
        <f t="shared" si="6"/>
        <v>0</v>
      </c>
      <c r="T7" s="5">
        <f t="shared" si="6"/>
        <v>0</v>
      </c>
      <c r="U7" s="5">
        <f t="shared" si="6"/>
        <v>0</v>
      </c>
      <c r="V7" s="14">
        <f t="shared" si="7"/>
        <v>0</v>
      </c>
      <c r="W7" s="14"/>
      <c r="X7" t="s">
        <v>305</v>
      </c>
      <c r="Z7" s="5">
        <f>+SUMIFS('MF COMBINED'!$M:$M,'MF COMBINED'!$AR:$AR,'Tax Calculation'!Z$2,'MF COMBINED'!$J:$J,'Tax Calculation'!$X7,'MF COMBINED'!$AQ:$AQ,'Tax Calculation'!$Y$2)</f>
        <v>0</v>
      </c>
      <c r="AA7" s="5">
        <f>+SUMIFS('MF COMBINED'!$M:$M,'MF COMBINED'!$AR:$AR,'Tax Calculation'!AA$2,'MF COMBINED'!$J:$J,'Tax Calculation'!$X7,'MF COMBINED'!$AQ:$AQ,'Tax Calculation'!$Y$2)</f>
        <v>0</v>
      </c>
      <c r="AB7" s="5">
        <f>+SUMIFS('MF COMBINED'!$M:$M,'MF COMBINED'!$AR:$AR,'Tax Calculation'!AB$2,'MF COMBINED'!$J:$J,'Tax Calculation'!$X7,'MF COMBINED'!$AQ:$AQ,'Tax Calculation'!$Y$2)</f>
        <v>0</v>
      </c>
      <c r="AC7" s="5">
        <f>+SUMIFS('MF COMBINED'!$M:$M,'MF COMBINED'!$AR:$AR,'Tax Calculation'!AC$2,'MF COMBINED'!$J:$J,'Tax Calculation'!$X7,'MF COMBINED'!$AQ:$AQ,'Tax Calculation'!$Y$2)</f>
        <v>0</v>
      </c>
      <c r="AD7" s="5">
        <f>+SUMIFS('MF COMBINED'!$M:$M,'MF COMBINED'!$AR:$AR,'Tax Calculation'!AD$2,'MF COMBINED'!$J:$J,'Tax Calculation'!$X7,'MF COMBINED'!$AQ:$AQ,'Tax Calculation'!$Y$2)</f>
        <v>0</v>
      </c>
      <c r="AE7" s="5">
        <f>+SUMIFS('MF COMBINED'!$M:$M,'MF COMBINED'!$AR:$AR,'Tax Calculation'!AE$2,'MF COMBINED'!$J:$J,'Tax Calculation'!$X7,'MF COMBINED'!$AQ:$AQ,'Tax Calculation'!$Y$2)</f>
        <v>0</v>
      </c>
      <c r="AF7" s="5">
        <f>+SUMIFS('MF COMBINED'!$M:$M,'MF COMBINED'!$AR:$AR,'Tax Calculation'!AF$2,'MF COMBINED'!$J:$J,'Tax Calculation'!$X7,'MF COMBINED'!$AQ:$AQ,'Tax Calculation'!$Y$2)</f>
        <v>0</v>
      </c>
      <c r="AG7" s="14">
        <f t="shared" si="8"/>
        <v>0</v>
      </c>
      <c r="AJ7" t="s">
        <v>305</v>
      </c>
      <c r="AL7" s="5">
        <f>+SUMIFS('MF COMBINED'!$M:$M,'MF COMBINED'!$AR:$AR,'Tax Calculation'!AL$2,'MF COMBINED'!$J:$J,'Tax Calculation'!$X7,'MF COMBINED'!$AQ:$AQ,'Tax Calculation'!$AK$2)</f>
        <v>0</v>
      </c>
      <c r="AM7" s="5">
        <f>+SUMIFS('MF COMBINED'!$M:$M,'MF COMBINED'!$AR:$AR,'Tax Calculation'!AM$2,'MF COMBINED'!$J:$J,'Tax Calculation'!$X7,'MF COMBINED'!$AQ:$AQ,'Tax Calculation'!$AK$2)</f>
        <v>0</v>
      </c>
      <c r="AN7" s="5">
        <f>+SUMIFS('MF COMBINED'!$M:$M,'MF COMBINED'!$AR:$AR,'Tax Calculation'!AN$2,'MF COMBINED'!$J:$J,'Tax Calculation'!$X7,'MF COMBINED'!$AQ:$AQ,'Tax Calculation'!$AK$2)</f>
        <v>0</v>
      </c>
      <c r="AO7" s="5">
        <f>+SUMIFS('MF COMBINED'!$M:$M,'MF COMBINED'!$AR:$AR,'Tax Calculation'!AO$2,'MF COMBINED'!$J:$J,'Tax Calculation'!$X7,'MF COMBINED'!$AQ:$AQ,'Tax Calculation'!$AK$2)</f>
        <v>0</v>
      </c>
      <c r="AP7" s="5">
        <f>+SUMIFS('MF COMBINED'!$M:$M,'MF COMBINED'!$AR:$AR,'Tax Calculation'!AP$2,'MF COMBINED'!$J:$J,'Tax Calculation'!$X7,'MF COMBINED'!$AQ:$AQ,'Tax Calculation'!$AK$2)</f>
        <v>0</v>
      </c>
      <c r="AQ7" s="5">
        <f>+SUMIFS('MF COMBINED'!$M:$M,'MF COMBINED'!$AR:$AR,'Tax Calculation'!AQ$2,'MF COMBINED'!$J:$J,'Tax Calculation'!$X7,'MF COMBINED'!$AQ:$AQ,'Tax Calculation'!$AK$2)</f>
        <v>0</v>
      </c>
      <c r="AR7" s="5">
        <f>+SUMIFS('MF COMBINED'!$M:$M,'MF COMBINED'!$AR:$AR,'Tax Calculation'!AR$2,'MF COMBINED'!$J:$J,'Tax Calculation'!$X7,'MF COMBINED'!$AQ:$AQ,'Tax Calculation'!$AK$2)</f>
        <v>0</v>
      </c>
      <c r="AS7" s="14">
        <f t="shared" si="9"/>
        <v>0</v>
      </c>
      <c r="AU7" t="s">
        <v>305</v>
      </c>
      <c r="AW7" s="5">
        <f>+SUMIFS('MF COMBINED'!$M:$M,'MF COMBINED'!$AR:$AR,'Tax Calculation'!AW$2,'MF COMBINED'!$J:$J,'Tax Calculation'!$AU7,'MF COMBINED'!$AQ:$AQ,'Tax Calculation'!$AV$2)</f>
        <v>0</v>
      </c>
      <c r="AX7" s="5">
        <f>+SUMIFS('MF COMBINED'!$M:$M,'MF COMBINED'!$AR:$AR,'Tax Calculation'!AX$2,'MF COMBINED'!$J:$J,'Tax Calculation'!$AU7,'MF COMBINED'!$AQ:$AQ,'Tax Calculation'!$AV$2)</f>
        <v>0</v>
      </c>
      <c r="AY7" s="5">
        <f>+SUMIFS('MF COMBINED'!$M:$M,'MF COMBINED'!$AR:$AR,'Tax Calculation'!AY$2,'MF COMBINED'!$J:$J,'Tax Calculation'!$AU7,'MF COMBINED'!$AQ:$AQ,'Tax Calculation'!$AV$2)</f>
        <v>0</v>
      </c>
      <c r="AZ7" s="5">
        <f>+SUMIFS('MF COMBINED'!$M:$M,'MF COMBINED'!$AR:$AR,'Tax Calculation'!AZ$2,'MF COMBINED'!$J:$J,'Tax Calculation'!$AU7,'MF COMBINED'!$AQ:$AQ,'Tax Calculation'!$AV$2)</f>
        <v>0</v>
      </c>
      <c r="BA7" s="5">
        <f>+SUMIFS('MF COMBINED'!$M:$M,'MF COMBINED'!$AR:$AR,'Tax Calculation'!BA$2,'MF COMBINED'!$J:$J,'Tax Calculation'!$AU7,'MF COMBINED'!$AQ:$AQ,'Tax Calculation'!$AV$2)</f>
        <v>0</v>
      </c>
      <c r="BB7" s="5">
        <f>+SUMIFS('MF COMBINED'!$M:$M,'MF COMBINED'!$AR:$AR,'Tax Calculation'!BB$2,'MF COMBINED'!$J:$J,'Tax Calculation'!$AU7,'MF COMBINED'!$AQ:$AQ,'Tax Calculation'!$AV$2)</f>
        <v>0</v>
      </c>
      <c r="BC7" s="5">
        <f>+SUMIFS('MF COMBINED'!$M:$M,'MF COMBINED'!$AR:$AR,'Tax Calculation'!BC$2,'MF COMBINED'!$J:$J,'Tax Calculation'!$AU7,'MF COMBINED'!$AQ:$AQ,'Tax Calculation'!$AV$2)</f>
        <v>0</v>
      </c>
      <c r="BD7" s="14">
        <f t="shared" si="10"/>
        <v>0</v>
      </c>
      <c r="BF7" t="s">
        <v>305</v>
      </c>
      <c r="BH7" s="5">
        <f>+SUMIFS('MF COMBINED'!$M:$M,'MF COMBINED'!$AR:$AR,'Tax Calculation'!BH$2,'MF COMBINED'!$J:$J,'Tax Calculation'!$BF7,'MF COMBINED'!$AQ:$AQ,'Tax Calculation'!$BG$2)</f>
        <v>0</v>
      </c>
      <c r="BI7" s="5">
        <f>+SUMIFS('MF COMBINED'!$M:$M,'MF COMBINED'!$AR:$AR,'Tax Calculation'!BI$2,'MF COMBINED'!$J:$J,'Tax Calculation'!$BF7,'MF COMBINED'!$AQ:$AQ,'Tax Calculation'!$BG$2)</f>
        <v>0</v>
      </c>
      <c r="BJ7" s="5">
        <f>+SUMIFS('MF COMBINED'!$M:$M,'MF COMBINED'!$AR:$AR,'Tax Calculation'!BJ$2,'MF COMBINED'!$J:$J,'Tax Calculation'!$BF7,'MF COMBINED'!$AQ:$AQ,'Tax Calculation'!$BG$2)</f>
        <v>0</v>
      </c>
      <c r="BK7" s="5">
        <f>+SUMIFS('MF COMBINED'!$M:$M,'MF COMBINED'!$AR:$AR,'Tax Calculation'!BK$2,'MF COMBINED'!$J:$J,'Tax Calculation'!$BF7,'MF COMBINED'!$AQ:$AQ,'Tax Calculation'!$BG$2)</f>
        <v>0</v>
      </c>
      <c r="BL7" s="5">
        <f>+SUMIFS('MF COMBINED'!$M:$M,'MF COMBINED'!$AR:$AR,'Tax Calculation'!BL$2,'MF COMBINED'!$J:$J,'Tax Calculation'!$BF7,'MF COMBINED'!$AQ:$AQ,'Tax Calculation'!$BG$2)</f>
        <v>0</v>
      </c>
      <c r="BM7" s="5">
        <f>+SUMIFS('MF COMBINED'!$M:$M,'MF COMBINED'!$AR:$AR,'Tax Calculation'!BM$2,'MF COMBINED'!$J:$J,'Tax Calculation'!$BF7,'MF COMBINED'!$AQ:$AQ,'Tax Calculation'!$BG$2)</f>
        <v>0</v>
      </c>
      <c r="BN7" s="5">
        <f>+SUMIFS('MF COMBINED'!$M:$M,'MF COMBINED'!$AR:$AR,'Tax Calculation'!BN$2,'MF COMBINED'!$J:$J,'Tax Calculation'!$BF7,'MF COMBINED'!$AQ:$AQ,'Tax Calculation'!$BG$2)</f>
        <v>0</v>
      </c>
      <c r="BO7" s="14">
        <f t="shared" si="11"/>
        <v>0</v>
      </c>
      <c r="BQ7" t="s">
        <v>305</v>
      </c>
      <c r="BS7" s="5">
        <f>+SUMIFS('MF COMBINED'!$M:$M,'MF COMBINED'!$AR:$AR,'Tax Calculation'!BS$2,'MF COMBINED'!$J:$J,'Tax Calculation'!$BQ7,'MF COMBINED'!$AQ:$AQ,'Tax Calculation'!$BR$2)</f>
        <v>0</v>
      </c>
      <c r="BT7" s="5">
        <f>+SUMIFS('MF COMBINED'!$M:$M,'MF COMBINED'!$AR:$AR,'Tax Calculation'!BT$2,'MF COMBINED'!$J:$J,'Tax Calculation'!$BQ7,'MF COMBINED'!$AQ:$AQ,'Tax Calculation'!$BR$2)</f>
        <v>0</v>
      </c>
      <c r="BU7" s="5">
        <f>+SUMIFS('MF COMBINED'!$M:$M,'MF COMBINED'!$AR:$AR,'Tax Calculation'!BU$2,'MF COMBINED'!$J:$J,'Tax Calculation'!$BQ7,'MF COMBINED'!$AQ:$AQ,'Tax Calculation'!$BR$2)</f>
        <v>0</v>
      </c>
      <c r="BV7" s="5">
        <f>+SUMIFS('MF COMBINED'!$M:$M,'MF COMBINED'!$AR:$AR,'Tax Calculation'!BV$2,'MF COMBINED'!$J:$J,'Tax Calculation'!$BQ7,'MF COMBINED'!$AQ:$AQ,'Tax Calculation'!$BR$2)</f>
        <v>0</v>
      </c>
      <c r="BW7" s="5">
        <f>+SUMIFS('MF COMBINED'!$M:$M,'MF COMBINED'!$AR:$AR,'Tax Calculation'!BW$2,'MF COMBINED'!$J:$J,'Tax Calculation'!$BQ7,'MF COMBINED'!$AQ:$AQ,'Tax Calculation'!$BR$2)</f>
        <v>0</v>
      </c>
      <c r="BX7" s="5">
        <f>+SUMIFS('MF COMBINED'!$M:$M,'MF COMBINED'!$AR:$AR,'Tax Calculation'!BX$2,'MF COMBINED'!$J:$J,'Tax Calculation'!$BQ7,'MF COMBINED'!$AQ:$AQ,'Tax Calculation'!$BR$2)</f>
        <v>0</v>
      </c>
      <c r="BY7" s="5">
        <f>+SUMIFS('MF COMBINED'!$M:$M,'MF COMBINED'!$AR:$AR,'Tax Calculation'!BY$2,'MF COMBINED'!$J:$J,'Tax Calculation'!$BQ7,'MF COMBINED'!$AQ:$AQ,'Tax Calculation'!$BR$2)</f>
        <v>0</v>
      </c>
      <c r="BZ7" s="14">
        <f t="shared" si="12"/>
        <v>0</v>
      </c>
      <c r="CB7" t="s">
        <v>305</v>
      </c>
      <c r="CD7" s="5">
        <f>+SUMIFS('MF COMBINED'!$M:$M,'MF COMBINED'!$AR:$AR,'Tax Calculation'!CD$2,'MF COMBINED'!$J:$J,'Tax Calculation'!$CB7,'MF COMBINED'!$AQ:$AQ,'Tax Calculation'!$CC$2)</f>
        <v>0</v>
      </c>
      <c r="CE7" s="5">
        <f>+SUMIFS('MF COMBINED'!$M:$M,'MF COMBINED'!$AR:$AR,'Tax Calculation'!CE$2,'MF COMBINED'!$J:$J,'Tax Calculation'!$CB7,'MF COMBINED'!$AQ:$AQ,'Tax Calculation'!$CC$2)</f>
        <v>0</v>
      </c>
      <c r="CF7" s="5">
        <f>+SUMIFS('MF COMBINED'!$M:$M,'MF COMBINED'!$AR:$AR,'Tax Calculation'!CF$2,'MF COMBINED'!$J:$J,'Tax Calculation'!$CB7,'MF COMBINED'!$AQ:$AQ,'Tax Calculation'!$CC$2)</f>
        <v>0</v>
      </c>
      <c r="CG7" s="5">
        <f>+SUMIFS('MF COMBINED'!$M:$M,'MF COMBINED'!$AR:$AR,'Tax Calculation'!CG$2,'MF COMBINED'!$J:$J,'Tax Calculation'!$CB7,'MF COMBINED'!$AQ:$AQ,'Tax Calculation'!$CC$2)</f>
        <v>0</v>
      </c>
      <c r="CH7" s="5">
        <f>+SUMIFS('MF COMBINED'!$M:$M,'MF COMBINED'!$AR:$AR,'Tax Calculation'!CH$2,'MF COMBINED'!$J:$J,'Tax Calculation'!$CB7,'MF COMBINED'!$AQ:$AQ,'Tax Calculation'!$CC$2)</f>
        <v>0</v>
      </c>
      <c r="CI7" s="5">
        <f>+SUMIFS('MF COMBINED'!$M:$M,'MF COMBINED'!$AR:$AR,'Tax Calculation'!CI$2,'MF COMBINED'!$J:$J,'Tax Calculation'!$CB7,'MF COMBINED'!$AQ:$AQ,'Tax Calculation'!$CC$2)</f>
        <v>0</v>
      </c>
      <c r="CJ7" s="5">
        <f>+SUMIFS('MF COMBINED'!$M:$M,'MF COMBINED'!$AR:$AR,'Tax Calculation'!CJ$2,'MF COMBINED'!$J:$J,'Tax Calculation'!$CB7,'MF COMBINED'!$AQ:$AQ,'Tax Calculation'!$CC$2)</f>
        <v>0</v>
      </c>
      <c r="CK7" s="14">
        <f t="shared" si="13"/>
        <v>0</v>
      </c>
      <c r="CM7" t="s">
        <v>305</v>
      </c>
      <c r="CO7" s="5">
        <f>+SUMIFS('MF COMBINED'!$M:$M,'MF COMBINED'!$AR:$AR,'Tax Calculation'!CO$2,'MF COMBINED'!$J:$J,'Tax Calculation'!$CM7,'MF COMBINED'!$AQ:$AQ,'Tax Calculation'!$CN$2)</f>
        <v>0</v>
      </c>
      <c r="CP7" s="5">
        <f>+SUMIFS('MF COMBINED'!$M:$M,'MF COMBINED'!$AR:$AR,'Tax Calculation'!CP$2,'MF COMBINED'!$J:$J,'Tax Calculation'!$CM7,'MF COMBINED'!$AQ:$AQ,'Tax Calculation'!$CN$2)</f>
        <v>0</v>
      </c>
      <c r="CQ7" s="5">
        <f>+SUMIFS('MF COMBINED'!$M:$M,'MF COMBINED'!$AR:$AR,'Tax Calculation'!CQ$2,'MF COMBINED'!$J:$J,'Tax Calculation'!$CM7,'MF COMBINED'!$AQ:$AQ,'Tax Calculation'!$CN$2)</f>
        <v>0</v>
      </c>
      <c r="CR7" s="5">
        <f>+SUMIFS('MF COMBINED'!$M:$M,'MF COMBINED'!$AR:$AR,'Tax Calculation'!CR$2,'MF COMBINED'!$J:$J,'Tax Calculation'!$CM7,'MF COMBINED'!$AQ:$AQ,'Tax Calculation'!$CN$2)</f>
        <v>0</v>
      </c>
      <c r="CS7" s="5">
        <f>+SUMIFS('MF COMBINED'!$M:$M,'MF COMBINED'!$AR:$AR,'Tax Calculation'!CS$2,'MF COMBINED'!$J:$J,'Tax Calculation'!$CM7,'MF COMBINED'!$AQ:$AQ,'Tax Calculation'!$CN$2)</f>
        <v>0</v>
      </c>
      <c r="CT7" s="5">
        <f>+SUMIFS('MF COMBINED'!$M:$M,'MF COMBINED'!$AR:$AR,'Tax Calculation'!CT$2,'MF COMBINED'!$J:$J,'Tax Calculation'!$CM7,'MF COMBINED'!$AQ:$AQ,'Tax Calculation'!$CN$2)</f>
        <v>0</v>
      </c>
      <c r="CU7" s="5">
        <f>+SUMIFS('MF COMBINED'!$M:$M,'MF COMBINED'!$AR:$AR,'Tax Calculation'!CU$2,'MF COMBINED'!$J:$J,'Tax Calculation'!$CM7,'MF COMBINED'!$AQ:$AQ,'Tax Calculation'!$CN$2)</f>
        <v>0</v>
      </c>
      <c r="CV7" s="14">
        <f t="shared" si="14"/>
        <v>0</v>
      </c>
    </row>
    <row r="8" spans="1:100">
      <c r="A8" t="s">
        <v>306</v>
      </c>
      <c r="C8" s="5">
        <f>+SUMIFS('MF COMBINED'!$AD:$AD,'MF COMBINED'!$J:$J,'Tax Calculation'!$A8,'MF COMBINED'!$AQ:$AQ,'Tax Calculation'!C$2)</f>
        <v>0</v>
      </c>
      <c r="D8" s="5">
        <f>+SUMIFS('MF COMBINED'!$AD:$AD,'MF COMBINED'!$J:$J,'Tax Calculation'!$A8,'MF COMBINED'!$AQ:$AQ,'Tax Calculation'!D$2)</f>
        <v>0</v>
      </c>
      <c r="E8" s="5">
        <f>+SUMIFS('MF COMBINED'!$AD:$AD,'MF COMBINED'!$J:$J,'Tax Calculation'!$A8,'MF COMBINED'!$AQ:$AQ,'Tax Calculation'!E$2)</f>
        <v>0</v>
      </c>
      <c r="F8" s="5">
        <f>+SUMIFS('MF COMBINED'!$AD:$AD,'MF COMBINED'!$J:$J,'Tax Calculation'!$A8,'MF COMBINED'!$AQ:$AQ,'Tax Calculation'!F$2)</f>
        <v>0</v>
      </c>
      <c r="G8" s="5">
        <f>+SUMIFS('MF COMBINED'!$AD:$AD,'MF COMBINED'!$J:$J,'Tax Calculation'!$A8,'MF COMBINED'!$AQ:$AQ,'Tax Calculation'!G$2)</f>
        <v>0</v>
      </c>
      <c r="H8" s="5">
        <f>+SUMIFS('MF COMBINED'!$AD:$AD,'MF COMBINED'!$J:$J,'Tax Calculation'!$A8,'MF COMBINED'!$AQ:$AQ,'Tax Calculation'!H$2)</f>
        <v>0</v>
      </c>
      <c r="I8" s="5">
        <f>+SUMIFS('MF COMBINED'!$AD:$AD,'MF COMBINED'!$J:$J,'Tax Calculation'!$A8,'MF COMBINED'!$AQ:$AQ,'Tax Calculation'!I$2)</f>
        <v>0</v>
      </c>
      <c r="J8" s="5">
        <f t="shared" si="1"/>
        <v>0</v>
      </c>
      <c r="M8" t="s">
        <v>306</v>
      </c>
      <c r="O8" s="5">
        <f t="shared" si="2"/>
        <v>0</v>
      </c>
      <c r="P8" s="5">
        <f t="shared" si="3"/>
        <v>0</v>
      </c>
      <c r="Q8" s="5">
        <f t="shared" si="4"/>
        <v>0</v>
      </c>
      <c r="R8" s="5">
        <f t="shared" si="5"/>
        <v>0</v>
      </c>
      <c r="S8" s="5">
        <f t="shared" si="6"/>
        <v>0</v>
      </c>
      <c r="T8" s="5">
        <f t="shared" si="6"/>
        <v>0</v>
      </c>
      <c r="U8" s="5">
        <f t="shared" si="6"/>
        <v>0</v>
      </c>
      <c r="V8" s="14">
        <f t="shared" si="7"/>
        <v>0</v>
      </c>
      <c r="W8" s="14"/>
      <c r="X8" t="s">
        <v>306</v>
      </c>
      <c r="Z8" s="5">
        <f>+SUMIFS('MF COMBINED'!$M:$M,'MF COMBINED'!$AR:$AR,'Tax Calculation'!Z$2,'MF COMBINED'!$J:$J,'Tax Calculation'!$X8,'MF COMBINED'!$AQ:$AQ,'Tax Calculation'!$Y$2)</f>
        <v>0</v>
      </c>
      <c r="AA8" s="5">
        <f>+SUMIFS('MF COMBINED'!$M:$M,'MF COMBINED'!$AR:$AR,'Tax Calculation'!AA$2,'MF COMBINED'!$J:$J,'Tax Calculation'!$X8,'MF COMBINED'!$AQ:$AQ,'Tax Calculation'!$Y$2)</f>
        <v>0</v>
      </c>
      <c r="AB8" s="5">
        <f>+SUMIFS('MF COMBINED'!$M:$M,'MF COMBINED'!$AR:$AR,'Tax Calculation'!AB$2,'MF COMBINED'!$J:$J,'Tax Calculation'!$X8,'MF COMBINED'!$AQ:$AQ,'Tax Calculation'!$Y$2)</f>
        <v>0</v>
      </c>
      <c r="AC8" s="5">
        <f>+SUMIFS('MF COMBINED'!$M:$M,'MF COMBINED'!$AR:$AR,'Tax Calculation'!AC$2,'MF COMBINED'!$J:$J,'Tax Calculation'!$X8,'MF COMBINED'!$AQ:$AQ,'Tax Calculation'!$Y$2)</f>
        <v>0</v>
      </c>
      <c r="AD8" s="5">
        <f>+SUMIFS('MF COMBINED'!$M:$M,'MF COMBINED'!$AR:$AR,'Tax Calculation'!AD$2,'MF COMBINED'!$J:$J,'Tax Calculation'!$X8,'MF COMBINED'!$AQ:$AQ,'Tax Calculation'!$Y$2)</f>
        <v>0</v>
      </c>
      <c r="AE8" s="5">
        <f>+SUMIFS('MF COMBINED'!$M:$M,'MF COMBINED'!$AR:$AR,'Tax Calculation'!AE$2,'MF COMBINED'!$J:$J,'Tax Calculation'!$X8,'MF COMBINED'!$AQ:$AQ,'Tax Calculation'!$Y$2)</f>
        <v>0</v>
      </c>
      <c r="AF8" s="5">
        <f>+SUMIFS('MF COMBINED'!$M:$M,'MF COMBINED'!$AR:$AR,'Tax Calculation'!AF$2,'MF COMBINED'!$J:$J,'Tax Calculation'!$X8,'MF COMBINED'!$AQ:$AQ,'Tax Calculation'!$Y$2)</f>
        <v>0</v>
      </c>
      <c r="AG8" s="14">
        <f t="shared" si="8"/>
        <v>0</v>
      </c>
      <c r="AJ8" t="s">
        <v>306</v>
      </c>
      <c r="AL8" s="5">
        <f>+SUMIFS('MF COMBINED'!$M:$M,'MF COMBINED'!$AR:$AR,'Tax Calculation'!AL$2,'MF COMBINED'!$J:$J,'Tax Calculation'!$X8,'MF COMBINED'!$AQ:$AQ,'Tax Calculation'!$AK$2)</f>
        <v>0</v>
      </c>
      <c r="AM8" s="5">
        <f>+SUMIFS('MF COMBINED'!$M:$M,'MF COMBINED'!$AR:$AR,'Tax Calculation'!AM$2,'MF COMBINED'!$J:$J,'Tax Calculation'!$X8,'MF COMBINED'!$AQ:$AQ,'Tax Calculation'!$AK$2)</f>
        <v>0</v>
      </c>
      <c r="AN8" s="5">
        <f>+SUMIFS('MF COMBINED'!$M:$M,'MF COMBINED'!$AR:$AR,'Tax Calculation'!AN$2,'MF COMBINED'!$J:$J,'Tax Calculation'!$X8,'MF COMBINED'!$AQ:$AQ,'Tax Calculation'!$AK$2)</f>
        <v>0</v>
      </c>
      <c r="AO8" s="5">
        <f>+SUMIFS('MF COMBINED'!$M:$M,'MF COMBINED'!$AR:$AR,'Tax Calculation'!AO$2,'MF COMBINED'!$J:$J,'Tax Calculation'!$X8,'MF COMBINED'!$AQ:$AQ,'Tax Calculation'!$AK$2)</f>
        <v>0</v>
      </c>
      <c r="AP8" s="5">
        <f>+SUMIFS('MF COMBINED'!$M:$M,'MF COMBINED'!$AR:$AR,'Tax Calculation'!AP$2,'MF COMBINED'!$J:$J,'Tax Calculation'!$X8,'MF COMBINED'!$AQ:$AQ,'Tax Calculation'!$AK$2)</f>
        <v>0</v>
      </c>
      <c r="AQ8" s="5">
        <f>+SUMIFS('MF COMBINED'!$M:$M,'MF COMBINED'!$AR:$AR,'Tax Calculation'!AQ$2,'MF COMBINED'!$J:$J,'Tax Calculation'!$X8,'MF COMBINED'!$AQ:$AQ,'Tax Calculation'!$AK$2)</f>
        <v>0</v>
      </c>
      <c r="AR8" s="5">
        <f>+SUMIFS('MF COMBINED'!$M:$M,'MF COMBINED'!$AR:$AR,'Tax Calculation'!AR$2,'MF COMBINED'!$J:$J,'Tax Calculation'!$X8,'MF COMBINED'!$AQ:$AQ,'Tax Calculation'!$AK$2)</f>
        <v>0</v>
      </c>
      <c r="AS8" s="14">
        <f t="shared" si="9"/>
        <v>0</v>
      </c>
      <c r="AU8" t="s">
        <v>306</v>
      </c>
      <c r="AW8" s="5">
        <f>+SUMIFS('MF COMBINED'!$M:$M,'MF COMBINED'!$AR:$AR,'Tax Calculation'!AW$2,'MF COMBINED'!$J:$J,'Tax Calculation'!$AU8,'MF COMBINED'!$AQ:$AQ,'Tax Calculation'!$AV$2)</f>
        <v>0</v>
      </c>
      <c r="AX8" s="5">
        <f>+SUMIFS('MF COMBINED'!$M:$M,'MF COMBINED'!$AR:$AR,'Tax Calculation'!AX$2,'MF COMBINED'!$J:$J,'Tax Calculation'!$AU8,'MF COMBINED'!$AQ:$AQ,'Tax Calculation'!$AV$2)</f>
        <v>0</v>
      </c>
      <c r="AY8" s="5">
        <f>+SUMIFS('MF COMBINED'!$M:$M,'MF COMBINED'!$AR:$AR,'Tax Calculation'!AY$2,'MF COMBINED'!$J:$J,'Tax Calculation'!$AU8,'MF COMBINED'!$AQ:$AQ,'Tax Calculation'!$AV$2)</f>
        <v>0</v>
      </c>
      <c r="AZ8" s="5">
        <f>+SUMIFS('MF COMBINED'!$M:$M,'MF COMBINED'!$AR:$AR,'Tax Calculation'!AZ$2,'MF COMBINED'!$J:$J,'Tax Calculation'!$AU8,'MF COMBINED'!$AQ:$AQ,'Tax Calculation'!$AV$2)</f>
        <v>0</v>
      </c>
      <c r="BA8" s="5">
        <f>+SUMIFS('MF COMBINED'!$M:$M,'MF COMBINED'!$AR:$AR,'Tax Calculation'!BA$2,'MF COMBINED'!$J:$J,'Tax Calculation'!$AU8,'MF COMBINED'!$AQ:$AQ,'Tax Calculation'!$AV$2)</f>
        <v>0</v>
      </c>
      <c r="BB8" s="5">
        <f>+SUMIFS('MF COMBINED'!$M:$M,'MF COMBINED'!$AR:$AR,'Tax Calculation'!BB$2,'MF COMBINED'!$J:$J,'Tax Calculation'!$AU8,'MF COMBINED'!$AQ:$AQ,'Tax Calculation'!$AV$2)</f>
        <v>0</v>
      </c>
      <c r="BC8" s="5">
        <f>+SUMIFS('MF COMBINED'!$M:$M,'MF COMBINED'!$AR:$AR,'Tax Calculation'!BC$2,'MF COMBINED'!$J:$J,'Tax Calculation'!$AU8,'MF COMBINED'!$AQ:$AQ,'Tax Calculation'!$AV$2)</f>
        <v>0</v>
      </c>
      <c r="BD8" s="14">
        <f t="shared" si="10"/>
        <v>0</v>
      </c>
      <c r="BF8" t="s">
        <v>306</v>
      </c>
      <c r="BH8" s="5">
        <f>+SUMIFS('MF COMBINED'!$M:$M,'MF COMBINED'!$AR:$AR,'Tax Calculation'!BH$2,'MF COMBINED'!$J:$J,'Tax Calculation'!$BF8,'MF COMBINED'!$AQ:$AQ,'Tax Calculation'!$BG$2)</f>
        <v>0</v>
      </c>
      <c r="BI8" s="5">
        <f>+SUMIFS('MF COMBINED'!$M:$M,'MF COMBINED'!$AR:$AR,'Tax Calculation'!BI$2,'MF COMBINED'!$J:$J,'Tax Calculation'!$BF8,'MF COMBINED'!$AQ:$AQ,'Tax Calculation'!$BG$2)</f>
        <v>0</v>
      </c>
      <c r="BJ8" s="5">
        <f>+SUMIFS('MF COMBINED'!$M:$M,'MF COMBINED'!$AR:$AR,'Tax Calculation'!BJ$2,'MF COMBINED'!$J:$J,'Tax Calculation'!$BF8,'MF COMBINED'!$AQ:$AQ,'Tax Calculation'!$BG$2)</f>
        <v>0</v>
      </c>
      <c r="BK8" s="5">
        <f>+SUMIFS('MF COMBINED'!$M:$M,'MF COMBINED'!$AR:$AR,'Tax Calculation'!BK$2,'MF COMBINED'!$J:$J,'Tax Calculation'!$BF8,'MF COMBINED'!$AQ:$AQ,'Tax Calculation'!$BG$2)</f>
        <v>0</v>
      </c>
      <c r="BL8" s="5">
        <f>+SUMIFS('MF COMBINED'!$M:$M,'MF COMBINED'!$AR:$AR,'Tax Calculation'!BL$2,'MF COMBINED'!$J:$J,'Tax Calculation'!$BF8,'MF COMBINED'!$AQ:$AQ,'Tax Calculation'!$BG$2)</f>
        <v>0</v>
      </c>
      <c r="BM8" s="5">
        <f>+SUMIFS('MF COMBINED'!$M:$M,'MF COMBINED'!$AR:$AR,'Tax Calculation'!BM$2,'MF COMBINED'!$J:$J,'Tax Calculation'!$BF8,'MF COMBINED'!$AQ:$AQ,'Tax Calculation'!$BG$2)</f>
        <v>0</v>
      </c>
      <c r="BN8" s="5">
        <f>+SUMIFS('MF COMBINED'!$M:$M,'MF COMBINED'!$AR:$AR,'Tax Calculation'!BN$2,'MF COMBINED'!$J:$J,'Tax Calculation'!$BF8,'MF COMBINED'!$AQ:$AQ,'Tax Calculation'!$BG$2)</f>
        <v>0</v>
      </c>
      <c r="BO8" s="14">
        <f t="shared" si="11"/>
        <v>0</v>
      </c>
      <c r="BQ8" t="s">
        <v>306</v>
      </c>
      <c r="BS8" s="5">
        <f>+SUMIFS('MF COMBINED'!$M:$M,'MF COMBINED'!$AR:$AR,'Tax Calculation'!BS$2,'MF COMBINED'!$J:$J,'Tax Calculation'!$BQ8,'MF COMBINED'!$AQ:$AQ,'Tax Calculation'!$BR$2)</f>
        <v>0</v>
      </c>
      <c r="BT8" s="5">
        <f>+SUMIFS('MF COMBINED'!$M:$M,'MF COMBINED'!$AR:$AR,'Tax Calculation'!BT$2,'MF COMBINED'!$J:$J,'Tax Calculation'!$BQ8,'MF COMBINED'!$AQ:$AQ,'Tax Calculation'!$BR$2)</f>
        <v>0</v>
      </c>
      <c r="BU8" s="5">
        <f>+SUMIFS('MF COMBINED'!$M:$M,'MF COMBINED'!$AR:$AR,'Tax Calculation'!BU$2,'MF COMBINED'!$J:$J,'Tax Calculation'!$BQ8,'MF COMBINED'!$AQ:$AQ,'Tax Calculation'!$BR$2)</f>
        <v>0</v>
      </c>
      <c r="BV8" s="5">
        <f>+SUMIFS('MF COMBINED'!$M:$M,'MF COMBINED'!$AR:$AR,'Tax Calculation'!BV$2,'MF COMBINED'!$J:$J,'Tax Calculation'!$BQ8,'MF COMBINED'!$AQ:$AQ,'Tax Calculation'!$BR$2)</f>
        <v>0</v>
      </c>
      <c r="BW8" s="5">
        <f>+SUMIFS('MF COMBINED'!$M:$M,'MF COMBINED'!$AR:$AR,'Tax Calculation'!BW$2,'MF COMBINED'!$J:$J,'Tax Calculation'!$BQ8,'MF COMBINED'!$AQ:$AQ,'Tax Calculation'!$BR$2)</f>
        <v>0</v>
      </c>
      <c r="BX8" s="5">
        <f>+SUMIFS('MF COMBINED'!$M:$M,'MF COMBINED'!$AR:$AR,'Tax Calculation'!BX$2,'MF COMBINED'!$J:$J,'Tax Calculation'!$BQ8,'MF COMBINED'!$AQ:$AQ,'Tax Calculation'!$BR$2)</f>
        <v>0</v>
      </c>
      <c r="BY8" s="5">
        <f>+SUMIFS('MF COMBINED'!$M:$M,'MF COMBINED'!$AR:$AR,'Tax Calculation'!BY$2,'MF COMBINED'!$J:$J,'Tax Calculation'!$BQ8,'MF COMBINED'!$AQ:$AQ,'Tax Calculation'!$BR$2)</f>
        <v>0</v>
      </c>
      <c r="BZ8" s="14">
        <f t="shared" si="12"/>
        <v>0</v>
      </c>
      <c r="CB8" t="s">
        <v>306</v>
      </c>
      <c r="CD8" s="5">
        <f>+SUMIFS('MF COMBINED'!$M:$M,'MF COMBINED'!$AR:$AR,'Tax Calculation'!CD$2,'MF COMBINED'!$J:$J,'Tax Calculation'!$CB8,'MF COMBINED'!$AQ:$AQ,'Tax Calculation'!$CC$2)</f>
        <v>0</v>
      </c>
      <c r="CE8" s="5">
        <f>+SUMIFS('MF COMBINED'!$M:$M,'MF COMBINED'!$AR:$AR,'Tax Calculation'!CE$2,'MF COMBINED'!$J:$J,'Tax Calculation'!$CB8,'MF COMBINED'!$AQ:$AQ,'Tax Calculation'!$CC$2)</f>
        <v>0</v>
      </c>
      <c r="CF8" s="5">
        <f>+SUMIFS('MF COMBINED'!$M:$M,'MF COMBINED'!$AR:$AR,'Tax Calculation'!CF$2,'MF COMBINED'!$J:$J,'Tax Calculation'!$CB8,'MF COMBINED'!$AQ:$AQ,'Tax Calculation'!$CC$2)</f>
        <v>0</v>
      </c>
      <c r="CG8" s="5">
        <f>+SUMIFS('MF COMBINED'!$M:$M,'MF COMBINED'!$AR:$AR,'Tax Calculation'!CG$2,'MF COMBINED'!$J:$J,'Tax Calculation'!$CB8,'MF COMBINED'!$AQ:$AQ,'Tax Calculation'!$CC$2)</f>
        <v>0</v>
      </c>
      <c r="CH8" s="5">
        <f>+SUMIFS('MF COMBINED'!$M:$M,'MF COMBINED'!$AR:$AR,'Tax Calculation'!CH$2,'MF COMBINED'!$J:$J,'Tax Calculation'!$CB8,'MF COMBINED'!$AQ:$AQ,'Tax Calculation'!$CC$2)</f>
        <v>0</v>
      </c>
      <c r="CI8" s="5">
        <f>+SUMIFS('MF COMBINED'!$M:$M,'MF COMBINED'!$AR:$AR,'Tax Calculation'!CI$2,'MF COMBINED'!$J:$J,'Tax Calculation'!$CB8,'MF COMBINED'!$AQ:$AQ,'Tax Calculation'!$CC$2)</f>
        <v>0</v>
      </c>
      <c r="CJ8" s="5">
        <f>+SUMIFS('MF COMBINED'!$M:$M,'MF COMBINED'!$AR:$AR,'Tax Calculation'!CJ$2,'MF COMBINED'!$J:$J,'Tax Calculation'!$CB8,'MF COMBINED'!$AQ:$AQ,'Tax Calculation'!$CC$2)</f>
        <v>0</v>
      </c>
      <c r="CK8" s="14">
        <f t="shared" si="13"/>
        <v>0</v>
      </c>
      <c r="CM8" t="s">
        <v>306</v>
      </c>
      <c r="CO8" s="5">
        <f>+SUMIFS('MF COMBINED'!$M:$M,'MF COMBINED'!$AR:$AR,'Tax Calculation'!CO$2,'MF COMBINED'!$J:$J,'Tax Calculation'!$CM8,'MF COMBINED'!$AQ:$AQ,'Tax Calculation'!$CN$2)</f>
        <v>0</v>
      </c>
      <c r="CP8" s="5">
        <f>+SUMIFS('MF COMBINED'!$M:$M,'MF COMBINED'!$AR:$AR,'Tax Calculation'!CP$2,'MF COMBINED'!$J:$J,'Tax Calculation'!$CM8,'MF COMBINED'!$AQ:$AQ,'Tax Calculation'!$CN$2)</f>
        <v>0</v>
      </c>
      <c r="CQ8" s="5">
        <f>+SUMIFS('MF COMBINED'!$M:$M,'MF COMBINED'!$AR:$AR,'Tax Calculation'!CQ$2,'MF COMBINED'!$J:$J,'Tax Calculation'!$CM8,'MF COMBINED'!$AQ:$AQ,'Tax Calculation'!$CN$2)</f>
        <v>0</v>
      </c>
      <c r="CR8" s="5">
        <f>+SUMIFS('MF COMBINED'!$M:$M,'MF COMBINED'!$AR:$AR,'Tax Calculation'!CR$2,'MF COMBINED'!$J:$J,'Tax Calculation'!$CM8,'MF COMBINED'!$AQ:$AQ,'Tax Calculation'!$CN$2)</f>
        <v>0</v>
      </c>
      <c r="CS8" s="5">
        <f>+SUMIFS('MF COMBINED'!$M:$M,'MF COMBINED'!$AR:$AR,'Tax Calculation'!CS$2,'MF COMBINED'!$J:$J,'Tax Calculation'!$CM8,'MF COMBINED'!$AQ:$AQ,'Tax Calculation'!$CN$2)</f>
        <v>0</v>
      </c>
      <c r="CT8" s="5">
        <f>+SUMIFS('MF COMBINED'!$M:$M,'MF COMBINED'!$AR:$AR,'Tax Calculation'!CT$2,'MF COMBINED'!$J:$J,'Tax Calculation'!$CM8,'MF COMBINED'!$AQ:$AQ,'Tax Calculation'!$CN$2)</f>
        <v>0</v>
      </c>
      <c r="CU8" s="5">
        <f>+SUMIFS('MF COMBINED'!$M:$M,'MF COMBINED'!$AR:$AR,'Tax Calculation'!CU$2,'MF COMBINED'!$J:$J,'Tax Calculation'!$CM8,'MF COMBINED'!$AQ:$AQ,'Tax Calculation'!$CN$2)</f>
        <v>0</v>
      </c>
      <c r="CV8" s="14">
        <f t="shared" si="14"/>
        <v>0</v>
      </c>
    </row>
    <row r="9" spans="1:100">
      <c r="A9" t="s">
        <v>2762</v>
      </c>
      <c r="C9" s="5">
        <f>+SUMIFS('MF COMBINED'!$AD:$AD,'MF COMBINED'!$J:$J,'Tax Calculation'!$A9,'MF COMBINED'!$AQ:$AQ,'Tax Calculation'!C$2)</f>
        <v>0</v>
      </c>
      <c r="D9" s="5">
        <f>+SUMIFS('MF COMBINED'!$AD:$AD,'MF COMBINED'!$J:$J,'Tax Calculation'!$A9,'MF COMBINED'!$AQ:$AQ,'Tax Calculation'!D$2)</f>
        <v>0</v>
      </c>
      <c r="E9" s="5">
        <f>+SUMIFS('MF COMBINED'!$AD:$AD,'MF COMBINED'!$J:$J,'Tax Calculation'!$A9,'MF COMBINED'!$AQ:$AQ,'Tax Calculation'!E$2)</f>
        <v>0</v>
      </c>
      <c r="F9" s="5">
        <f>+SUMIFS('MF COMBINED'!$AD:$AD,'MF COMBINED'!$J:$J,'Tax Calculation'!$A9,'MF COMBINED'!$AQ:$AQ,'Tax Calculation'!F$2)</f>
        <v>0</v>
      </c>
      <c r="G9" s="5">
        <f>+SUMIFS('MF COMBINED'!$AD:$AD,'MF COMBINED'!$J:$J,'Tax Calculation'!$A9,'MF COMBINED'!$AQ:$AQ,'Tax Calculation'!G$2)</f>
        <v>0</v>
      </c>
      <c r="H9" s="5">
        <f>+SUMIFS('MF COMBINED'!$AD:$AD,'MF COMBINED'!$J:$J,'Tax Calculation'!$A9,'MF COMBINED'!$AQ:$AQ,'Tax Calculation'!H$2)</f>
        <v>0</v>
      </c>
      <c r="I9" s="5">
        <f>+SUMIFS('MF COMBINED'!$AD:$AD,'MF COMBINED'!$J:$J,'Tax Calculation'!$A9,'MF COMBINED'!$AQ:$AQ,'Tax Calculation'!I$2)</f>
        <v>0</v>
      </c>
      <c r="J9" s="5">
        <f t="shared" si="1"/>
        <v>0</v>
      </c>
      <c r="M9" t="s">
        <v>2762</v>
      </c>
      <c r="O9" s="5">
        <f t="shared" si="2"/>
        <v>0</v>
      </c>
      <c r="P9" s="5">
        <f t="shared" si="3"/>
        <v>0</v>
      </c>
      <c r="Q9" s="5">
        <f t="shared" si="4"/>
        <v>0</v>
      </c>
      <c r="R9" s="5">
        <f t="shared" si="5"/>
        <v>0</v>
      </c>
      <c r="S9" s="5">
        <f t="shared" si="6"/>
        <v>0</v>
      </c>
      <c r="T9" s="5">
        <f t="shared" si="6"/>
        <v>0</v>
      </c>
      <c r="U9" s="5">
        <f t="shared" si="6"/>
        <v>0</v>
      </c>
      <c r="V9" s="14">
        <f t="shared" si="7"/>
        <v>0</v>
      </c>
      <c r="W9" s="14"/>
      <c r="X9" t="s">
        <v>2762</v>
      </c>
      <c r="Z9" s="5">
        <f>+SUMIFS('MF COMBINED'!$M:$M,'MF COMBINED'!$AR:$AR,'Tax Calculation'!Z$2,'MF COMBINED'!$J:$J,'Tax Calculation'!$X9,'MF COMBINED'!$AQ:$AQ,'Tax Calculation'!$Y$2)</f>
        <v>0</v>
      </c>
      <c r="AA9" s="5">
        <f>+SUMIFS('MF COMBINED'!$M:$M,'MF COMBINED'!$AR:$AR,'Tax Calculation'!AA$2,'MF COMBINED'!$J:$J,'Tax Calculation'!$X9,'MF COMBINED'!$AQ:$AQ,'Tax Calculation'!$Y$2)</f>
        <v>0</v>
      </c>
      <c r="AB9" s="5">
        <f>+SUMIFS('MF COMBINED'!$M:$M,'MF COMBINED'!$AR:$AR,'Tax Calculation'!AB$2,'MF COMBINED'!$J:$J,'Tax Calculation'!$X9,'MF COMBINED'!$AQ:$AQ,'Tax Calculation'!$Y$2)</f>
        <v>0</v>
      </c>
      <c r="AC9" s="5">
        <f>+SUMIFS('MF COMBINED'!$M:$M,'MF COMBINED'!$AR:$AR,'Tax Calculation'!AC$2,'MF COMBINED'!$J:$J,'Tax Calculation'!$X9,'MF COMBINED'!$AQ:$AQ,'Tax Calculation'!$Y$2)</f>
        <v>0</v>
      </c>
      <c r="AD9" s="5">
        <f>+SUMIFS('MF COMBINED'!$M:$M,'MF COMBINED'!$AR:$AR,'Tax Calculation'!AD$2,'MF COMBINED'!$J:$J,'Tax Calculation'!$X9,'MF COMBINED'!$AQ:$AQ,'Tax Calculation'!$Y$2)</f>
        <v>0</v>
      </c>
      <c r="AE9" s="5">
        <f>+SUMIFS('MF COMBINED'!$M:$M,'MF COMBINED'!$AR:$AR,'Tax Calculation'!AE$2,'MF COMBINED'!$J:$J,'Tax Calculation'!$X9,'MF COMBINED'!$AQ:$AQ,'Tax Calculation'!$Y$2)</f>
        <v>0</v>
      </c>
      <c r="AF9" s="5">
        <f>+SUMIFS('MF COMBINED'!$M:$M,'MF COMBINED'!$AR:$AR,'Tax Calculation'!AF$2,'MF COMBINED'!$J:$J,'Tax Calculation'!$X9,'MF COMBINED'!$AQ:$AQ,'Tax Calculation'!$Y$2)</f>
        <v>0</v>
      </c>
      <c r="AG9" s="14">
        <f t="shared" si="8"/>
        <v>0</v>
      </c>
      <c r="AJ9" t="s">
        <v>2762</v>
      </c>
      <c r="AL9" s="5">
        <f>+SUMIFS('MF COMBINED'!$M:$M,'MF COMBINED'!$AR:$AR,'Tax Calculation'!AL$2,'MF COMBINED'!$J:$J,'Tax Calculation'!$X9,'MF COMBINED'!$AQ:$AQ,'Tax Calculation'!$AK$2)</f>
        <v>0</v>
      </c>
      <c r="AM9" s="5">
        <f>+SUMIFS('MF COMBINED'!$M:$M,'MF COMBINED'!$AR:$AR,'Tax Calculation'!AM$2,'MF COMBINED'!$J:$J,'Tax Calculation'!$X9,'MF COMBINED'!$AQ:$AQ,'Tax Calculation'!$AK$2)</f>
        <v>0</v>
      </c>
      <c r="AN9" s="5">
        <f>+SUMIFS('MF COMBINED'!$M:$M,'MF COMBINED'!$AR:$AR,'Tax Calculation'!AN$2,'MF COMBINED'!$J:$J,'Tax Calculation'!$X9,'MF COMBINED'!$AQ:$AQ,'Tax Calculation'!$AK$2)</f>
        <v>0</v>
      </c>
      <c r="AO9" s="5">
        <f>+SUMIFS('MF COMBINED'!$M:$M,'MF COMBINED'!$AR:$AR,'Tax Calculation'!AO$2,'MF COMBINED'!$J:$J,'Tax Calculation'!$X9,'MF COMBINED'!$AQ:$AQ,'Tax Calculation'!$AK$2)</f>
        <v>0</v>
      </c>
      <c r="AP9" s="5">
        <f>+SUMIFS('MF COMBINED'!$M:$M,'MF COMBINED'!$AR:$AR,'Tax Calculation'!AP$2,'MF COMBINED'!$J:$J,'Tax Calculation'!$X9,'MF COMBINED'!$AQ:$AQ,'Tax Calculation'!$AK$2)</f>
        <v>0</v>
      </c>
      <c r="AQ9" s="5">
        <f>+SUMIFS('MF COMBINED'!$M:$M,'MF COMBINED'!$AR:$AR,'Tax Calculation'!AQ$2,'MF COMBINED'!$J:$J,'Tax Calculation'!$X9,'MF COMBINED'!$AQ:$AQ,'Tax Calculation'!$AK$2)</f>
        <v>0</v>
      </c>
      <c r="AR9" s="5">
        <f>+SUMIFS('MF COMBINED'!$M:$M,'MF COMBINED'!$AR:$AR,'Tax Calculation'!AR$2,'MF COMBINED'!$J:$J,'Tax Calculation'!$X9,'MF COMBINED'!$AQ:$AQ,'Tax Calculation'!$AK$2)</f>
        <v>0</v>
      </c>
      <c r="AS9" s="14">
        <f t="shared" si="9"/>
        <v>0</v>
      </c>
      <c r="AU9" t="s">
        <v>2762</v>
      </c>
      <c r="AW9" s="5">
        <f>+SUMIFS('MF COMBINED'!$M:$M,'MF COMBINED'!$AR:$AR,'Tax Calculation'!AW$2,'MF COMBINED'!$J:$J,'Tax Calculation'!$AU9,'MF COMBINED'!$AQ:$AQ,'Tax Calculation'!$AV$2)</f>
        <v>0</v>
      </c>
      <c r="AX9" s="5">
        <f>+SUMIFS('MF COMBINED'!$M:$M,'MF COMBINED'!$AR:$AR,'Tax Calculation'!AX$2,'MF COMBINED'!$J:$J,'Tax Calculation'!$AU9,'MF COMBINED'!$AQ:$AQ,'Tax Calculation'!$AV$2)</f>
        <v>0</v>
      </c>
      <c r="AY9" s="5">
        <f>+SUMIFS('MF COMBINED'!$M:$M,'MF COMBINED'!$AR:$AR,'Tax Calculation'!AY$2,'MF COMBINED'!$J:$J,'Tax Calculation'!$AU9,'MF COMBINED'!$AQ:$AQ,'Tax Calculation'!$AV$2)</f>
        <v>0</v>
      </c>
      <c r="AZ9" s="5">
        <f>+SUMIFS('MF COMBINED'!$M:$M,'MF COMBINED'!$AR:$AR,'Tax Calculation'!AZ$2,'MF COMBINED'!$J:$J,'Tax Calculation'!$AU9,'MF COMBINED'!$AQ:$AQ,'Tax Calculation'!$AV$2)</f>
        <v>0</v>
      </c>
      <c r="BA9" s="5">
        <f>+SUMIFS('MF COMBINED'!$M:$M,'MF COMBINED'!$AR:$AR,'Tax Calculation'!BA$2,'MF COMBINED'!$J:$J,'Tax Calculation'!$AU9,'MF COMBINED'!$AQ:$AQ,'Tax Calculation'!$AV$2)</f>
        <v>0</v>
      </c>
      <c r="BB9" s="5">
        <f>+SUMIFS('MF COMBINED'!$M:$M,'MF COMBINED'!$AR:$AR,'Tax Calculation'!BB$2,'MF COMBINED'!$J:$J,'Tax Calculation'!$AU9,'MF COMBINED'!$AQ:$AQ,'Tax Calculation'!$AV$2)</f>
        <v>0</v>
      </c>
      <c r="BC9" s="5">
        <f>+SUMIFS('MF COMBINED'!$M:$M,'MF COMBINED'!$AR:$AR,'Tax Calculation'!BC$2,'MF COMBINED'!$J:$J,'Tax Calculation'!$AU9,'MF COMBINED'!$AQ:$AQ,'Tax Calculation'!$AV$2)</f>
        <v>0</v>
      </c>
      <c r="BD9" s="14">
        <f t="shared" si="10"/>
        <v>0</v>
      </c>
      <c r="BF9" t="s">
        <v>2762</v>
      </c>
      <c r="BH9" s="5">
        <f>+SUMIFS('MF COMBINED'!$M:$M,'MF COMBINED'!$AR:$AR,'Tax Calculation'!BH$2,'MF COMBINED'!$J:$J,'Tax Calculation'!$BF9,'MF COMBINED'!$AQ:$AQ,'Tax Calculation'!$BG$2)</f>
        <v>0</v>
      </c>
      <c r="BI9" s="5">
        <f>+SUMIFS('MF COMBINED'!$M:$M,'MF COMBINED'!$AR:$AR,'Tax Calculation'!BI$2,'MF COMBINED'!$J:$J,'Tax Calculation'!$BF9,'MF COMBINED'!$AQ:$AQ,'Tax Calculation'!$BG$2)</f>
        <v>0</v>
      </c>
      <c r="BJ9" s="5">
        <f>+SUMIFS('MF COMBINED'!$M:$M,'MF COMBINED'!$AR:$AR,'Tax Calculation'!BJ$2,'MF COMBINED'!$J:$J,'Tax Calculation'!$BF9,'MF COMBINED'!$AQ:$AQ,'Tax Calculation'!$BG$2)</f>
        <v>0</v>
      </c>
      <c r="BK9" s="5">
        <f>+SUMIFS('MF COMBINED'!$M:$M,'MF COMBINED'!$AR:$AR,'Tax Calculation'!BK$2,'MF COMBINED'!$J:$J,'Tax Calculation'!$BF9,'MF COMBINED'!$AQ:$AQ,'Tax Calculation'!$BG$2)</f>
        <v>0</v>
      </c>
      <c r="BL9" s="5">
        <f>+SUMIFS('MF COMBINED'!$M:$M,'MF COMBINED'!$AR:$AR,'Tax Calculation'!BL$2,'MF COMBINED'!$J:$J,'Tax Calculation'!$BF9,'MF COMBINED'!$AQ:$AQ,'Tax Calculation'!$BG$2)</f>
        <v>0</v>
      </c>
      <c r="BM9" s="5">
        <f>+SUMIFS('MF COMBINED'!$M:$M,'MF COMBINED'!$AR:$AR,'Tax Calculation'!BM$2,'MF COMBINED'!$J:$J,'Tax Calculation'!$BF9,'MF COMBINED'!$AQ:$AQ,'Tax Calculation'!$BG$2)</f>
        <v>0</v>
      </c>
      <c r="BN9" s="5">
        <f>+SUMIFS('MF COMBINED'!$M:$M,'MF COMBINED'!$AR:$AR,'Tax Calculation'!BN$2,'MF COMBINED'!$J:$J,'Tax Calculation'!$BF9,'MF COMBINED'!$AQ:$AQ,'Tax Calculation'!$BG$2)</f>
        <v>0</v>
      </c>
      <c r="BO9" s="14">
        <f t="shared" si="11"/>
        <v>0</v>
      </c>
      <c r="BQ9" t="s">
        <v>2762</v>
      </c>
      <c r="BS9" s="5">
        <f>+SUMIFS('MF COMBINED'!$M:$M,'MF COMBINED'!$AR:$AR,'Tax Calculation'!BS$2,'MF COMBINED'!$J:$J,'Tax Calculation'!$BQ9,'MF COMBINED'!$AQ:$AQ,'Tax Calculation'!$BR$2)</f>
        <v>0</v>
      </c>
      <c r="BT9" s="5">
        <f>+SUMIFS('MF COMBINED'!$M:$M,'MF COMBINED'!$AR:$AR,'Tax Calculation'!BT$2,'MF COMBINED'!$J:$J,'Tax Calculation'!$BQ9,'MF COMBINED'!$AQ:$AQ,'Tax Calculation'!$BR$2)</f>
        <v>0</v>
      </c>
      <c r="BU9" s="5">
        <f>+SUMIFS('MF COMBINED'!$M:$M,'MF COMBINED'!$AR:$AR,'Tax Calculation'!BU$2,'MF COMBINED'!$J:$J,'Tax Calculation'!$BQ9,'MF COMBINED'!$AQ:$AQ,'Tax Calculation'!$BR$2)</f>
        <v>0</v>
      </c>
      <c r="BV9" s="5">
        <f>+SUMIFS('MF COMBINED'!$M:$M,'MF COMBINED'!$AR:$AR,'Tax Calculation'!BV$2,'MF COMBINED'!$J:$J,'Tax Calculation'!$BQ9,'MF COMBINED'!$AQ:$AQ,'Tax Calculation'!$BR$2)</f>
        <v>0</v>
      </c>
      <c r="BW9" s="5">
        <f>+SUMIFS('MF COMBINED'!$M:$M,'MF COMBINED'!$AR:$AR,'Tax Calculation'!BW$2,'MF COMBINED'!$J:$J,'Tax Calculation'!$BQ9,'MF COMBINED'!$AQ:$AQ,'Tax Calculation'!$BR$2)</f>
        <v>0</v>
      </c>
      <c r="BX9" s="5">
        <f>+SUMIFS('MF COMBINED'!$M:$M,'MF COMBINED'!$AR:$AR,'Tax Calculation'!BX$2,'MF COMBINED'!$J:$J,'Tax Calculation'!$BQ9,'MF COMBINED'!$AQ:$AQ,'Tax Calculation'!$BR$2)</f>
        <v>0</v>
      </c>
      <c r="BY9" s="5">
        <f>+SUMIFS('MF COMBINED'!$M:$M,'MF COMBINED'!$AR:$AR,'Tax Calculation'!BY$2,'MF COMBINED'!$J:$J,'Tax Calculation'!$BQ9,'MF COMBINED'!$AQ:$AQ,'Tax Calculation'!$BR$2)</f>
        <v>0</v>
      </c>
      <c r="BZ9" s="14">
        <f t="shared" si="12"/>
        <v>0</v>
      </c>
      <c r="CB9" t="s">
        <v>2762</v>
      </c>
      <c r="CD9" s="5">
        <f>+SUMIFS('MF COMBINED'!$M:$M,'MF COMBINED'!$AR:$AR,'Tax Calculation'!CD$2,'MF COMBINED'!$J:$J,'Tax Calculation'!$CB9,'MF COMBINED'!$AQ:$AQ,'Tax Calculation'!$CC$2)</f>
        <v>0</v>
      </c>
      <c r="CE9" s="5">
        <f>+SUMIFS('MF COMBINED'!$M:$M,'MF COMBINED'!$AR:$AR,'Tax Calculation'!CE$2,'MF COMBINED'!$J:$J,'Tax Calculation'!$CB9,'MF COMBINED'!$AQ:$AQ,'Tax Calculation'!$CC$2)</f>
        <v>0</v>
      </c>
      <c r="CF9" s="5">
        <f>+SUMIFS('MF COMBINED'!$M:$M,'MF COMBINED'!$AR:$AR,'Tax Calculation'!CF$2,'MF COMBINED'!$J:$J,'Tax Calculation'!$CB9,'MF COMBINED'!$AQ:$AQ,'Tax Calculation'!$CC$2)</f>
        <v>0</v>
      </c>
      <c r="CG9" s="5">
        <f>+SUMIFS('MF COMBINED'!$M:$M,'MF COMBINED'!$AR:$AR,'Tax Calculation'!CG$2,'MF COMBINED'!$J:$J,'Tax Calculation'!$CB9,'MF COMBINED'!$AQ:$AQ,'Tax Calculation'!$CC$2)</f>
        <v>0</v>
      </c>
      <c r="CH9" s="5">
        <f>+SUMIFS('MF COMBINED'!$M:$M,'MF COMBINED'!$AR:$AR,'Tax Calculation'!CH$2,'MF COMBINED'!$J:$J,'Tax Calculation'!$CB9,'MF COMBINED'!$AQ:$AQ,'Tax Calculation'!$CC$2)</f>
        <v>0</v>
      </c>
      <c r="CI9" s="5">
        <f>+SUMIFS('MF COMBINED'!$M:$M,'MF COMBINED'!$AR:$AR,'Tax Calculation'!CI$2,'MF COMBINED'!$J:$J,'Tax Calculation'!$CB9,'MF COMBINED'!$AQ:$AQ,'Tax Calculation'!$CC$2)</f>
        <v>0</v>
      </c>
      <c r="CJ9" s="5">
        <f>+SUMIFS('MF COMBINED'!$M:$M,'MF COMBINED'!$AR:$AR,'Tax Calculation'!CJ$2,'MF COMBINED'!$J:$J,'Tax Calculation'!$CB9,'MF COMBINED'!$AQ:$AQ,'Tax Calculation'!$CC$2)</f>
        <v>0</v>
      </c>
      <c r="CK9" s="14">
        <f t="shared" si="13"/>
        <v>0</v>
      </c>
      <c r="CM9" t="s">
        <v>2762</v>
      </c>
      <c r="CO9" s="5">
        <f>+SUMIFS('MF COMBINED'!$M:$M,'MF COMBINED'!$AR:$AR,'Tax Calculation'!CO$2,'MF COMBINED'!$J:$J,'Tax Calculation'!$CM9,'MF COMBINED'!$AQ:$AQ,'Tax Calculation'!$CN$2)</f>
        <v>0</v>
      </c>
      <c r="CP9" s="5">
        <f>+SUMIFS('MF COMBINED'!$M:$M,'MF COMBINED'!$AR:$AR,'Tax Calculation'!CP$2,'MF COMBINED'!$J:$J,'Tax Calculation'!$CM9,'MF COMBINED'!$AQ:$AQ,'Tax Calculation'!$CN$2)</f>
        <v>0</v>
      </c>
      <c r="CQ9" s="5">
        <f>+SUMIFS('MF COMBINED'!$M:$M,'MF COMBINED'!$AR:$AR,'Tax Calculation'!CQ$2,'MF COMBINED'!$J:$J,'Tax Calculation'!$CM9,'MF COMBINED'!$AQ:$AQ,'Tax Calculation'!$CN$2)</f>
        <v>0</v>
      </c>
      <c r="CR9" s="5">
        <f>+SUMIFS('MF COMBINED'!$M:$M,'MF COMBINED'!$AR:$AR,'Tax Calculation'!CR$2,'MF COMBINED'!$J:$J,'Tax Calculation'!$CM9,'MF COMBINED'!$AQ:$AQ,'Tax Calculation'!$CN$2)</f>
        <v>0</v>
      </c>
      <c r="CS9" s="5">
        <f>+SUMIFS('MF COMBINED'!$M:$M,'MF COMBINED'!$AR:$AR,'Tax Calculation'!CS$2,'MF COMBINED'!$J:$J,'Tax Calculation'!$CM9,'MF COMBINED'!$AQ:$AQ,'Tax Calculation'!$CN$2)</f>
        <v>0</v>
      </c>
      <c r="CT9" s="5">
        <f>+SUMIFS('MF COMBINED'!$M:$M,'MF COMBINED'!$AR:$AR,'Tax Calculation'!CT$2,'MF COMBINED'!$J:$J,'Tax Calculation'!$CM9,'MF COMBINED'!$AQ:$AQ,'Tax Calculation'!$CN$2)</f>
        <v>0</v>
      </c>
      <c r="CU9" s="5">
        <f>+SUMIFS('MF COMBINED'!$M:$M,'MF COMBINED'!$AR:$AR,'Tax Calculation'!CU$2,'MF COMBINED'!$J:$J,'Tax Calculation'!$CM9,'MF COMBINED'!$AQ:$AQ,'Tax Calculation'!$CN$2)</f>
        <v>0</v>
      </c>
      <c r="CV9" s="14">
        <f t="shared" si="14"/>
        <v>0</v>
      </c>
    </row>
    <row r="10" spans="1:100" ht="15.75" thickBot="1">
      <c r="A10" t="s">
        <v>2763</v>
      </c>
      <c r="C10" s="5">
        <f>+SUMIFS('MF COMBINED'!$AD:$AD,'MF COMBINED'!$J:$J,'Tax Calculation'!$A10,'MF COMBINED'!$AQ:$AQ,'Tax Calculation'!C$2)</f>
        <v>0</v>
      </c>
      <c r="D10" s="5">
        <f>+SUMIFS('MF COMBINED'!$AD:$AD,'MF COMBINED'!$J:$J,'Tax Calculation'!$A10,'MF COMBINED'!$AQ:$AQ,'Tax Calculation'!D$2)</f>
        <v>0</v>
      </c>
      <c r="E10" s="5">
        <f>+SUMIFS('MF COMBINED'!$AD:$AD,'MF COMBINED'!$J:$J,'Tax Calculation'!$A10,'MF COMBINED'!$AQ:$AQ,'Tax Calculation'!E$2)</f>
        <v>0</v>
      </c>
      <c r="F10" s="5">
        <f>+SUMIFS('MF COMBINED'!$AD:$AD,'MF COMBINED'!$J:$J,'Tax Calculation'!$A10,'MF COMBINED'!$AQ:$AQ,'Tax Calculation'!F$2)</f>
        <v>0</v>
      </c>
      <c r="G10" s="5">
        <f>+SUMIFS('MF COMBINED'!$AD:$AD,'MF COMBINED'!$J:$J,'Tax Calculation'!$A10,'MF COMBINED'!$AQ:$AQ,'Tax Calculation'!G$2)</f>
        <v>0</v>
      </c>
      <c r="H10" s="5">
        <f>+SUMIFS('MF COMBINED'!$AD:$AD,'MF COMBINED'!$J:$J,'Tax Calculation'!$A10,'MF COMBINED'!$AQ:$AQ,'Tax Calculation'!H$2)</f>
        <v>0</v>
      </c>
      <c r="I10" s="5">
        <f>+SUMIFS('MF COMBINED'!$AD:$AD,'MF COMBINED'!$J:$J,'Tax Calculation'!$A10,'MF COMBINED'!$AQ:$AQ,'Tax Calculation'!I$2)</f>
        <v>0</v>
      </c>
      <c r="J10" s="5">
        <f t="shared" si="1"/>
        <v>0</v>
      </c>
      <c r="M10" t="s">
        <v>2763</v>
      </c>
      <c r="O10" s="5">
        <f t="shared" si="2"/>
        <v>0</v>
      </c>
      <c r="P10" s="5">
        <f t="shared" si="3"/>
        <v>0</v>
      </c>
      <c r="Q10" s="5">
        <f t="shared" si="4"/>
        <v>0</v>
      </c>
      <c r="R10" s="5">
        <f t="shared" si="5"/>
        <v>0</v>
      </c>
      <c r="S10" s="5">
        <f t="shared" si="6"/>
        <v>0</v>
      </c>
      <c r="T10" s="5">
        <f t="shared" si="6"/>
        <v>0</v>
      </c>
      <c r="U10" s="5">
        <f t="shared" si="6"/>
        <v>0</v>
      </c>
      <c r="V10" s="14">
        <f t="shared" si="7"/>
        <v>0</v>
      </c>
      <c r="W10" s="14"/>
      <c r="X10" t="s">
        <v>2763</v>
      </c>
      <c r="Z10" s="5">
        <f>+SUMIFS('MF COMBINED'!$M:$M,'MF COMBINED'!$AR:$AR,'Tax Calculation'!Z$2,'MF COMBINED'!$J:$J,'Tax Calculation'!$X10,'MF COMBINED'!$AQ:$AQ,'Tax Calculation'!$Y$2)</f>
        <v>0</v>
      </c>
      <c r="AA10" s="5">
        <f>+SUMIFS('MF COMBINED'!$M:$M,'MF COMBINED'!$AR:$AR,'Tax Calculation'!AA$2,'MF COMBINED'!$J:$J,'Tax Calculation'!$X10,'MF COMBINED'!$AQ:$AQ,'Tax Calculation'!$Y$2)</f>
        <v>0</v>
      </c>
      <c r="AB10" s="5">
        <f>+SUMIFS('MF COMBINED'!$M:$M,'MF COMBINED'!$AR:$AR,'Tax Calculation'!AB$2,'MF COMBINED'!$J:$J,'Tax Calculation'!$X10,'MF COMBINED'!$AQ:$AQ,'Tax Calculation'!$Y$2)</f>
        <v>0</v>
      </c>
      <c r="AC10" s="5">
        <f>+SUMIFS('MF COMBINED'!$M:$M,'MF COMBINED'!$AR:$AR,'Tax Calculation'!AC$2,'MF COMBINED'!$J:$J,'Tax Calculation'!$X10,'MF COMBINED'!$AQ:$AQ,'Tax Calculation'!$Y$2)</f>
        <v>0</v>
      </c>
      <c r="AD10" s="5">
        <f>+SUMIFS('MF COMBINED'!$M:$M,'MF COMBINED'!$AR:$AR,'Tax Calculation'!AD$2,'MF COMBINED'!$J:$J,'Tax Calculation'!$X10,'MF COMBINED'!$AQ:$AQ,'Tax Calculation'!$Y$2)</f>
        <v>0</v>
      </c>
      <c r="AE10" s="5">
        <f>+SUMIFS('MF COMBINED'!$M:$M,'MF COMBINED'!$AR:$AR,'Tax Calculation'!AE$2,'MF COMBINED'!$J:$J,'Tax Calculation'!$X10,'MF COMBINED'!$AQ:$AQ,'Tax Calculation'!$Y$2)</f>
        <v>0</v>
      </c>
      <c r="AF10" s="5">
        <f>+SUMIFS('MF COMBINED'!$M:$M,'MF COMBINED'!$AR:$AR,'Tax Calculation'!AF$2,'MF COMBINED'!$J:$J,'Tax Calculation'!$X10,'MF COMBINED'!$AQ:$AQ,'Tax Calculation'!$Y$2)</f>
        <v>0</v>
      </c>
      <c r="AG10" s="14">
        <f t="shared" si="8"/>
        <v>0</v>
      </c>
      <c r="AJ10" t="s">
        <v>2763</v>
      </c>
      <c r="AL10" s="5">
        <f>+SUMIFS('MF COMBINED'!$M:$M,'MF COMBINED'!$AR:$AR,'Tax Calculation'!AL$2,'MF COMBINED'!$J:$J,'Tax Calculation'!$X10,'MF COMBINED'!$AQ:$AQ,'Tax Calculation'!$AK$2)</f>
        <v>0</v>
      </c>
      <c r="AM10" s="5">
        <f>+SUMIFS('MF COMBINED'!$M:$M,'MF COMBINED'!$AR:$AR,'Tax Calculation'!AM$2,'MF COMBINED'!$J:$J,'Tax Calculation'!$X10,'MF COMBINED'!$AQ:$AQ,'Tax Calculation'!$AK$2)</f>
        <v>0</v>
      </c>
      <c r="AN10" s="5">
        <f>+SUMIFS('MF COMBINED'!$M:$M,'MF COMBINED'!$AR:$AR,'Tax Calculation'!AN$2,'MF COMBINED'!$J:$J,'Tax Calculation'!$X10,'MF COMBINED'!$AQ:$AQ,'Tax Calculation'!$AK$2)</f>
        <v>0</v>
      </c>
      <c r="AO10" s="5">
        <f>+SUMIFS('MF COMBINED'!$M:$M,'MF COMBINED'!$AR:$AR,'Tax Calculation'!AO$2,'MF COMBINED'!$J:$J,'Tax Calculation'!$X10,'MF COMBINED'!$AQ:$AQ,'Tax Calculation'!$AK$2)</f>
        <v>0</v>
      </c>
      <c r="AP10" s="5">
        <f>+SUMIFS('MF COMBINED'!$M:$M,'MF COMBINED'!$AR:$AR,'Tax Calculation'!AP$2,'MF COMBINED'!$J:$J,'Tax Calculation'!$X10,'MF COMBINED'!$AQ:$AQ,'Tax Calculation'!$AK$2)</f>
        <v>0</v>
      </c>
      <c r="AQ10" s="5">
        <f>+SUMIFS('MF COMBINED'!$M:$M,'MF COMBINED'!$AR:$AR,'Tax Calculation'!AQ$2,'MF COMBINED'!$J:$J,'Tax Calculation'!$X10,'MF COMBINED'!$AQ:$AQ,'Tax Calculation'!$AK$2)</f>
        <v>0</v>
      </c>
      <c r="AR10" s="5">
        <f>+SUMIFS('MF COMBINED'!$M:$M,'MF COMBINED'!$AR:$AR,'Tax Calculation'!AR$2,'MF COMBINED'!$J:$J,'Tax Calculation'!$X10,'MF COMBINED'!$AQ:$AQ,'Tax Calculation'!$AK$2)</f>
        <v>0</v>
      </c>
      <c r="AS10" s="14">
        <f t="shared" si="9"/>
        <v>0</v>
      </c>
      <c r="AU10" t="s">
        <v>2763</v>
      </c>
      <c r="AW10" s="5">
        <f>+SUMIFS('MF COMBINED'!$M:$M,'MF COMBINED'!$AR:$AR,'Tax Calculation'!AW$2,'MF COMBINED'!$J:$J,'Tax Calculation'!$AU10,'MF COMBINED'!$AQ:$AQ,'Tax Calculation'!$AV$2)</f>
        <v>0</v>
      </c>
      <c r="AX10" s="5">
        <f>+SUMIFS('MF COMBINED'!$M:$M,'MF COMBINED'!$AR:$AR,'Tax Calculation'!AX$2,'MF COMBINED'!$J:$J,'Tax Calculation'!$AU10,'MF COMBINED'!$AQ:$AQ,'Tax Calculation'!$AV$2)</f>
        <v>0</v>
      </c>
      <c r="AY10" s="5">
        <f>+SUMIFS('MF COMBINED'!$M:$M,'MF COMBINED'!$AR:$AR,'Tax Calculation'!AY$2,'MF COMBINED'!$J:$J,'Tax Calculation'!$AU10,'MF COMBINED'!$AQ:$AQ,'Tax Calculation'!$AV$2)</f>
        <v>0</v>
      </c>
      <c r="AZ10" s="5">
        <f>+SUMIFS('MF COMBINED'!$M:$M,'MF COMBINED'!$AR:$AR,'Tax Calculation'!AZ$2,'MF COMBINED'!$J:$J,'Tax Calculation'!$AU10,'MF COMBINED'!$AQ:$AQ,'Tax Calculation'!$AV$2)</f>
        <v>0</v>
      </c>
      <c r="BA10" s="5">
        <f>+SUMIFS('MF COMBINED'!$M:$M,'MF COMBINED'!$AR:$AR,'Tax Calculation'!BA$2,'MF COMBINED'!$J:$J,'Tax Calculation'!$AU10,'MF COMBINED'!$AQ:$AQ,'Tax Calculation'!$AV$2)</f>
        <v>0</v>
      </c>
      <c r="BB10" s="5">
        <f>+SUMIFS('MF COMBINED'!$M:$M,'MF COMBINED'!$AR:$AR,'Tax Calculation'!BB$2,'MF COMBINED'!$J:$J,'Tax Calculation'!$AU10,'MF COMBINED'!$AQ:$AQ,'Tax Calculation'!$AV$2)</f>
        <v>0</v>
      </c>
      <c r="BC10" s="5">
        <f>+SUMIFS('MF COMBINED'!$M:$M,'MF COMBINED'!$AR:$AR,'Tax Calculation'!BC$2,'MF COMBINED'!$J:$J,'Tax Calculation'!$AU10,'MF COMBINED'!$AQ:$AQ,'Tax Calculation'!$AV$2)</f>
        <v>0</v>
      </c>
      <c r="BD10" s="14">
        <f t="shared" si="10"/>
        <v>0</v>
      </c>
      <c r="BF10" t="s">
        <v>2763</v>
      </c>
      <c r="BH10" s="5">
        <f>+SUMIFS('MF COMBINED'!$M:$M,'MF COMBINED'!$AR:$AR,'Tax Calculation'!BH$2,'MF COMBINED'!$J:$J,'Tax Calculation'!$BF10,'MF COMBINED'!$AQ:$AQ,'Tax Calculation'!$BG$2)</f>
        <v>0</v>
      </c>
      <c r="BI10" s="5">
        <f>+SUMIFS('MF COMBINED'!$M:$M,'MF COMBINED'!$AR:$AR,'Tax Calculation'!BI$2,'MF COMBINED'!$J:$J,'Tax Calculation'!$BF10,'MF COMBINED'!$AQ:$AQ,'Tax Calculation'!$BG$2)</f>
        <v>0</v>
      </c>
      <c r="BJ10" s="5">
        <f>+SUMIFS('MF COMBINED'!$M:$M,'MF COMBINED'!$AR:$AR,'Tax Calculation'!BJ$2,'MF COMBINED'!$J:$J,'Tax Calculation'!$BF10,'MF COMBINED'!$AQ:$AQ,'Tax Calculation'!$BG$2)</f>
        <v>0</v>
      </c>
      <c r="BK10" s="5">
        <f>+SUMIFS('MF COMBINED'!$M:$M,'MF COMBINED'!$AR:$AR,'Tax Calculation'!BK$2,'MF COMBINED'!$J:$J,'Tax Calculation'!$BF10,'MF COMBINED'!$AQ:$AQ,'Tax Calculation'!$BG$2)</f>
        <v>0</v>
      </c>
      <c r="BL10" s="5">
        <f>+SUMIFS('MF COMBINED'!$M:$M,'MF COMBINED'!$AR:$AR,'Tax Calculation'!BL$2,'MF COMBINED'!$J:$J,'Tax Calculation'!$BF10,'MF COMBINED'!$AQ:$AQ,'Tax Calculation'!$BG$2)</f>
        <v>0</v>
      </c>
      <c r="BM10" s="5">
        <f>+SUMIFS('MF COMBINED'!$M:$M,'MF COMBINED'!$AR:$AR,'Tax Calculation'!BM$2,'MF COMBINED'!$J:$J,'Tax Calculation'!$BF10,'MF COMBINED'!$AQ:$AQ,'Tax Calculation'!$BG$2)</f>
        <v>0</v>
      </c>
      <c r="BN10" s="5">
        <f>+SUMIFS('MF COMBINED'!$M:$M,'MF COMBINED'!$AR:$AR,'Tax Calculation'!BN$2,'MF COMBINED'!$J:$J,'Tax Calculation'!$BF10,'MF COMBINED'!$AQ:$AQ,'Tax Calculation'!$BG$2)</f>
        <v>0</v>
      </c>
      <c r="BO10" s="14">
        <f t="shared" si="11"/>
        <v>0</v>
      </c>
      <c r="BQ10" t="s">
        <v>2763</v>
      </c>
      <c r="BS10" s="5">
        <f>+SUMIFS('MF COMBINED'!$M:$M,'MF COMBINED'!$AR:$AR,'Tax Calculation'!BS$2,'MF COMBINED'!$J:$J,'Tax Calculation'!$BQ10,'MF COMBINED'!$AQ:$AQ,'Tax Calculation'!$BR$2)</f>
        <v>0</v>
      </c>
      <c r="BT10" s="5">
        <f>+SUMIFS('MF COMBINED'!$M:$M,'MF COMBINED'!$AR:$AR,'Tax Calculation'!BT$2,'MF COMBINED'!$J:$J,'Tax Calculation'!$BQ10,'MF COMBINED'!$AQ:$AQ,'Tax Calculation'!$BR$2)</f>
        <v>0</v>
      </c>
      <c r="BU10" s="5">
        <f>+SUMIFS('MF COMBINED'!$M:$M,'MF COMBINED'!$AR:$AR,'Tax Calculation'!BU$2,'MF COMBINED'!$J:$J,'Tax Calculation'!$BQ10,'MF COMBINED'!$AQ:$AQ,'Tax Calculation'!$BR$2)</f>
        <v>0</v>
      </c>
      <c r="BV10" s="5">
        <f>+SUMIFS('MF COMBINED'!$M:$M,'MF COMBINED'!$AR:$AR,'Tax Calculation'!BV$2,'MF COMBINED'!$J:$J,'Tax Calculation'!$BQ10,'MF COMBINED'!$AQ:$AQ,'Tax Calculation'!$BR$2)</f>
        <v>0</v>
      </c>
      <c r="BW10" s="5">
        <f>+SUMIFS('MF COMBINED'!$M:$M,'MF COMBINED'!$AR:$AR,'Tax Calculation'!BW$2,'MF COMBINED'!$J:$J,'Tax Calculation'!$BQ10,'MF COMBINED'!$AQ:$AQ,'Tax Calculation'!$BR$2)</f>
        <v>0</v>
      </c>
      <c r="BX10" s="5">
        <f>+SUMIFS('MF COMBINED'!$M:$M,'MF COMBINED'!$AR:$AR,'Tax Calculation'!BX$2,'MF COMBINED'!$J:$J,'Tax Calculation'!$BQ10,'MF COMBINED'!$AQ:$AQ,'Tax Calculation'!$BR$2)</f>
        <v>0</v>
      </c>
      <c r="BY10" s="5">
        <f>+SUMIFS('MF COMBINED'!$M:$M,'MF COMBINED'!$AR:$AR,'Tax Calculation'!BY$2,'MF COMBINED'!$J:$J,'Tax Calculation'!$BQ10,'MF COMBINED'!$AQ:$AQ,'Tax Calculation'!$BR$2)</f>
        <v>0</v>
      </c>
      <c r="BZ10" s="14">
        <f t="shared" si="12"/>
        <v>0</v>
      </c>
      <c r="CB10" t="s">
        <v>2763</v>
      </c>
      <c r="CD10" s="5">
        <f>+SUMIFS('MF COMBINED'!$M:$M,'MF COMBINED'!$AR:$AR,'Tax Calculation'!CD$2,'MF COMBINED'!$J:$J,'Tax Calculation'!$CB10,'MF COMBINED'!$AQ:$AQ,'Tax Calculation'!$CC$2)</f>
        <v>0</v>
      </c>
      <c r="CE10" s="5">
        <f>+SUMIFS('MF COMBINED'!$M:$M,'MF COMBINED'!$AR:$AR,'Tax Calculation'!CE$2,'MF COMBINED'!$J:$J,'Tax Calculation'!$CB10,'MF COMBINED'!$AQ:$AQ,'Tax Calculation'!$CC$2)</f>
        <v>0</v>
      </c>
      <c r="CF10" s="5">
        <f>+SUMIFS('MF COMBINED'!$M:$M,'MF COMBINED'!$AR:$AR,'Tax Calculation'!CF$2,'MF COMBINED'!$J:$J,'Tax Calculation'!$CB10,'MF COMBINED'!$AQ:$AQ,'Tax Calculation'!$CC$2)</f>
        <v>0</v>
      </c>
      <c r="CG10" s="5">
        <f>+SUMIFS('MF COMBINED'!$M:$M,'MF COMBINED'!$AR:$AR,'Tax Calculation'!CG$2,'MF COMBINED'!$J:$J,'Tax Calculation'!$CB10,'MF COMBINED'!$AQ:$AQ,'Tax Calculation'!$CC$2)</f>
        <v>0</v>
      </c>
      <c r="CH10" s="5">
        <f>+SUMIFS('MF COMBINED'!$M:$M,'MF COMBINED'!$AR:$AR,'Tax Calculation'!CH$2,'MF COMBINED'!$J:$J,'Tax Calculation'!$CB10,'MF COMBINED'!$AQ:$AQ,'Tax Calculation'!$CC$2)</f>
        <v>0</v>
      </c>
      <c r="CI10" s="5">
        <f>+SUMIFS('MF COMBINED'!$M:$M,'MF COMBINED'!$AR:$AR,'Tax Calculation'!CI$2,'MF COMBINED'!$J:$J,'Tax Calculation'!$CB10,'MF COMBINED'!$AQ:$AQ,'Tax Calculation'!$CC$2)</f>
        <v>0</v>
      </c>
      <c r="CJ10" s="5">
        <f>+SUMIFS('MF COMBINED'!$M:$M,'MF COMBINED'!$AR:$AR,'Tax Calculation'!CJ$2,'MF COMBINED'!$J:$J,'Tax Calculation'!$CB10,'MF COMBINED'!$AQ:$AQ,'Tax Calculation'!$CC$2)</f>
        <v>0</v>
      </c>
      <c r="CK10" s="14">
        <f t="shared" si="13"/>
        <v>0</v>
      </c>
      <c r="CM10" t="s">
        <v>2763</v>
      </c>
      <c r="CO10" s="5">
        <f>+SUMIFS('MF COMBINED'!$M:$M,'MF COMBINED'!$AR:$AR,'Tax Calculation'!CO$2,'MF COMBINED'!$J:$J,'Tax Calculation'!$CM10,'MF COMBINED'!$AQ:$AQ,'Tax Calculation'!$CN$2)</f>
        <v>0</v>
      </c>
      <c r="CP10" s="5">
        <f>+SUMIFS('MF COMBINED'!$M:$M,'MF COMBINED'!$AR:$AR,'Tax Calculation'!CP$2,'MF COMBINED'!$J:$J,'Tax Calculation'!$CM10,'MF COMBINED'!$AQ:$AQ,'Tax Calculation'!$CN$2)</f>
        <v>0</v>
      </c>
      <c r="CQ10" s="5">
        <f>+SUMIFS('MF COMBINED'!$M:$M,'MF COMBINED'!$AR:$AR,'Tax Calculation'!CQ$2,'MF COMBINED'!$J:$J,'Tax Calculation'!$CM10,'MF COMBINED'!$AQ:$AQ,'Tax Calculation'!$CN$2)</f>
        <v>0</v>
      </c>
      <c r="CR10" s="5">
        <f>+SUMIFS('MF COMBINED'!$M:$M,'MF COMBINED'!$AR:$AR,'Tax Calculation'!CR$2,'MF COMBINED'!$J:$J,'Tax Calculation'!$CM10,'MF COMBINED'!$AQ:$AQ,'Tax Calculation'!$CN$2)</f>
        <v>0</v>
      </c>
      <c r="CS10" s="5">
        <f>+SUMIFS('MF COMBINED'!$M:$M,'MF COMBINED'!$AR:$AR,'Tax Calculation'!CS$2,'MF COMBINED'!$J:$J,'Tax Calculation'!$CM10,'MF COMBINED'!$AQ:$AQ,'Tax Calculation'!$CN$2)</f>
        <v>0</v>
      </c>
      <c r="CT10" s="5">
        <f>+SUMIFS('MF COMBINED'!$M:$M,'MF COMBINED'!$AR:$AR,'Tax Calculation'!CT$2,'MF COMBINED'!$J:$J,'Tax Calculation'!$CM10,'MF COMBINED'!$AQ:$AQ,'Tax Calculation'!$CN$2)</f>
        <v>0</v>
      </c>
      <c r="CU10" s="5">
        <f>+SUMIFS('MF COMBINED'!$M:$M,'MF COMBINED'!$AR:$AR,'Tax Calculation'!CU$2,'MF COMBINED'!$J:$J,'Tax Calculation'!$CM10,'MF COMBINED'!$AQ:$AQ,'Tax Calculation'!$CN$2)</f>
        <v>0</v>
      </c>
      <c r="CV10" s="14">
        <f t="shared" si="14"/>
        <v>0</v>
      </c>
    </row>
    <row r="11" spans="1:100" ht="15.75" thickBot="1">
      <c r="A11" s="23" t="s">
        <v>2764</v>
      </c>
      <c r="B11" s="23"/>
      <c r="C11" s="24">
        <f t="shared" ref="C11:I11" si="15">+SUM(C3:C10)</f>
        <v>0</v>
      </c>
      <c r="D11" s="24">
        <f t="shared" si="15"/>
        <v>0</v>
      </c>
      <c r="E11" s="24">
        <f t="shared" si="15"/>
        <v>0</v>
      </c>
      <c r="F11" s="24">
        <f t="shared" si="15"/>
        <v>0</v>
      </c>
      <c r="G11" s="24">
        <f t="shared" si="15"/>
        <v>0</v>
      </c>
      <c r="H11" s="24">
        <f t="shared" si="15"/>
        <v>0</v>
      </c>
      <c r="I11" s="24">
        <f t="shared" si="15"/>
        <v>0</v>
      </c>
      <c r="J11" s="24">
        <f>+SUM(J4:J10)</f>
        <v>0</v>
      </c>
      <c r="M11" s="23" t="s">
        <v>2764</v>
      </c>
      <c r="N11" s="23"/>
      <c r="O11" s="24">
        <f t="shared" ref="O11:V11" si="16">+SUM(O3:O10)</f>
        <v>0</v>
      </c>
      <c r="P11" s="24">
        <f t="shared" si="16"/>
        <v>0</v>
      </c>
      <c r="Q11" s="24">
        <f t="shared" si="16"/>
        <v>0</v>
      </c>
      <c r="R11" s="24">
        <f t="shared" si="16"/>
        <v>0</v>
      </c>
      <c r="S11" s="24">
        <f t="shared" si="16"/>
        <v>0</v>
      </c>
      <c r="T11" s="24">
        <f t="shared" si="16"/>
        <v>0</v>
      </c>
      <c r="U11" s="24">
        <f t="shared" ref="U11" si="17">+SUM(U3:U10)</f>
        <v>0</v>
      </c>
      <c r="V11" s="24">
        <f t="shared" si="16"/>
        <v>0</v>
      </c>
      <c r="W11" s="14"/>
      <c r="X11" s="23" t="s">
        <v>2764</v>
      </c>
      <c r="Y11" s="23"/>
      <c r="Z11" s="24">
        <f t="shared" ref="Z11:AG11" si="18">+SUM(Z3:Z10)</f>
        <v>0</v>
      </c>
      <c r="AA11" s="24">
        <f t="shared" si="18"/>
        <v>0</v>
      </c>
      <c r="AB11" s="24">
        <f t="shared" si="18"/>
        <v>0</v>
      </c>
      <c r="AC11" s="24">
        <f t="shared" si="18"/>
        <v>0</v>
      </c>
      <c r="AD11" s="24">
        <f t="shared" si="18"/>
        <v>0</v>
      </c>
      <c r="AE11" s="24">
        <f t="shared" si="18"/>
        <v>0</v>
      </c>
      <c r="AF11" s="24">
        <f t="shared" ref="AF11" si="19">+SUM(AF3:AF10)</f>
        <v>0</v>
      </c>
      <c r="AG11" s="24">
        <f t="shared" si="18"/>
        <v>0</v>
      </c>
      <c r="AJ11" s="23" t="s">
        <v>2764</v>
      </c>
      <c r="AK11" s="23"/>
      <c r="AL11" s="24">
        <f t="shared" ref="AL11:AS11" si="20">+SUM(AL3:AL10)</f>
        <v>0</v>
      </c>
      <c r="AM11" s="24">
        <f t="shared" si="20"/>
        <v>0</v>
      </c>
      <c r="AN11" s="24">
        <f t="shared" si="20"/>
        <v>0</v>
      </c>
      <c r="AO11" s="24">
        <f t="shared" si="20"/>
        <v>0</v>
      </c>
      <c r="AP11" s="24">
        <f t="shared" si="20"/>
        <v>0</v>
      </c>
      <c r="AQ11" s="24">
        <f t="shared" si="20"/>
        <v>0</v>
      </c>
      <c r="AR11" s="24">
        <f t="shared" ref="AR11" si="21">+SUM(AR3:AR10)</f>
        <v>0</v>
      </c>
      <c r="AS11" s="24">
        <f t="shared" si="20"/>
        <v>0</v>
      </c>
      <c r="AU11" s="23" t="s">
        <v>2764</v>
      </c>
      <c r="AV11" s="23"/>
      <c r="AW11" s="24">
        <f t="shared" ref="AW11:BD11" si="22">+SUM(AW3:AW10)</f>
        <v>0</v>
      </c>
      <c r="AX11" s="24">
        <f t="shared" si="22"/>
        <v>0</v>
      </c>
      <c r="AY11" s="24">
        <f t="shared" si="22"/>
        <v>0</v>
      </c>
      <c r="AZ11" s="24">
        <f t="shared" si="22"/>
        <v>0</v>
      </c>
      <c r="BA11" s="24">
        <f t="shared" si="22"/>
        <v>0</v>
      </c>
      <c r="BB11" s="24">
        <f t="shared" si="22"/>
        <v>0</v>
      </c>
      <c r="BC11" s="24">
        <f t="shared" ref="BC11" si="23">+SUM(BC3:BC10)</f>
        <v>0</v>
      </c>
      <c r="BD11" s="24">
        <f t="shared" si="22"/>
        <v>0</v>
      </c>
      <c r="BF11" s="23" t="s">
        <v>2764</v>
      </c>
      <c r="BG11" s="23"/>
      <c r="BH11" s="24">
        <f t="shared" ref="BH11:BO11" si="24">+SUM(BH3:BH10)</f>
        <v>0</v>
      </c>
      <c r="BI11" s="24">
        <f t="shared" si="24"/>
        <v>0</v>
      </c>
      <c r="BJ11" s="24">
        <f t="shared" si="24"/>
        <v>0</v>
      </c>
      <c r="BK11" s="24">
        <f t="shared" si="24"/>
        <v>0</v>
      </c>
      <c r="BL11" s="24">
        <f t="shared" si="24"/>
        <v>0</v>
      </c>
      <c r="BM11" s="24">
        <f t="shared" si="24"/>
        <v>0</v>
      </c>
      <c r="BN11" s="24">
        <f t="shared" ref="BN11" si="25">+SUM(BN3:BN10)</f>
        <v>0</v>
      </c>
      <c r="BO11" s="24">
        <f t="shared" si="24"/>
        <v>0</v>
      </c>
      <c r="BQ11" s="23" t="s">
        <v>2764</v>
      </c>
      <c r="BR11" s="23"/>
      <c r="BS11" s="24">
        <f t="shared" ref="BS11:BZ11" si="26">+SUM(BS3:BS10)</f>
        <v>0</v>
      </c>
      <c r="BT11" s="24">
        <f t="shared" si="26"/>
        <v>0</v>
      </c>
      <c r="BU11" s="24">
        <f t="shared" si="26"/>
        <v>0</v>
      </c>
      <c r="BV11" s="24">
        <f t="shared" si="26"/>
        <v>0</v>
      </c>
      <c r="BW11" s="24">
        <f t="shared" si="26"/>
        <v>0</v>
      </c>
      <c r="BX11" s="24">
        <f t="shared" si="26"/>
        <v>0</v>
      </c>
      <c r="BY11" s="24">
        <f t="shared" ref="BY11" si="27">+SUM(BY3:BY10)</f>
        <v>0</v>
      </c>
      <c r="BZ11" s="24">
        <f t="shared" si="26"/>
        <v>0</v>
      </c>
      <c r="CB11" s="23" t="s">
        <v>2764</v>
      </c>
      <c r="CC11" s="23"/>
      <c r="CD11" s="24">
        <f t="shared" ref="CD11:CK11" si="28">+SUM(CD3:CD10)</f>
        <v>0</v>
      </c>
      <c r="CE11" s="24">
        <f t="shared" si="28"/>
        <v>0</v>
      </c>
      <c r="CF11" s="24">
        <f t="shared" si="28"/>
        <v>0</v>
      </c>
      <c r="CG11" s="24">
        <f t="shared" si="28"/>
        <v>0</v>
      </c>
      <c r="CH11" s="24">
        <f t="shared" si="28"/>
        <v>0</v>
      </c>
      <c r="CI11" s="24">
        <f t="shared" si="28"/>
        <v>0</v>
      </c>
      <c r="CJ11" s="24">
        <f t="shared" ref="CJ11" si="29">+SUM(CJ3:CJ10)</f>
        <v>0</v>
      </c>
      <c r="CK11" s="24">
        <f t="shared" si="28"/>
        <v>0</v>
      </c>
      <c r="CM11" s="23" t="s">
        <v>2764</v>
      </c>
      <c r="CN11" s="23"/>
      <c r="CO11" s="24">
        <f t="shared" ref="CO11:CU11" si="30">+SUM(CO3:CO10)</f>
        <v>0</v>
      </c>
      <c r="CP11" s="24">
        <f t="shared" si="30"/>
        <v>0</v>
      </c>
      <c r="CQ11" s="24">
        <f t="shared" si="30"/>
        <v>0</v>
      </c>
      <c r="CR11" s="24">
        <f t="shared" si="30"/>
        <v>0</v>
      </c>
      <c r="CS11" s="24">
        <f t="shared" si="30"/>
        <v>0</v>
      </c>
      <c r="CT11" s="24">
        <f t="shared" si="30"/>
        <v>0</v>
      </c>
      <c r="CU11" s="24">
        <f t="shared" si="30"/>
        <v>0</v>
      </c>
      <c r="CV11" s="24">
        <f t="shared" ref="CV11" si="31">+SUM(CV3:CV10)</f>
        <v>0</v>
      </c>
    </row>
    <row r="12" spans="1:100">
      <c r="AS12" s="2"/>
      <c r="BD12" s="2"/>
      <c r="BO12" s="2"/>
      <c r="BZ12" s="2"/>
      <c r="CK12" s="2"/>
      <c r="CV12" s="2"/>
    </row>
    <row r="13" spans="1:100" s="13" customFormat="1">
      <c r="A13" s="13" t="s">
        <v>2765</v>
      </c>
      <c r="B13" s="13" t="s">
        <v>2766</v>
      </c>
      <c r="C13" s="13" t="s">
        <v>2767</v>
      </c>
      <c r="D13" s="13" t="s">
        <v>2768</v>
      </c>
      <c r="E13" s="13" t="s">
        <v>2769</v>
      </c>
      <c r="F13" s="13" t="s">
        <v>2770</v>
      </c>
      <c r="G13" s="22" t="s">
        <v>2771</v>
      </c>
      <c r="H13" s="22" t="s">
        <v>2772</v>
      </c>
      <c r="I13" s="22" t="s">
        <v>2773</v>
      </c>
      <c r="N13" s="13" t="s">
        <v>2766</v>
      </c>
      <c r="O13" s="13" t="s">
        <v>2767</v>
      </c>
      <c r="P13" s="13" t="s">
        <v>2768</v>
      </c>
      <c r="Q13" s="13" t="s">
        <v>2769</v>
      </c>
      <c r="R13" s="13" t="s">
        <v>2770</v>
      </c>
      <c r="S13" s="22" t="s">
        <v>2771</v>
      </c>
      <c r="T13" s="22" t="s">
        <v>2772</v>
      </c>
      <c r="U13" s="22" t="s">
        <v>2773</v>
      </c>
      <c r="Y13" s="13" t="s">
        <v>2766</v>
      </c>
      <c r="Z13" s="22" t="s">
        <v>2773</v>
      </c>
      <c r="AA13" s="22" t="s">
        <v>2772</v>
      </c>
      <c r="AB13" s="22" t="s">
        <v>2771</v>
      </c>
      <c r="AC13" s="13" t="s">
        <v>2770</v>
      </c>
      <c r="AD13" s="13" t="s">
        <v>2769</v>
      </c>
      <c r="AE13" s="13" t="s">
        <v>2768</v>
      </c>
      <c r="AF13" s="13" t="s">
        <v>2767</v>
      </c>
      <c r="AK13" s="13" t="s">
        <v>2766</v>
      </c>
      <c r="AM13" s="22" t="s">
        <v>2773</v>
      </c>
      <c r="AN13" s="22" t="s">
        <v>2772</v>
      </c>
      <c r="AO13" s="22" t="s">
        <v>2771</v>
      </c>
      <c r="AP13" s="13" t="s">
        <v>2770</v>
      </c>
      <c r="AQ13" s="13" t="s">
        <v>2769</v>
      </c>
      <c r="AR13" s="13" t="s">
        <v>2768</v>
      </c>
      <c r="AS13" s="22"/>
      <c r="AV13" s="13" t="s">
        <v>2766</v>
      </c>
      <c r="AX13" s="22"/>
      <c r="AY13" s="22" t="s">
        <v>2773</v>
      </c>
      <c r="AZ13" s="22" t="s">
        <v>2772</v>
      </c>
      <c r="BA13" s="22" t="s">
        <v>2771</v>
      </c>
      <c r="BB13" s="22" t="s">
        <v>2770</v>
      </c>
      <c r="BC13" s="13" t="s">
        <v>2769</v>
      </c>
      <c r="BG13" s="13" t="s">
        <v>2766</v>
      </c>
      <c r="BI13" s="22"/>
      <c r="BJ13" s="22"/>
      <c r="BK13" s="22" t="s">
        <v>2773</v>
      </c>
      <c r="BL13" s="22" t="s">
        <v>2772</v>
      </c>
      <c r="BM13" s="22" t="s">
        <v>2771</v>
      </c>
      <c r="BN13" s="22" t="s">
        <v>2770</v>
      </c>
      <c r="BO13" s="22"/>
      <c r="BP13" s="22"/>
      <c r="BR13" s="13" t="s">
        <v>2766</v>
      </c>
      <c r="BT13" s="22"/>
      <c r="BU13" s="22"/>
      <c r="BV13" s="22"/>
      <c r="BW13" s="22" t="s">
        <v>2773</v>
      </c>
      <c r="BX13" s="22" t="s">
        <v>2772</v>
      </c>
      <c r="BY13" s="22" t="s">
        <v>2771</v>
      </c>
      <c r="BZ13" s="22"/>
      <c r="CC13" s="13" t="s">
        <v>2766</v>
      </c>
      <c r="CE13" s="22"/>
      <c r="CF13" s="22"/>
      <c r="CG13" s="22"/>
      <c r="CI13" s="22" t="s">
        <v>2773</v>
      </c>
      <c r="CJ13" s="22" t="s">
        <v>2772</v>
      </c>
      <c r="CK13" s="22"/>
      <c r="CN13" s="13" t="s">
        <v>2766</v>
      </c>
      <c r="CP13" s="22"/>
      <c r="CQ13" s="22"/>
      <c r="CR13" s="22"/>
      <c r="CT13" s="22"/>
      <c r="CU13" s="22" t="s">
        <v>2773</v>
      </c>
      <c r="CV13" s="22"/>
    </row>
    <row r="14" spans="1:100">
      <c r="A14" t="s">
        <v>303</v>
      </c>
      <c r="B14">
        <v>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M14" t="s">
        <v>303</v>
      </c>
      <c r="N14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X14" t="s">
        <v>303</v>
      </c>
      <c r="Y14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J14" t="s">
        <v>303</v>
      </c>
      <c r="AK14">
        <v>0</v>
      </c>
      <c r="AM14" s="25">
        <v>0</v>
      </c>
      <c r="AN14" s="25">
        <v>0</v>
      </c>
      <c r="AO14" s="25">
        <v>0</v>
      </c>
      <c r="AP14" s="25">
        <v>0</v>
      </c>
      <c r="AQ14" s="25">
        <v>0</v>
      </c>
      <c r="AR14" s="25">
        <v>0</v>
      </c>
      <c r="AS14" s="25"/>
      <c r="AU14" t="s">
        <v>303</v>
      </c>
      <c r="AV14">
        <v>0</v>
      </c>
      <c r="AX14" s="25"/>
      <c r="AY14" s="25">
        <v>0</v>
      </c>
      <c r="AZ14" s="25">
        <v>0</v>
      </c>
      <c r="BA14" s="25">
        <v>0</v>
      </c>
      <c r="BB14" s="25">
        <v>0</v>
      </c>
      <c r="BC14" s="25">
        <v>0</v>
      </c>
      <c r="BD14" s="2"/>
      <c r="BF14" t="s">
        <v>303</v>
      </c>
      <c r="BG14">
        <v>0</v>
      </c>
      <c r="BI14" s="25"/>
      <c r="BJ14" s="25"/>
      <c r="BK14" s="25">
        <v>0</v>
      </c>
      <c r="BL14" s="25">
        <v>0</v>
      </c>
      <c r="BM14" s="25">
        <v>0</v>
      </c>
      <c r="BN14" s="25">
        <v>0</v>
      </c>
      <c r="BO14" s="25"/>
      <c r="BP14" s="25"/>
      <c r="BQ14" t="s">
        <v>303</v>
      </c>
      <c r="BR14">
        <v>0</v>
      </c>
      <c r="BT14" s="25"/>
      <c r="BU14" s="25"/>
      <c r="BV14" s="25"/>
      <c r="BW14" s="25">
        <v>0</v>
      </c>
      <c r="BX14" s="25">
        <v>0</v>
      </c>
      <c r="BY14" s="25">
        <v>0</v>
      </c>
      <c r="BZ14" s="25"/>
      <c r="CB14" t="s">
        <v>303</v>
      </c>
      <c r="CC14">
        <v>0</v>
      </c>
      <c r="CE14" s="25"/>
      <c r="CF14" s="25"/>
      <c r="CG14" s="25"/>
      <c r="CI14" s="25">
        <v>0</v>
      </c>
      <c r="CJ14" s="25">
        <v>0</v>
      </c>
      <c r="CK14" s="25"/>
      <c r="CM14" t="s">
        <v>303</v>
      </c>
      <c r="CN14">
        <v>0</v>
      </c>
      <c r="CP14" s="25"/>
      <c r="CQ14" s="25"/>
      <c r="CR14" s="25"/>
      <c r="CT14" s="25"/>
      <c r="CU14" s="25">
        <v>0</v>
      </c>
      <c r="CV14" s="25"/>
    </row>
    <row r="15" spans="1:100">
      <c r="A15" t="s">
        <v>304</v>
      </c>
      <c r="B15">
        <v>39</v>
      </c>
      <c r="C15" s="25">
        <v>2.564E-2</v>
      </c>
      <c r="D15" s="25">
        <v>2.564E-2</v>
      </c>
      <c r="E15" s="25">
        <v>2.564E-2</v>
      </c>
      <c r="F15" s="25">
        <v>2.564E-2</v>
      </c>
      <c r="G15" s="25">
        <v>2.564E-2</v>
      </c>
      <c r="H15" s="25">
        <v>2.564E-2</v>
      </c>
      <c r="I15" s="25">
        <v>1.07E-3</v>
      </c>
      <c r="M15" t="s">
        <v>304</v>
      </c>
      <c r="N15">
        <v>39</v>
      </c>
      <c r="O15" s="25">
        <v>2.564E-2</v>
      </c>
      <c r="P15" s="25">
        <v>2.564E-2</v>
      </c>
      <c r="Q15" s="25">
        <v>2.564E-2</v>
      </c>
      <c r="R15" s="25">
        <v>2.564E-2</v>
      </c>
      <c r="S15" s="25">
        <v>2.564E-2</v>
      </c>
      <c r="T15" s="25">
        <v>2.564E-2</v>
      </c>
      <c r="U15" s="25">
        <v>1.07E-3</v>
      </c>
      <c r="X15" t="s">
        <v>304</v>
      </c>
      <c r="Y15">
        <v>39</v>
      </c>
      <c r="Z15" s="25">
        <v>1.07E-3</v>
      </c>
      <c r="AA15" s="25">
        <v>2.564E-2</v>
      </c>
      <c r="AB15" s="25">
        <v>2.564E-2</v>
      </c>
      <c r="AC15" s="25">
        <v>2.564E-2</v>
      </c>
      <c r="AD15" s="25">
        <v>2.564E-2</v>
      </c>
      <c r="AE15" s="25">
        <v>2.564E-2</v>
      </c>
      <c r="AF15" s="25">
        <v>2.564E-2</v>
      </c>
      <c r="AJ15" t="s">
        <v>304</v>
      </c>
      <c r="AK15">
        <v>39</v>
      </c>
      <c r="AM15" s="25">
        <v>1.07E-3</v>
      </c>
      <c r="AN15" s="25">
        <v>2.564E-2</v>
      </c>
      <c r="AO15" s="25">
        <v>2.564E-2</v>
      </c>
      <c r="AP15" s="25">
        <v>2.564E-2</v>
      </c>
      <c r="AQ15" s="25">
        <v>2.564E-2</v>
      </c>
      <c r="AR15" s="25">
        <v>2.564E-2</v>
      </c>
      <c r="AS15" s="25"/>
      <c r="AU15" t="s">
        <v>304</v>
      </c>
      <c r="AV15">
        <v>39</v>
      </c>
      <c r="AX15" s="25"/>
      <c r="AY15" s="25">
        <v>1.07E-3</v>
      </c>
      <c r="AZ15" s="25">
        <v>2.564E-2</v>
      </c>
      <c r="BA15" s="25">
        <v>2.564E-2</v>
      </c>
      <c r="BB15" s="25">
        <v>2.564E-2</v>
      </c>
      <c r="BC15" s="25">
        <v>2.564E-2</v>
      </c>
      <c r="BD15" s="2"/>
      <c r="BF15" t="s">
        <v>304</v>
      </c>
      <c r="BG15">
        <v>39</v>
      </c>
      <c r="BI15" s="25"/>
      <c r="BJ15" s="25"/>
      <c r="BK15" s="25">
        <v>1.07E-3</v>
      </c>
      <c r="BL15" s="25">
        <v>2.564E-2</v>
      </c>
      <c r="BM15" s="25">
        <v>2.564E-2</v>
      </c>
      <c r="BN15" s="25">
        <v>2.564E-2</v>
      </c>
      <c r="BO15" s="25"/>
      <c r="BP15" s="25"/>
      <c r="BQ15" t="s">
        <v>304</v>
      </c>
      <c r="BR15">
        <v>39</v>
      </c>
      <c r="BT15" s="25"/>
      <c r="BU15" s="25"/>
      <c r="BV15" s="25"/>
      <c r="BW15" s="25">
        <v>1.07E-3</v>
      </c>
      <c r="BX15" s="25">
        <v>2.564E-2</v>
      </c>
      <c r="BY15" s="25">
        <v>2.564E-2</v>
      </c>
      <c r="BZ15" s="25"/>
      <c r="CB15" t="s">
        <v>304</v>
      </c>
      <c r="CC15">
        <v>39</v>
      </c>
      <c r="CE15" s="25"/>
      <c r="CF15" s="25"/>
      <c r="CG15" s="25"/>
      <c r="CI15" s="25">
        <v>1.07E-3</v>
      </c>
      <c r="CJ15" s="25">
        <v>2.564E-2</v>
      </c>
      <c r="CK15" s="25"/>
      <c r="CM15" t="s">
        <v>304</v>
      </c>
      <c r="CN15">
        <v>39</v>
      </c>
      <c r="CP15" s="25"/>
      <c r="CQ15" s="25"/>
      <c r="CR15" s="25"/>
      <c r="CT15" s="25"/>
      <c r="CU15" s="25">
        <v>1.07E-3</v>
      </c>
      <c r="CV15" s="25"/>
    </row>
    <row r="16" spans="1:100">
      <c r="A16" t="s">
        <v>2761</v>
      </c>
      <c r="B16">
        <v>5</v>
      </c>
      <c r="C16" s="25">
        <v>0</v>
      </c>
      <c r="D16" s="25">
        <v>5.7599999999999998E-2</v>
      </c>
      <c r="E16" s="25">
        <v>0.1152</v>
      </c>
      <c r="F16" s="25">
        <v>0.1152</v>
      </c>
      <c r="G16" s="25">
        <v>0.192</v>
      </c>
      <c r="H16" s="25">
        <v>0.32</v>
      </c>
      <c r="I16" s="25">
        <v>0.2</v>
      </c>
      <c r="M16" t="s">
        <v>2761</v>
      </c>
      <c r="N16">
        <v>5</v>
      </c>
      <c r="O16" s="25">
        <v>0</v>
      </c>
      <c r="P16" s="25">
        <v>5.7599999999999998E-2</v>
      </c>
      <c r="Q16" s="25">
        <v>0.1152</v>
      </c>
      <c r="R16" s="25">
        <v>0.1152</v>
      </c>
      <c r="S16" s="25">
        <v>0.192</v>
      </c>
      <c r="T16" s="25">
        <v>0.32</v>
      </c>
      <c r="U16" s="25">
        <v>0.2</v>
      </c>
      <c r="X16" t="s">
        <v>2761</v>
      </c>
      <c r="Y16">
        <v>5</v>
      </c>
      <c r="Z16" s="25">
        <v>0.2</v>
      </c>
      <c r="AA16" s="25">
        <v>0.32</v>
      </c>
      <c r="AB16" s="25">
        <v>0.192</v>
      </c>
      <c r="AC16" s="25">
        <v>0.1152</v>
      </c>
      <c r="AD16" s="25">
        <v>0.1152</v>
      </c>
      <c r="AE16" s="25">
        <v>5.7599999999999998E-2</v>
      </c>
      <c r="AF16" s="25">
        <v>0</v>
      </c>
      <c r="AJ16" t="s">
        <v>2761</v>
      </c>
      <c r="AK16">
        <v>5</v>
      </c>
      <c r="AM16" s="25">
        <v>0.2</v>
      </c>
      <c r="AN16" s="25">
        <v>0.32</v>
      </c>
      <c r="AO16" s="25">
        <v>0.192</v>
      </c>
      <c r="AP16" s="25">
        <v>0.1152</v>
      </c>
      <c r="AQ16" s="25">
        <v>0.1152</v>
      </c>
      <c r="AR16" s="25">
        <v>5.7599999999999998E-2</v>
      </c>
      <c r="AS16" s="25"/>
      <c r="AU16" t="s">
        <v>2761</v>
      </c>
      <c r="AV16">
        <v>5</v>
      </c>
      <c r="AX16" s="25"/>
      <c r="AY16" s="25">
        <v>0.2</v>
      </c>
      <c r="AZ16" s="25">
        <v>0.32</v>
      </c>
      <c r="BA16" s="25">
        <v>0.192</v>
      </c>
      <c r="BB16" s="25">
        <v>0.1152</v>
      </c>
      <c r="BC16" s="25">
        <v>0.1152</v>
      </c>
      <c r="BD16" s="2"/>
      <c r="BF16" t="s">
        <v>2761</v>
      </c>
      <c r="BG16">
        <v>5</v>
      </c>
      <c r="BI16" s="25"/>
      <c r="BJ16" s="25"/>
      <c r="BK16" s="25">
        <v>0.2</v>
      </c>
      <c r="BL16" s="25">
        <v>0.32</v>
      </c>
      <c r="BM16" s="25">
        <v>0.192</v>
      </c>
      <c r="BN16" s="25">
        <v>0.1152</v>
      </c>
      <c r="BO16" s="25"/>
      <c r="BP16" s="25"/>
      <c r="BQ16" t="s">
        <v>2761</v>
      </c>
      <c r="BR16">
        <v>5</v>
      </c>
      <c r="BT16" s="25"/>
      <c r="BU16" s="25"/>
      <c r="BV16" s="25"/>
      <c r="BW16" s="25">
        <v>0.2</v>
      </c>
      <c r="BX16" s="25">
        <v>0.32</v>
      </c>
      <c r="BY16" s="25">
        <v>0.192</v>
      </c>
      <c r="BZ16" s="25"/>
      <c r="CB16" t="s">
        <v>2761</v>
      </c>
      <c r="CC16">
        <v>5</v>
      </c>
      <c r="CE16" s="25"/>
      <c r="CF16" s="25"/>
      <c r="CG16" s="25"/>
      <c r="CI16" s="25">
        <v>0.2</v>
      </c>
      <c r="CJ16" s="25">
        <v>0.32</v>
      </c>
      <c r="CK16" s="25"/>
      <c r="CM16" t="s">
        <v>2761</v>
      </c>
      <c r="CN16">
        <v>5</v>
      </c>
      <c r="CP16" s="25"/>
      <c r="CQ16" s="25"/>
      <c r="CR16" s="25"/>
      <c r="CT16" s="25"/>
      <c r="CU16" s="25">
        <v>0.2</v>
      </c>
      <c r="CV16" s="25"/>
    </row>
    <row r="17" spans="1:100">
      <c r="A17" t="s">
        <v>85</v>
      </c>
      <c r="B17">
        <v>5</v>
      </c>
      <c r="C17" s="25">
        <v>0</v>
      </c>
      <c r="D17" s="25">
        <v>5.7599999999999998E-2</v>
      </c>
      <c r="E17" s="25">
        <v>0.1152</v>
      </c>
      <c r="F17" s="25">
        <v>0.1152</v>
      </c>
      <c r="G17" s="25">
        <v>0.192</v>
      </c>
      <c r="H17" s="25">
        <v>0.32</v>
      </c>
      <c r="I17" s="25">
        <v>0.2</v>
      </c>
      <c r="M17" t="s">
        <v>85</v>
      </c>
      <c r="N17">
        <v>5</v>
      </c>
      <c r="O17" s="25">
        <v>0</v>
      </c>
      <c r="P17" s="25">
        <v>5.7599999999999998E-2</v>
      </c>
      <c r="Q17" s="25">
        <v>0.1152</v>
      </c>
      <c r="R17" s="25">
        <v>0.1152</v>
      </c>
      <c r="S17" s="25">
        <v>0.192</v>
      </c>
      <c r="T17" s="25">
        <v>0.32</v>
      </c>
      <c r="U17" s="25">
        <v>0.2</v>
      </c>
      <c r="X17" t="s">
        <v>85</v>
      </c>
      <c r="Y17">
        <v>5</v>
      </c>
      <c r="Z17" s="25">
        <v>0.2</v>
      </c>
      <c r="AA17" s="25">
        <v>0.32</v>
      </c>
      <c r="AB17" s="25">
        <v>0.192</v>
      </c>
      <c r="AC17" s="25">
        <v>0.1152</v>
      </c>
      <c r="AD17" s="25">
        <v>0.1152</v>
      </c>
      <c r="AE17" s="25">
        <v>5.7599999999999998E-2</v>
      </c>
      <c r="AF17" s="25">
        <v>0</v>
      </c>
      <c r="AJ17" t="s">
        <v>85</v>
      </c>
      <c r="AK17">
        <v>5</v>
      </c>
      <c r="AM17" s="25">
        <v>0.2</v>
      </c>
      <c r="AN17" s="25">
        <v>0.32</v>
      </c>
      <c r="AO17" s="25">
        <v>0.192</v>
      </c>
      <c r="AP17" s="25">
        <v>0.1152</v>
      </c>
      <c r="AQ17" s="25">
        <v>0.1152</v>
      </c>
      <c r="AR17" s="25">
        <v>5.7599999999999998E-2</v>
      </c>
      <c r="AS17" s="25"/>
      <c r="AU17" t="s">
        <v>85</v>
      </c>
      <c r="AV17">
        <v>5</v>
      </c>
      <c r="AX17" s="25"/>
      <c r="AY17" s="25">
        <v>0.2</v>
      </c>
      <c r="AZ17" s="25">
        <v>0.32</v>
      </c>
      <c r="BA17" s="25">
        <v>0.192</v>
      </c>
      <c r="BB17" s="25">
        <v>0.1152</v>
      </c>
      <c r="BC17" s="25">
        <v>0.1152</v>
      </c>
      <c r="BD17" s="2"/>
      <c r="BF17" t="s">
        <v>85</v>
      </c>
      <c r="BG17">
        <v>5</v>
      </c>
      <c r="BI17" s="25"/>
      <c r="BJ17" s="25"/>
      <c r="BK17" s="25">
        <v>0.2</v>
      </c>
      <c r="BL17" s="25">
        <v>0.32</v>
      </c>
      <c r="BM17" s="25">
        <v>0.192</v>
      </c>
      <c r="BN17" s="25">
        <v>0.1152</v>
      </c>
      <c r="BO17" s="25"/>
      <c r="BP17" s="25"/>
      <c r="BQ17" t="s">
        <v>85</v>
      </c>
      <c r="BR17">
        <v>5</v>
      </c>
      <c r="BT17" s="25"/>
      <c r="BU17" s="25"/>
      <c r="BV17" s="25"/>
      <c r="BW17" s="25">
        <v>0.2</v>
      </c>
      <c r="BX17" s="25">
        <v>0.32</v>
      </c>
      <c r="BY17" s="25">
        <v>0.192</v>
      </c>
      <c r="BZ17" s="25"/>
      <c r="CB17" t="s">
        <v>85</v>
      </c>
      <c r="CC17">
        <v>5</v>
      </c>
      <c r="CE17" s="25"/>
      <c r="CF17" s="25"/>
      <c r="CG17" s="25"/>
      <c r="CI17" s="25">
        <v>0.2</v>
      </c>
      <c r="CJ17" s="25">
        <v>0.32</v>
      </c>
      <c r="CK17" s="25"/>
      <c r="CM17" t="s">
        <v>85</v>
      </c>
      <c r="CN17">
        <v>5</v>
      </c>
      <c r="CP17" s="25"/>
      <c r="CQ17" s="25"/>
      <c r="CR17" s="25"/>
      <c r="CT17" s="25"/>
      <c r="CU17" s="25">
        <v>0.2</v>
      </c>
      <c r="CV17" s="25"/>
    </row>
    <row r="18" spans="1:100">
      <c r="A18" t="s">
        <v>305</v>
      </c>
      <c r="B18">
        <v>7</v>
      </c>
      <c r="C18" s="25">
        <v>8.9300000000000004E-2</v>
      </c>
      <c r="D18" s="25">
        <v>8.9200000000000002E-2</v>
      </c>
      <c r="E18" s="25">
        <v>8.9300000000000004E-2</v>
      </c>
      <c r="F18" s="25">
        <v>0.1249</v>
      </c>
      <c r="G18" s="25">
        <v>0.1749</v>
      </c>
      <c r="H18" s="25">
        <v>0.24490000000000001</v>
      </c>
      <c r="I18" s="25">
        <v>0.1429</v>
      </c>
      <c r="M18" t="s">
        <v>305</v>
      </c>
      <c r="N18">
        <v>7</v>
      </c>
      <c r="O18" s="25">
        <v>8.9300000000000004E-2</v>
      </c>
      <c r="P18" s="25">
        <v>8.9200000000000002E-2</v>
      </c>
      <c r="Q18" s="25">
        <v>8.9300000000000004E-2</v>
      </c>
      <c r="R18" s="25">
        <v>0.1249</v>
      </c>
      <c r="S18" s="25">
        <v>0.1749</v>
      </c>
      <c r="T18" s="25">
        <v>0.24490000000000001</v>
      </c>
      <c r="U18" s="25">
        <v>0.1429</v>
      </c>
      <c r="X18" t="s">
        <v>305</v>
      </c>
      <c r="Y18">
        <v>7</v>
      </c>
      <c r="Z18" s="25">
        <v>0.1429</v>
      </c>
      <c r="AA18" s="25">
        <v>0.24490000000000001</v>
      </c>
      <c r="AB18" s="25">
        <v>0.1749</v>
      </c>
      <c r="AC18" s="25">
        <v>0.1249</v>
      </c>
      <c r="AD18" s="25">
        <v>8.9300000000000004E-2</v>
      </c>
      <c r="AE18" s="25">
        <v>8.9200000000000002E-2</v>
      </c>
      <c r="AF18" s="25">
        <v>8.9300000000000004E-2</v>
      </c>
      <c r="AJ18" t="s">
        <v>305</v>
      </c>
      <c r="AK18">
        <v>7</v>
      </c>
      <c r="AM18" s="25">
        <v>0.1429</v>
      </c>
      <c r="AN18" s="25">
        <v>0.24490000000000001</v>
      </c>
      <c r="AO18" s="25">
        <v>0.1749</v>
      </c>
      <c r="AP18" s="25">
        <v>0.1249</v>
      </c>
      <c r="AQ18" s="25">
        <v>8.9300000000000004E-2</v>
      </c>
      <c r="AR18" s="25">
        <v>8.9200000000000002E-2</v>
      </c>
      <c r="AS18" s="25"/>
      <c r="AU18" t="s">
        <v>305</v>
      </c>
      <c r="AV18">
        <v>7</v>
      </c>
      <c r="AX18" s="25"/>
      <c r="AY18" s="25">
        <v>0.1429</v>
      </c>
      <c r="AZ18" s="25">
        <v>0.24490000000000001</v>
      </c>
      <c r="BA18" s="25">
        <v>0.1749</v>
      </c>
      <c r="BB18" s="25">
        <v>0.1249</v>
      </c>
      <c r="BC18" s="25">
        <v>8.9300000000000004E-2</v>
      </c>
      <c r="BD18" s="2"/>
      <c r="BF18" t="s">
        <v>305</v>
      </c>
      <c r="BG18">
        <v>7</v>
      </c>
      <c r="BI18" s="25"/>
      <c r="BJ18" s="25"/>
      <c r="BK18" s="25">
        <v>0.1429</v>
      </c>
      <c r="BL18" s="25">
        <v>0.24490000000000001</v>
      </c>
      <c r="BM18" s="25">
        <v>0.1749</v>
      </c>
      <c r="BN18" s="25">
        <v>0.1249</v>
      </c>
      <c r="BO18" s="25"/>
      <c r="BP18" s="25"/>
      <c r="BQ18" t="s">
        <v>305</v>
      </c>
      <c r="BR18">
        <v>7</v>
      </c>
      <c r="BT18" s="25"/>
      <c r="BU18" s="25"/>
      <c r="BV18" s="25"/>
      <c r="BW18" s="25">
        <v>0.1429</v>
      </c>
      <c r="BX18" s="25">
        <v>0.24490000000000001</v>
      </c>
      <c r="BY18" s="25">
        <v>0.1749</v>
      </c>
      <c r="BZ18" s="25"/>
      <c r="CB18" t="s">
        <v>305</v>
      </c>
      <c r="CC18">
        <v>7</v>
      </c>
      <c r="CE18" s="25"/>
      <c r="CF18" s="25"/>
      <c r="CG18" s="25"/>
      <c r="CI18" s="25">
        <v>0.1429</v>
      </c>
      <c r="CJ18" s="25">
        <v>0.24490000000000001</v>
      </c>
      <c r="CK18" s="25"/>
      <c r="CM18" t="s">
        <v>305</v>
      </c>
      <c r="CN18">
        <v>7</v>
      </c>
      <c r="CP18" s="25"/>
      <c r="CQ18" s="25"/>
      <c r="CR18" s="25"/>
      <c r="CT18" s="25"/>
      <c r="CU18" s="25">
        <v>0.1429</v>
      </c>
      <c r="CV18" s="25"/>
    </row>
    <row r="19" spans="1:100">
      <c r="A19" t="s">
        <v>306</v>
      </c>
      <c r="B19">
        <v>3</v>
      </c>
      <c r="C19" s="25">
        <v>0</v>
      </c>
      <c r="D19" s="25">
        <v>0</v>
      </c>
      <c r="E19" s="25">
        <v>0</v>
      </c>
      <c r="F19" s="25">
        <v>0.16669999999999999</v>
      </c>
      <c r="G19" s="25">
        <v>0.33329999999999999</v>
      </c>
      <c r="H19" s="25">
        <v>0.33329999999999999</v>
      </c>
      <c r="I19" s="25">
        <v>0.16669999999999999</v>
      </c>
      <c r="M19" t="s">
        <v>306</v>
      </c>
      <c r="N19">
        <v>3</v>
      </c>
      <c r="O19" s="25">
        <v>0</v>
      </c>
      <c r="P19" s="25">
        <v>0</v>
      </c>
      <c r="Q19" s="25">
        <v>0</v>
      </c>
      <c r="R19" s="25">
        <v>0.16669999999999999</v>
      </c>
      <c r="S19" s="25">
        <v>0.33329999999999999</v>
      </c>
      <c r="T19" s="25">
        <v>0.33329999999999999</v>
      </c>
      <c r="U19" s="25">
        <v>0.16669999999999999</v>
      </c>
      <c r="X19" t="s">
        <v>306</v>
      </c>
      <c r="Y19">
        <v>3</v>
      </c>
      <c r="Z19" s="25">
        <v>0.16669999999999999</v>
      </c>
      <c r="AA19" s="25">
        <v>0.33329999999999999</v>
      </c>
      <c r="AB19" s="25">
        <v>0.33329999999999999</v>
      </c>
      <c r="AC19" s="25">
        <v>0.16669999999999999</v>
      </c>
      <c r="AD19" s="25">
        <v>0</v>
      </c>
      <c r="AE19" s="25">
        <v>0</v>
      </c>
      <c r="AF19" s="25">
        <v>0</v>
      </c>
      <c r="AJ19" t="s">
        <v>306</v>
      </c>
      <c r="AK19">
        <v>3</v>
      </c>
      <c r="AM19" s="25">
        <v>0.16669999999999999</v>
      </c>
      <c r="AN19" s="25">
        <v>0.33329999999999999</v>
      </c>
      <c r="AO19" s="25">
        <v>0.33329999999999999</v>
      </c>
      <c r="AP19" s="25">
        <v>0.16669999999999999</v>
      </c>
      <c r="AQ19" s="25">
        <v>0</v>
      </c>
      <c r="AR19" s="25">
        <v>0</v>
      </c>
      <c r="AS19" s="25"/>
      <c r="AU19" t="s">
        <v>306</v>
      </c>
      <c r="AV19">
        <v>3</v>
      </c>
      <c r="AX19" s="25"/>
      <c r="AY19" s="25">
        <v>0.16669999999999999</v>
      </c>
      <c r="AZ19" s="25">
        <v>0.33329999999999999</v>
      </c>
      <c r="BA19" s="25">
        <v>0.33329999999999999</v>
      </c>
      <c r="BB19" s="25">
        <v>0.16669999999999999</v>
      </c>
      <c r="BC19" s="25">
        <v>0</v>
      </c>
      <c r="BD19" s="2"/>
      <c r="BF19" t="s">
        <v>306</v>
      </c>
      <c r="BG19">
        <v>3</v>
      </c>
      <c r="BI19" s="25"/>
      <c r="BJ19" s="25"/>
      <c r="BK19" s="25">
        <v>0.16669999999999999</v>
      </c>
      <c r="BL19" s="25">
        <v>0.33329999999999999</v>
      </c>
      <c r="BM19" s="25">
        <v>0.33329999999999999</v>
      </c>
      <c r="BN19" s="25">
        <v>0.16669999999999999</v>
      </c>
      <c r="BO19" s="25"/>
      <c r="BP19" s="25"/>
      <c r="BQ19" t="s">
        <v>306</v>
      </c>
      <c r="BR19">
        <v>3</v>
      </c>
      <c r="BT19" s="25"/>
      <c r="BU19" s="25"/>
      <c r="BV19" s="25"/>
      <c r="BW19" s="25">
        <v>0.16669999999999999</v>
      </c>
      <c r="BX19" s="25">
        <v>0.33329999999999999</v>
      </c>
      <c r="BY19" s="25">
        <v>0.33329999999999999</v>
      </c>
      <c r="BZ19" s="25"/>
      <c r="CB19" t="s">
        <v>306</v>
      </c>
      <c r="CC19">
        <v>3</v>
      </c>
      <c r="CE19" s="25"/>
      <c r="CF19" s="25"/>
      <c r="CG19" s="25"/>
      <c r="CI19" s="25">
        <v>0.16669999999999999</v>
      </c>
      <c r="CJ19" s="25">
        <v>0.33329999999999999</v>
      </c>
      <c r="CK19" s="25"/>
      <c r="CM19" t="s">
        <v>306</v>
      </c>
      <c r="CN19">
        <v>3</v>
      </c>
      <c r="CP19" s="25"/>
      <c r="CQ19" s="25"/>
      <c r="CR19" s="25"/>
      <c r="CT19" s="25"/>
      <c r="CU19" s="25">
        <v>0.16669999999999999</v>
      </c>
      <c r="CV19" s="25"/>
    </row>
    <row r="20" spans="1:100">
      <c r="A20" t="s">
        <v>2762</v>
      </c>
      <c r="B20">
        <v>5</v>
      </c>
      <c r="C20" s="25">
        <v>0</v>
      </c>
      <c r="D20" s="25">
        <v>5.7599999999999998E-2</v>
      </c>
      <c r="E20" s="25">
        <v>0.1152</v>
      </c>
      <c r="F20" s="25">
        <v>0.1152</v>
      </c>
      <c r="G20" s="25">
        <v>0.192</v>
      </c>
      <c r="H20" s="25">
        <v>0.32</v>
      </c>
      <c r="I20" s="25">
        <v>0.2</v>
      </c>
      <c r="M20" t="s">
        <v>2762</v>
      </c>
      <c r="N20">
        <v>5</v>
      </c>
      <c r="O20" s="25">
        <v>0</v>
      </c>
      <c r="P20" s="25">
        <v>5.7599999999999998E-2</v>
      </c>
      <c r="Q20" s="25">
        <v>0.1152</v>
      </c>
      <c r="R20" s="25">
        <v>0.1152</v>
      </c>
      <c r="S20" s="25">
        <v>0.192</v>
      </c>
      <c r="T20" s="25">
        <v>0.32</v>
      </c>
      <c r="U20" s="25">
        <v>0.2</v>
      </c>
      <c r="X20" t="s">
        <v>2762</v>
      </c>
      <c r="Y20">
        <v>5</v>
      </c>
      <c r="Z20" s="25">
        <v>0.2</v>
      </c>
      <c r="AA20" s="25">
        <v>0.32</v>
      </c>
      <c r="AB20" s="25">
        <v>0.192</v>
      </c>
      <c r="AC20" s="25">
        <v>0.1152</v>
      </c>
      <c r="AD20" s="25">
        <v>0.1152</v>
      </c>
      <c r="AE20" s="25">
        <v>5.7599999999999998E-2</v>
      </c>
      <c r="AF20" s="25">
        <v>0</v>
      </c>
      <c r="AJ20" t="s">
        <v>2762</v>
      </c>
      <c r="AK20">
        <v>5</v>
      </c>
      <c r="AM20" s="25">
        <v>0.2</v>
      </c>
      <c r="AN20" s="25">
        <v>0.32</v>
      </c>
      <c r="AO20" s="25">
        <v>0.192</v>
      </c>
      <c r="AP20" s="25">
        <v>0.1152</v>
      </c>
      <c r="AQ20" s="25">
        <v>0.1152</v>
      </c>
      <c r="AR20" s="25">
        <v>5.7599999999999998E-2</v>
      </c>
      <c r="AS20" s="25"/>
      <c r="AU20" t="s">
        <v>2762</v>
      </c>
      <c r="AV20">
        <v>5</v>
      </c>
      <c r="AX20" s="25"/>
      <c r="AY20" s="25">
        <v>0.2</v>
      </c>
      <c r="AZ20" s="25">
        <v>0.32</v>
      </c>
      <c r="BA20" s="25">
        <v>0.192</v>
      </c>
      <c r="BB20" s="25">
        <v>0.1152</v>
      </c>
      <c r="BC20" s="25">
        <v>0.1152</v>
      </c>
      <c r="BD20" s="2"/>
      <c r="BF20" t="s">
        <v>2762</v>
      </c>
      <c r="BG20">
        <v>5</v>
      </c>
      <c r="BI20" s="25"/>
      <c r="BJ20" s="25"/>
      <c r="BK20" s="25">
        <v>0.2</v>
      </c>
      <c r="BL20" s="25">
        <v>0.32</v>
      </c>
      <c r="BM20" s="25">
        <v>0.192</v>
      </c>
      <c r="BN20" s="25">
        <v>0.1152</v>
      </c>
      <c r="BO20" s="25"/>
      <c r="BP20" s="25"/>
      <c r="BQ20" t="s">
        <v>2762</v>
      </c>
      <c r="BR20">
        <v>5</v>
      </c>
      <c r="BT20" s="25"/>
      <c r="BU20" s="25"/>
      <c r="BV20" s="25"/>
      <c r="BW20" s="25">
        <v>0.2</v>
      </c>
      <c r="BX20" s="25">
        <v>0.32</v>
      </c>
      <c r="BY20" s="25">
        <v>0.192</v>
      </c>
      <c r="BZ20" s="25"/>
      <c r="CB20" t="s">
        <v>2762</v>
      </c>
      <c r="CC20">
        <v>5</v>
      </c>
      <c r="CE20" s="25"/>
      <c r="CF20" s="25"/>
      <c r="CG20" s="25"/>
      <c r="CI20" s="25">
        <v>0.2</v>
      </c>
      <c r="CJ20" s="25">
        <v>0.32</v>
      </c>
      <c r="CK20" s="25"/>
      <c r="CM20" t="s">
        <v>2762</v>
      </c>
      <c r="CN20">
        <v>5</v>
      </c>
      <c r="CP20" s="25"/>
      <c r="CQ20" s="25"/>
      <c r="CR20" s="25"/>
      <c r="CT20" s="25"/>
      <c r="CU20" s="25">
        <v>0.2</v>
      </c>
      <c r="CV20" s="25"/>
    </row>
    <row r="21" spans="1:100">
      <c r="A21" t="s">
        <v>2763</v>
      </c>
      <c r="B21">
        <v>39</v>
      </c>
      <c r="C21" s="25">
        <v>2.564E-2</v>
      </c>
      <c r="D21" s="25">
        <v>2.564E-2</v>
      </c>
      <c r="E21" s="25">
        <v>2.564E-2</v>
      </c>
      <c r="F21" s="25">
        <v>2.564E-2</v>
      </c>
      <c r="G21" s="25">
        <v>2.564E-2</v>
      </c>
      <c r="H21" s="25">
        <v>2.564E-2</v>
      </c>
      <c r="I21" s="25">
        <v>1.07E-3</v>
      </c>
      <c r="M21" t="s">
        <v>2763</v>
      </c>
      <c r="N21">
        <v>39</v>
      </c>
      <c r="O21" s="25">
        <v>2.564E-2</v>
      </c>
      <c r="P21" s="25">
        <v>2.564E-2</v>
      </c>
      <c r="Q21" s="25">
        <v>2.564E-2</v>
      </c>
      <c r="R21" s="25">
        <v>2.564E-2</v>
      </c>
      <c r="S21" s="25">
        <v>2.564E-2</v>
      </c>
      <c r="T21" s="25">
        <v>2.564E-2</v>
      </c>
      <c r="U21" s="25">
        <v>1.07E-3</v>
      </c>
      <c r="X21" t="s">
        <v>2763</v>
      </c>
      <c r="Y21">
        <v>39</v>
      </c>
      <c r="Z21" s="25">
        <v>1.07E-3</v>
      </c>
      <c r="AA21" s="25">
        <v>2.564E-2</v>
      </c>
      <c r="AB21" s="25">
        <v>2.564E-2</v>
      </c>
      <c r="AC21" s="25">
        <v>2.564E-2</v>
      </c>
      <c r="AD21" s="25">
        <v>2.564E-2</v>
      </c>
      <c r="AE21" s="25">
        <v>2.564E-2</v>
      </c>
      <c r="AF21" s="25">
        <v>2.564E-2</v>
      </c>
      <c r="AJ21" t="s">
        <v>2763</v>
      </c>
      <c r="AK21">
        <v>39</v>
      </c>
      <c r="AM21" s="25">
        <v>1.07E-3</v>
      </c>
      <c r="AN21" s="25">
        <v>2.564E-2</v>
      </c>
      <c r="AO21" s="25">
        <v>2.564E-2</v>
      </c>
      <c r="AP21" s="25">
        <v>2.564E-2</v>
      </c>
      <c r="AQ21" s="25">
        <v>2.564E-2</v>
      </c>
      <c r="AR21" s="25">
        <v>2.564E-2</v>
      </c>
      <c r="AS21" s="25"/>
      <c r="AU21" t="s">
        <v>2763</v>
      </c>
      <c r="AV21">
        <v>39</v>
      </c>
      <c r="AX21" s="25"/>
      <c r="AY21" s="25">
        <v>1.07E-3</v>
      </c>
      <c r="AZ21" s="25">
        <v>2.564E-2</v>
      </c>
      <c r="BA21" s="25">
        <v>2.564E-2</v>
      </c>
      <c r="BB21" s="25">
        <v>2.564E-2</v>
      </c>
      <c r="BC21" s="25">
        <v>2.564E-2</v>
      </c>
      <c r="BD21" s="2"/>
      <c r="BF21" t="s">
        <v>2763</v>
      </c>
      <c r="BG21">
        <v>39</v>
      </c>
      <c r="BI21" s="25"/>
      <c r="BJ21" s="25"/>
      <c r="BK21" s="25">
        <v>1.07E-3</v>
      </c>
      <c r="BL21" s="25">
        <v>2.564E-2</v>
      </c>
      <c r="BM21" s="25">
        <v>2.564E-2</v>
      </c>
      <c r="BN21" s="25">
        <v>2.564E-2</v>
      </c>
      <c r="BO21" s="25"/>
      <c r="BP21" s="25"/>
      <c r="BQ21" t="s">
        <v>2763</v>
      </c>
      <c r="BR21">
        <v>39</v>
      </c>
      <c r="BT21" s="25"/>
      <c r="BU21" s="25"/>
      <c r="BV21" s="25"/>
      <c r="BW21" s="25">
        <v>1.07E-3</v>
      </c>
      <c r="BX21" s="25">
        <v>2.564E-2</v>
      </c>
      <c r="BY21" s="25">
        <v>2.564E-2</v>
      </c>
      <c r="BZ21" s="25"/>
      <c r="CB21" t="s">
        <v>2763</v>
      </c>
      <c r="CC21">
        <v>39</v>
      </c>
      <c r="CE21" s="25"/>
      <c r="CF21" s="25"/>
      <c r="CG21" s="25"/>
      <c r="CI21" s="25">
        <v>1.07E-3</v>
      </c>
      <c r="CJ21" s="25">
        <v>2.564E-2</v>
      </c>
      <c r="CK21" s="25"/>
      <c r="CM21" t="s">
        <v>2763</v>
      </c>
      <c r="CN21">
        <v>39</v>
      </c>
      <c r="CP21" s="25"/>
      <c r="CQ21" s="25"/>
      <c r="CR21" s="25"/>
      <c r="CT21" s="25"/>
      <c r="CU21" s="25">
        <v>1.07E-3</v>
      </c>
      <c r="CV21" s="25"/>
    </row>
    <row r="22" spans="1:100">
      <c r="AS22" s="2"/>
      <c r="BD22" s="2"/>
      <c r="BO22" s="2"/>
      <c r="BZ22" s="2"/>
      <c r="CK22" s="2"/>
      <c r="CV22" s="2"/>
    </row>
    <row r="23" spans="1:100">
      <c r="A23" s="4" t="s">
        <v>2774</v>
      </c>
      <c r="M23" s="7" t="s">
        <v>2775</v>
      </c>
      <c r="X23" s="7" t="s">
        <v>2776</v>
      </c>
      <c r="AJ23" s="7" t="s">
        <v>2777</v>
      </c>
      <c r="AS23" s="2"/>
      <c r="AU23" s="7" t="s">
        <v>2778</v>
      </c>
      <c r="BD23" s="2"/>
      <c r="BF23" s="7" t="s">
        <v>2779</v>
      </c>
      <c r="BO23" s="2"/>
      <c r="BQ23" s="7" t="s">
        <v>2780</v>
      </c>
      <c r="BZ23" s="2"/>
      <c r="CB23" s="7" t="s">
        <v>2780</v>
      </c>
      <c r="CK23" s="2"/>
      <c r="CM23" s="7" t="s">
        <v>2780</v>
      </c>
      <c r="CV23" s="2"/>
    </row>
    <row r="24" spans="1:100">
      <c r="A24" t="s">
        <v>303</v>
      </c>
      <c r="C24" s="5">
        <f t="shared" ref="C24:H24" si="32">+C14*C3</f>
        <v>0</v>
      </c>
      <c r="D24" s="5">
        <f t="shared" si="32"/>
        <v>0</v>
      </c>
      <c r="E24" s="5">
        <f t="shared" si="32"/>
        <v>0</v>
      </c>
      <c r="F24" s="5">
        <f t="shared" si="32"/>
        <v>0</v>
      </c>
      <c r="G24" s="5">
        <f t="shared" si="32"/>
        <v>0</v>
      </c>
      <c r="H24" s="5">
        <f t="shared" si="32"/>
        <v>0</v>
      </c>
      <c r="I24" s="5">
        <f>I14*I3</f>
        <v>0</v>
      </c>
      <c r="J24" s="5">
        <f>SUM(C24:I24)</f>
        <v>0</v>
      </c>
      <c r="M24" t="s">
        <v>303</v>
      </c>
      <c r="O24" s="5">
        <f t="shared" ref="O24:S24" si="33">Z24+AL24+AW24+BH24+BS24</f>
        <v>0</v>
      </c>
      <c r="P24" s="5">
        <f t="shared" si="33"/>
        <v>0</v>
      </c>
      <c r="Q24" s="5">
        <f t="shared" si="33"/>
        <v>0</v>
      </c>
      <c r="R24" s="5">
        <f t="shared" si="33"/>
        <v>0</v>
      </c>
      <c r="S24" s="5">
        <f t="shared" si="33"/>
        <v>0</v>
      </c>
      <c r="T24" s="5">
        <f>AE24+AQ24+BB24+BM24+BX24</f>
        <v>0</v>
      </c>
      <c r="U24" s="5">
        <f>AF24+AR24+BC24+BN24+BY24</f>
        <v>0</v>
      </c>
      <c r="V24" s="14">
        <f>+SUM(O24:T24)</f>
        <v>0</v>
      </c>
      <c r="W24" s="14"/>
      <c r="X24" t="s">
        <v>303</v>
      </c>
      <c r="Z24" s="5">
        <f t="shared" ref="Z24:AA31" si="34">+Z3*Z14</f>
        <v>0</v>
      </c>
      <c r="AA24" s="5">
        <f>+AA3*AA14</f>
        <v>0</v>
      </c>
      <c r="AB24" s="5">
        <f>+AB3*SUM(AB14,AA14)</f>
        <v>0</v>
      </c>
      <c r="AC24" s="5">
        <f>+AC3*SUM(AA14:AC14)</f>
        <v>0</v>
      </c>
      <c r="AD24" s="5">
        <f>+AD3*SUM($AA14:AD14)</f>
        <v>0</v>
      </c>
      <c r="AE24" s="5">
        <f>+AE3*SUM($AA14:AE14)</f>
        <v>0</v>
      </c>
      <c r="AF24" s="5">
        <f>+AF3*SUM($AA14:AF14)</f>
        <v>0</v>
      </c>
      <c r="AG24" s="14">
        <f>+SUM(Z24:AE24)</f>
        <v>0</v>
      </c>
      <c r="AJ24" t="s">
        <v>303</v>
      </c>
      <c r="AL24" s="5">
        <f t="shared" ref="AL24:AM31" si="35">+AL3*AL14</f>
        <v>0</v>
      </c>
      <c r="AM24" s="5">
        <f t="shared" si="35"/>
        <v>0</v>
      </c>
      <c r="AN24" s="5">
        <f>+AN3*SUM(AN14,AM14)</f>
        <v>0</v>
      </c>
      <c r="AO24" s="5">
        <f>+AO3*SUM(AM14:AO14)</f>
        <v>0</v>
      </c>
      <c r="AP24" s="5">
        <f>+AP3*SUM($AM14:AP14)</f>
        <v>0</v>
      </c>
      <c r="AQ24" s="5">
        <f>+AQ3*SUM($AM14:AQ14)</f>
        <v>0</v>
      </c>
      <c r="AR24" s="5">
        <f>+AR3*SUM($AM14:AR14)</f>
        <v>0</v>
      </c>
      <c r="AS24" s="14">
        <f>+SUM(AL24:AQ24)</f>
        <v>0</v>
      </c>
      <c r="AU24" t="s">
        <v>303</v>
      </c>
      <c r="AW24" s="5">
        <f t="shared" ref="AW24:AX31" si="36">+AW3*AW14</f>
        <v>0</v>
      </c>
      <c r="AX24" s="5">
        <f t="shared" si="36"/>
        <v>0</v>
      </c>
      <c r="AY24" s="5">
        <f>+AY3*SUM(AY14,AX14)</f>
        <v>0</v>
      </c>
      <c r="AZ24" s="5">
        <f>+AZ3*SUM(AX14:AZ14)</f>
        <v>0</v>
      </c>
      <c r="BA24" s="5">
        <f>+BA3*SUM($AX14:BA14)</f>
        <v>0</v>
      </c>
      <c r="BB24" s="5">
        <f>+BB3*SUM($AX14:BB14)</f>
        <v>0</v>
      </c>
      <c r="BC24" s="5">
        <f>+BC3*SUM($AX14:BC14)</f>
        <v>0</v>
      </c>
      <c r="BD24" s="14">
        <f>+SUM(AW24:BB24)</f>
        <v>0</v>
      </c>
      <c r="BF24" t="s">
        <v>303</v>
      </c>
      <c r="BH24" s="5">
        <f t="shared" ref="BH24:BI31" si="37">+BH3*BH14</f>
        <v>0</v>
      </c>
      <c r="BI24" s="5">
        <f t="shared" si="37"/>
        <v>0</v>
      </c>
      <c r="BJ24" s="5">
        <f>+BJ3*SUM(BJ14,BI14)</f>
        <v>0</v>
      </c>
      <c r="BK24" s="5">
        <f>+BK3*SUM(BI14:BK14)</f>
        <v>0</v>
      </c>
      <c r="BL24" s="5">
        <f>+BL3*SUM($BI14:BL14)</f>
        <v>0</v>
      </c>
      <c r="BM24" s="5">
        <f>+BM3*SUM($BI14:BM14)</f>
        <v>0</v>
      </c>
      <c r="BN24" s="5">
        <f>+BN3*SUM($BI14:BN14)</f>
        <v>0</v>
      </c>
      <c r="BO24" s="14">
        <f>+SUM(BH24:BM24)</f>
        <v>0</v>
      </c>
      <c r="BQ24" t="s">
        <v>303</v>
      </c>
      <c r="BS24" s="5">
        <f t="shared" ref="BS24:BT31" si="38">+BS3*BS14</f>
        <v>0</v>
      </c>
      <c r="BT24" s="5">
        <f t="shared" si="38"/>
        <v>0</v>
      </c>
      <c r="BU24" s="5">
        <f>+BU3*SUM(BU14,BT14)</f>
        <v>0</v>
      </c>
      <c r="BV24" s="5">
        <f>+BV3*SUM(BT14:BV14)</f>
        <v>0</v>
      </c>
      <c r="BW24" s="5">
        <f>+BW3*SUM($BT14:BW14)</f>
        <v>0</v>
      </c>
      <c r="BX24" s="5">
        <f>+BX3*SUM($BT14:BX14)</f>
        <v>0</v>
      </c>
      <c r="BY24" s="5">
        <f>+BY3*SUM($BT14:BY14)</f>
        <v>0</v>
      </c>
      <c r="BZ24" s="14">
        <f>+SUM(BS24:BX24)</f>
        <v>0</v>
      </c>
      <c r="CB24" t="s">
        <v>303</v>
      </c>
      <c r="CD24" s="5">
        <f t="shared" ref="CD24:CE31" si="39">+CD3*CD14</f>
        <v>0</v>
      </c>
      <c r="CE24" s="5">
        <f t="shared" si="39"/>
        <v>0</v>
      </c>
      <c r="CF24" s="5">
        <f>+CF3*SUM(CF14,CE14)</f>
        <v>0</v>
      </c>
      <c r="CG24" s="5">
        <f>+CG3*SUM(CE14:CG14)</f>
        <v>0</v>
      </c>
      <c r="CH24" s="5">
        <f>+CH3*SUM($CE14:CI14)</f>
        <v>0</v>
      </c>
      <c r="CI24" s="5">
        <f>+CI3*SUM($CE14:CK14)</f>
        <v>0</v>
      </c>
      <c r="CJ24" s="5">
        <f>+CJ3*SUM($CE14:CL14)</f>
        <v>0</v>
      </c>
      <c r="CK24" s="14">
        <f>+SUM(CD24:CI24)</f>
        <v>0</v>
      </c>
      <c r="CM24" t="s">
        <v>303</v>
      </c>
      <c r="CO24" s="5">
        <f t="shared" ref="CO24:CP24" si="40">+CO3*CO14</f>
        <v>0</v>
      </c>
      <c r="CP24" s="5">
        <f t="shared" si="40"/>
        <v>0</v>
      </c>
      <c r="CQ24" s="5">
        <f>+CQ3*SUM(CQ14,CP14)</f>
        <v>0</v>
      </c>
      <c r="CR24" s="5">
        <f>+CR3*SUM(CP14:CR14)</f>
        <v>0</v>
      </c>
      <c r="CS24" s="5">
        <f>+CS3*SUM($CE14:CT14)</f>
        <v>0</v>
      </c>
      <c r="CT24" s="5">
        <f>+CT3*SUM($CE14:CV14)</f>
        <v>0</v>
      </c>
      <c r="CU24" s="5">
        <f>+CU3*SUM($CE14:CW14)</f>
        <v>0</v>
      </c>
      <c r="CV24" s="14">
        <f>+SUM(CO24:CT24)</f>
        <v>0</v>
      </c>
    </row>
    <row r="25" spans="1:100">
      <c r="A25" t="s">
        <v>304</v>
      </c>
      <c r="C25" s="5">
        <f t="shared" ref="C25:F31" si="41">+C15*C4</f>
        <v>0</v>
      </c>
      <c r="D25" s="5">
        <f t="shared" si="41"/>
        <v>0</v>
      </c>
      <c r="E25" s="5">
        <f t="shared" si="41"/>
        <v>0</v>
      </c>
      <c r="F25" s="5">
        <f t="shared" si="41"/>
        <v>0</v>
      </c>
      <c r="G25" s="5">
        <f t="shared" ref="G25:G31" si="42">+G15*G4</f>
        <v>0</v>
      </c>
      <c r="H25" s="5">
        <f t="shared" ref="H25:H31" si="43">+H15*H4</f>
        <v>0</v>
      </c>
      <c r="I25" s="5">
        <f t="shared" ref="I25:I31" si="44">I15*I4</f>
        <v>0</v>
      </c>
      <c r="J25" s="5">
        <f t="shared" ref="J25:J31" si="45">SUM(C25:H25)</f>
        <v>0</v>
      </c>
      <c r="M25" t="s">
        <v>304</v>
      </c>
      <c r="O25" s="5">
        <f t="shared" ref="O25:O31" si="46">Z25+AL25+AW25+BH25+BS25</f>
        <v>0</v>
      </c>
      <c r="P25" s="5">
        <f t="shared" ref="P25:P31" si="47">AA25+AM25+AX25+BI25+BT25</f>
        <v>0</v>
      </c>
      <c r="Q25" s="5">
        <f t="shared" ref="Q25:Q31" si="48">AB25+AN25+AY25+BJ25+BU25</f>
        <v>0</v>
      </c>
      <c r="R25" s="5">
        <f t="shared" ref="R25:R31" si="49">AC25+AO25+AZ25+BK25+BV25</f>
        <v>0</v>
      </c>
      <c r="S25" s="5">
        <f t="shared" ref="S25:U31" si="50">AD25+AP25+BA25+BL25+BW25</f>
        <v>0</v>
      </c>
      <c r="T25" s="5">
        <f t="shared" si="50"/>
        <v>0</v>
      </c>
      <c r="U25" s="5">
        <f t="shared" si="50"/>
        <v>0</v>
      </c>
      <c r="V25" s="14">
        <f t="shared" ref="V25:V31" si="51">+SUM(O25:T25)</f>
        <v>0</v>
      </c>
      <c r="W25" s="14"/>
      <c r="X25" t="s">
        <v>304</v>
      </c>
      <c r="Z25" s="5">
        <f t="shared" si="34"/>
        <v>0</v>
      </c>
      <c r="AA25" s="5">
        <f t="shared" si="34"/>
        <v>0</v>
      </c>
      <c r="AB25" s="5">
        <f t="shared" ref="AB25:AB31" si="52">+AB4*SUM(AB15,AA15)</f>
        <v>0</v>
      </c>
      <c r="AC25" s="5">
        <f t="shared" ref="AC25:AC31" si="53">+AC4*SUM(AA15:AC15)</f>
        <v>0</v>
      </c>
      <c r="AD25" s="5">
        <f>+AD4*SUM($AA15:AD15)</f>
        <v>0</v>
      </c>
      <c r="AE25" s="5">
        <f>+AE4*SUM($AA15:AE15)</f>
        <v>0</v>
      </c>
      <c r="AF25" s="5">
        <f>+AF4*SUM($AA15:AF15)</f>
        <v>0</v>
      </c>
      <c r="AG25" s="14">
        <f t="shared" ref="AG25:AG31" si="54">+SUM(Z25:AE25)</f>
        <v>0</v>
      </c>
      <c r="AJ25" t="s">
        <v>304</v>
      </c>
      <c r="AL25" s="5">
        <f t="shared" si="35"/>
        <v>0</v>
      </c>
      <c r="AM25" s="5">
        <f t="shared" si="35"/>
        <v>0</v>
      </c>
      <c r="AN25" s="5">
        <f t="shared" ref="AN25:AN31" si="55">+AN4*SUM(AN15,AM15)</f>
        <v>0</v>
      </c>
      <c r="AO25" s="5">
        <f t="shared" ref="AO25:AO31" si="56">+AO4*SUM(AM15:AO15)</f>
        <v>0</v>
      </c>
      <c r="AP25" s="5">
        <f>+AP4*SUM($AM15:AP15)</f>
        <v>0</v>
      </c>
      <c r="AQ25" s="5">
        <f>+AQ4*SUM($AM15:AQ15)</f>
        <v>0</v>
      </c>
      <c r="AR25" s="5">
        <f>+AR4*SUM($AM15:AR15)</f>
        <v>0</v>
      </c>
      <c r="AS25" s="14">
        <f t="shared" ref="AS25:AS31" si="57">+SUM(AL25:AQ25)</f>
        <v>0</v>
      </c>
      <c r="AU25" t="s">
        <v>304</v>
      </c>
      <c r="AW25" s="5">
        <f t="shared" si="36"/>
        <v>0</v>
      </c>
      <c r="AX25" s="5">
        <f t="shared" si="36"/>
        <v>0</v>
      </c>
      <c r="AY25" s="5">
        <f t="shared" ref="AY25:AY31" si="58">+AY4*SUM(AY15,AX15)</f>
        <v>0</v>
      </c>
      <c r="AZ25" s="5">
        <f t="shared" ref="AZ25:AZ31" si="59">+AZ4*SUM(AX15:AZ15)</f>
        <v>0</v>
      </c>
      <c r="BA25" s="5">
        <f>+BA4*SUM($AX15:BA15)</f>
        <v>0</v>
      </c>
      <c r="BB25" s="5">
        <f>+BB4*SUM($AX15:BB15)</f>
        <v>0</v>
      </c>
      <c r="BC25" s="5">
        <f>+BC4*SUM($AX15:BC15)</f>
        <v>0</v>
      </c>
      <c r="BD25" s="14">
        <f t="shared" ref="BD25:BD31" si="60">+SUM(AW25:BB25)</f>
        <v>0</v>
      </c>
      <c r="BF25" t="s">
        <v>304</v>
      </c>
      <c r="BH25" s="5">
        <f t="shared" si="37"/>
        <v>0</v>
      </c>
      <c r="BI25" s="5">
        <f t="shared" si="37"/>
        <v>0</v>
      </c>
      <c r="BJ25" s="5">
        <f t="shared" ref="BJ25:BJ31" si="61">+BJ4*SUM(BJ15,BI15)</f>
        <v>0</v>
      </c>
      <c r="BK25" s="5">
        <f t="shared" ref="BK25:BK31" si="62">+BK4*SUM(BI15:BK15)</f>
        <v>0</v>
      </c>
      <c r="BL25" s="5">
        <f>+BL4*SUM($BI15:BL15)</f>
        <v>0</v>
      </c>
      <c r="BM25" s="5">
        <f>+BM4*SUM($BI15:BM15)</f>
        <v>0</v>
      </c>
      <c r="BN25" s="5">
        <f>+BN4*SUM($BI15:BN15)</f>
        <v>0</v>
      </c>
      <c r="BO25" s="14">
        <f t="shared" ref="BO25:BO31" si="63">+SUM(BH25:BM25)</f>
        <v>0</v>
      </c>
      <c r="BQ25" t="s">
        <v>304</v>
      </c>
      <c r="BS25" s="5">
        <f t="shared" si="38"/>
        <v>0</v>
      </c>
      <c r="BT25" s="5">
        <f t="shared" si="38"/>
        <v>0</v>
      </c>
      <c r="BU25" s="5">
        <f t="shared" ref="BU25:BU31" si="64">+BU4*SUM(BU15,BT15)</f>
        <v>0</v>
      </c>
      <c r="BV25" s="5">
        <f t="shared" ref="BV25:BV31" si="65">+BV4*SUM(BT15:BV15)</f>
        <v>0</v>
      </c>
      <c r="BW25" s="5">
        <f>+BW4*SUM($BT15:BW15)</f>
        <v>0</v>
      </c>
      <c r="BX25" s="5">
        <f>+BX4*SUM($BT15:BX15)</f>
        <v>0</v>
      </c>
      <c r="BY25" s="5">
        <f>+BY4*SUM($BT15:BY15)</f>
        <v>0</v>
      </c>
      <c r="BZ25" s="14">
        <f t="shared" ref="BZ25:BZ31" si="66">+SUM(BS25:BX25)</f>
        <v>0</v>
      </c>
      <c r="CB25" t="s">
        <v>304</v>
      </c>
      <c r="CD25" s="5">
        <f t="shared" si="39"/>
        <v>0</v>
      </c>
      <c r="CE25" s="5">
        <f t="shared" si="39"/>
        <v>0</v>
      </c>
      <c r="CF25" s="5">
        <f t="shared" ref="CF25:CF31" si="67">+CF4*SUM(CF15,CE15)</f>
        <v>0</v>
      </c>
      <c r="CG25" s="5">
        <f t="shared" ref="CG25:CG31" si="68">+CG4*SUM(CE15:CG15)</f>
        <v>0</v>
      </c>
      <c r="CH25" s="5">
        <f>+CH4*SUM($CE15:CI15)</f>
        <v>0</v>
      </c>
      <c r="CI25" s="5">
        <f>+CI4*SUM($CE15:CK15)</f>
        <v>0</v>
      </c>
      <c r="CJ25" s="5">
        <f>+CJ4*SUM($CE15:CL15)</f>
        <v>0</v>
      </c>
      <c r="CK25" s="14">
        <f t="shared" ref="CK25:CK31" si="69">+SUM(CD25:CI25)</f>
        <v>0</v>
      </c>
      <c r="CM25" t="s">
        <v>304</v>
      </c>
      <c r="CO25" s="5">
        <f t="shared" ref="CO25:CP25" si="70">+CO4*CO15</f>
        <v>0</v>
      </c>
      <c r="CP25" s="5">
        <f t="shared" si="70"/>
        <v>0</v>
      </c>
      <c r="CQ25" s="5">
        <f t="shared" ref="CQ25:CQ31" si="71">+CQ4*SUM(CQ15,CP15)</f>
        <v>0</v>
      </c>
      <c r="CR25" s="5">
        <f t="shared" ref="CR25:CR31" si="72">+CR4*SUM(CP15:CR15)</f>
        <v>0</v>
      </c>
      <c r="CS25" s="5">
        <f>+CS4*SUM($CE15:CT15)</f>
        <v>0</v>
      </c>
      <c r="CT25" s="5">
        <f>+CT4*SUM($CE15:CV15)</f>
        <v>0</v>
      </c>
      <c r="CU25" s="5">
        <f>+CU4*SUM($CE15:CW15)</f>
        <v>0</v>
      </c>
      <c r="CV25" s="14">
        <f t="shared" ref="CV25:CV31" si="73">+SUM(CO25:CT25)</f>
        <v>0</v>
      </c>
    </row>
    <row r="26" spans="1:100">
      <c r="A26" t="s">
        <v>2761</v>
      </c>
      <c r="C26" s="5">
        <f t="shared" si="41"/>
        <v>0</v>
      </c>
      <c r="D26" s="5">
        <f t="shared" si="41"/>
        <v>0</v>
      </c>
      <c r="E26" s="5">
        <f t="shared" si="41"/>
        <v>0</v>
      </c>
      <c r="F26" s="5">
        <f t="shared" si="41"/>
        <v>0</v>
      </c>
      <c r="G26" s="5">
        <f t="shared" si="42"/>
        <v>0</v>
      </c>
      <c r="H26" s="5">
        <f t="shared" si="43"/>
        <v>0</v>
      </c>
      <c r="I26" s="5">
        <f t="shared" si="44"/>
        <v>0</v>
      </c>
      <c r="J26" s="5">
        <f t="shared" si="45"/>
        <v>0</v>
      </c>
      <c r="M26" t="s">
        <v>2761</v>
      </c>
      <c r="O26" s="5">
        <f t="shared" si="46"/>
        <v>0</v>
      </c>
      <c r="P26" s="5">
        <f t="shared" si="47"/>
        <v>0</v>
      </c>
      <c r="Q26" s="5">
        <f t="shared" si="48"/>
        <v>0</v>
      </c>
      <c r="R26" s="5">
        <f t="shared" si="49"/>
        <v>0</v>
      </c>
      <c r="S26" s="5">
        <f t="shared" si="50"/>
        <v>0</v>
      </c>
      <c r="T26" s="5">
        <f t="shared" si="50"/>
        <v>0</v>
      </c>
      <c r="U26" s="5">
        <f t="shared" si="50"/>
        <v>0</v>
      </c>
      <c r="V26" s="14">
        <f t="shared" si="51"/>
        <v>0</v>
      </c>
      <c r="W26" s="14"/>
      <c r="X26" t="s">
        <v>2761</v>
      </c>
      <c r="Z26" s="5">
        <f t="shared" si="34"/>
        <v>0</v>
      </c>
      <c r="AA26" s="5">
        <f t="shared" si="34"/>
        <v>0</v>
      </c>
      <c r="AB26" s="5">
        <f t="shared" si="52"/>
        <v>0</v>
      </c>
      <c r="AC26" s="5">
        <f t="shared" si="53"/>
        <v>0</v>
      </c>
      <c r="AD26" s="5">
        <f>+AD5*SUM($AA16:AD16)</f>
        <v>0</v>
      </c>
      <c r="AE26" s="5">
        <f>+AE5*SUM($AA16:AE16)</f>
        <v>0</v>
      </c>
      <c r="AF26" s="5">
        <f>+AF5*SUM($AA16:AF16)</f>
        <v>0</v>
      </c>
      <c r="AG26" s="14">
        <f t="shared" si="54"/>
        <v>0</v>
      </c>
      <c r="AJ26" t="s">
        <v>2761</v>
      </c>
      <c r="AL26" s="5">
        <f t="shared" si="35"/>
        <v>0</v>
      </c>
      <c r="AM26" s="5">
        <f t="shared" si="35"/>
        <v>0</v>
      </c>
      <c r="AN26" s="5">
        <f t="shared" si="55"/>
        <v>0</v>
      </c>
      <c r="AO26" s="5">
        <f t="shared" si="56"/>
        <v>0</v>
      </c>
      <c r="AP26" s="5">
        <f>+AP5*SUM($AM16:AP16)</f>
        <v>0</v>
      </c>
      <c r="AQ26" s="5">
        <f>+AQ5*SUM($AM16:AQ16)</f>
        <v>0</v>
      </c>
      <c r="AR26" s="5">
        <f>+AR5*SUM($AM16:AR16)</f>
        <v>0</v>
      </c>
      <c r="AS26" s="14">
        <f t="shared" si="57"/>
        <v>0</v>
      </c>
      <c r="AU26" t="s">
        <v>2761</v>
      </c>
      <c r="AW26" s="5">
        <f t="shared" si="36"/>
        <v>0</v>
      </c>
      <c r="AX26" s="5">
        <f t="shared" si="36"/>
        <v>0</v>
      </c>
      <c r="AY26" s="5">
        <f t="shared" si="58"/>
        <v>0</v>
      </c>
      <c r="AZ26" s="5">
        <f t="shared" si="59"/>
        <v>0</v>
      </c>
      <c r="BA26" s="5">
        <f>+BA5*SUM($AX16:BA16)</f>
        <v>0</v>
      </c>
      <c r="BB26" s="5">
        <f>+BB5*SUM($AX16:BB16)</f>
        <v>0</v>
      </c>
      <c r="BC26" s="5">
        <f>+BC5*SUM($AX16:BC16)</f>
        <v>0</v>
      </c>
      <c r="BD26" s="14">
        <f t="shared" si="60"/>
        <v>0</v>
      </c>
      <c r="BF26" t="s">
        <v>2761</v>
      </c>
      <c r="BH26" s="5">
        <f t="shared" si="37"/>
        <v>0</v>
      </c>
      <c r="BI26" s="5">
        <f t="shared" si="37"/>
        <v>0</v>
      </c>
      <c r="BJ26" s="5">
        <f t="shared" si="61"/>
        <v>0</v>
      </c>
      <c r="BK26" s="5">
        <f t="shared" si="62"/>
        <v>0</v>
      </c>
      <c r="BL26" s="5">
        <f>+BL5*SUM($BI16:BL16)</f>
        <v>0</v>
      </c>
      <c r="BM26" s="5">
        <f>+BM5*SUM($BI16:BM16)</f>
        <v>0</v>
      </c>
      <c r="BN26" s="5">
        <f>+BN5*SUM($BI16:BN16)</f>
        <v>0</v>
      </c>
      <c r="BO26" s="14">
        <f t="shared" si="63"/>
        <v>0</v>
      </c>
      <c r="BQ26" t="s">
        <v>2761</v>
      </c>
      <c r="BS26" s="5">
        <f t="shared" si="38"/>
        <v>0</v>
      </c>
      <c r="BT26" s="5">
        <f t="shared" si="38"/>
        <v>0</v>
      </c>
      <c r="BU26" s="5">
        <f t="shared" si="64"/>
        <v>0</v>
      </c>
      <c r="BV26" s="5">
        <f t="shared" si="65"/>
        <v>0</v>
      </c>
      <c r="BW26" s="5">
        <f>+BW5*SUM($BT16:BW16)</f>
        <v>0</v>
      </c>
      <c r="BX26" s="5">
        <f>+BX5*SUM($BT16:BX16)</f>
        <v>0</v>
      </c>
      <c r="BY26" s="5">
        <f>+BY5*SUM($BT16:BY16)</f>
        <v>0</v>
      </c>
      <c r="BZ26" s="14">
        <f t="shared" si="66"/>
        <v>0</v>
      </c>
      <c r="CB26" t="s">
        <v>2761</v>
      </c>
      <c r="CD26" s="5">
        <f t="shared" si="39"/>
        <v>0</v>
      </c>
      <c r="CE26" s="5">
        <f t="shared" si="39"/>
        <v>0</v>
      </c>
      <c r="CF26" s="5">
        <f t="shared" si="67"/>
        <v>0</v>
      </c>
      <c r="CG26" s="5">
        <f t="shared" si="68"/>
        <v>0</v>
      </c>
      <c r="CH26" s="5">
        <f>+CH5*SUM($CE16:CI16)</f>
        <v>0</v>
      </c>
      <c r="CI26" s="5">
        <f>+CI5*SUM($CE16:CK16)</f>
        <v>0</v>
      </c>
      <c r="CJ26" s="5">
        <f>+CJ5*SUM($CE16:CL16)</f>
        <v>0</v>
      </c>
      <c r="CK26" s="14">
        <f t="shared" si="69"/>
        <v>0</v>
      </c>
      <c r="CM26" t="s">
        <v>2761</v>
      </c>
      <c r="CO26" s="5">
        <f t="shared" ref="CO26:CP26" si="74">+CO5*CO16</f>
        <v>0</v>
      </c>
      <c r="CP26" s="5">
        <f t="shared" si="74"/>
        <v>0</v>
      </c>
      <c r="CQ26" s="5">
        <f t="shared" si="71"/>
        <v>0</v>
      </c>
      <c r="CR26" s="5">
        <f t="shared" si="72"/>
        <v>0</v>
      </c>
      <c r="CS26" s="5">
        <f>+CS5*SUM($CE16:CT16)</f>
        <v>0</v>
      </c>
      <c r="CT26" s="5">
        <f>+CT5*SUM($CE16:CV16)</f>
        <v>0</v>
      </c>
      <c r="CU26" s="5">
        <f>+CU5*SUM($CE16:CW16)</f>
        <v>0</v>
      </c>
      <c r="CV26" s="14">
        <f t="shared" si="73"/>
        <v>0</v>
      </c>
    </row>
    <row r="27" spans="1:100">
      <c r="A27" t="s">
        <v>85</v>
      </c>
      <c r="C27" s="5">
        <f t="shared" si="41"/>
        <v>0</v>
      </c>
      <c r="D27" s="5">
        <f t="shared" si="41"/>
        <v>0</v>
      </c>
      <c r="E27" s="5">
        <f t="shared" si="41"/>
        <v>0</v>
      </c>
      <c r="F27" s="5">
        <f t="shared" si="41"/>
        <v>0</v>
      </c>
      <c r="G27" s="5">
        <f t="shared" si="42"/>
        <v>0</v>
      </c>
      <c r="H27" s="5">
        <f t="shared" si="43"/>
        <v>0</v>
      </c>
      <c r="I27" s="5">
        <f t="shared" si="44"/>
        <v>0</v>
      </c>
      <c r="J27" s="5">
        <f t="shared" si="45"/>
        <v>0</v>
      </c>
      <c r="M27" t="s">
        <v>85</v>
      </c>
      <c r="O27" s="5">
        <f t="shared" si="46"/>
        <v>0</v>
      </c>
      <c r="P27" s="5">
        <f t="shared" si="47"/>
        <v>0</v>
      </c>
      <c r="Q27" s="5">
        <f t="shared" si="48"/>
        <v>0</v>
      </c>
      <c r="R27" s="5">
        <f t="shared" si="49"/>
        <v>0</v>
      </c>
      <c r="S27" s="5">
        <f t="shared" si="50"/>
        <v>0</v>
      </c>
      <c r="T27" s="5">
        <f t="shared" si="50"/>
        <v>0</v>
      </c>
      <c r="U27" s="5">
        <f t="shared" si="50"/>
        <v>0</v>
      </c>
      <c r="V27" s="14">
        <f t="shared" si="51"/>
        <v>0</v>
      </c>
      <c r="W27" s="14"/>
      <c r="X27" t="s">
        <v>85</v>
      </c>
      <c r="Z27" s="5">
        <f t="shared" si="34"/>
        <v>0</v>
      </c>
      <c r="AA27" s="5">
        <f t="shared" si="34"/>
        <v>0</v>
      </c>
      <c r="AB27" s="5">
        <f t="shared" si="52"/>
        <v>0</v>
      </c>
      <c r="AC27" s="5">
        <f t="shared" si="53"/>
        <v>0</v>
      </c>
      <c r="AD27" s="5">
        <f>+AD6*SUM($AA17:AD17)</f>
        <v>0</v>
      </c>
      <c r="AE27" s="5">
        <f>+AE6*SUM($AA17:AE17)</f>
        <v>0</v>
      </c>
      <c r="AF27" s="5">
        <f>+AF6*SUM($AA17:AF17)</f>
        <v>0</v>
      </c>
      <c r="AG27" s="14">
        <f t="shared" si="54"/>
        <v>0</v>
      </c>
      <c r="AJ27" t="s">
        <v>85</v>
      </c>
      <c r="AL27" s="5">
        <f t="shared" si="35"/>
        <v>0</v>
      </c>
      <c r="AM27" s="5">
        <f t="shared" si="35"/>
        <v>0</v>
      </c>
      <c r="AN27" s="5">
        <f t="shared" si="55"/>
        <v>0</v>
      </c>
      <c r="AO27" s="5">
        <f t="shared" si="56"/>
        <v>0</v>
      </c>
      <c r="AP27" s="5">
        <f>+AP6*SUM($AM17:AP17)</f>
        <v>0</v>
      </c>
      <c r="AQ27" s="5">
        <f>+AQ6*SUM($AM17:AQ17)</f>
        <v>0</v>
      </c>
      <c r="AR27" s="5">
        <f>+AR6*SUM($AM17:AR17)</f>
        <v>0</v>
      </c>
      <c r="AS27" s="14">
        <f t="shared" si="57"/>
        <v>0</v>
      </c>
      <c r="AU27" t="s">
        <v>85</v>
      </c>
      <c r="AW27" s="5">
        <f t="shared" si="36"/>
        <v>0</v>
      </c>
      <c r="AX27" s="5">
        <f t="shared" si="36"/>
        <v>0</v>
      </c>
      <c r="AY27" s="5">
        <f t="shared" si="58"/>
        <v>0</v>
      </c>
      <c r="AZ27" s="5">
        <f t="shared" si="59"/>
        <v>0</v>
      </c>
      <c r="BA27" s="5">
        <f>+BA6*SUM($AX17:BA17)</f>
        <v>0</v>
      </c>
      <c r="BB27" s="5">
        <f>+BB6*SUM($AX17:BB17)</f>
        <v>0</v>
      </c>
      <c r="BC27" s="5">
        <f>+BC6*SUM($AX17:BC17)</f>
        <v>0</v>
      </c>
      <c r="BD27" s="14">
        <f t="shared" si="60"/>
        <v>0</v>
      </c>
      <c r="BF27" t="s">
        <v>85</v>
      </c>
      <c r="BH27" s="5">
        <f t="shared" si="37"/>
        <v>0</v>
      </c>
      <c r="BI27" s="5">
        <f t="shared" si="37"/>
        <v>0</v>
      </c>
      <c r="BJ27" s="5">
        <f t="shared" si="61"/>
        <v>0</v>
      </c>
      <c r="BK27" s="5">
        <f t="shared" si="62"/>
        <v>0</v>
      </c>
      <c r="BL27" s="5">
        <f>+BL6*SUM($BI17:BL17)</f>
        <v>0</v>
      </c>
      <c r="BM27" s="5">
        <f>+BM6*SUM($BI17:BM17)</f>
        <v>0</v>
      </c>
      <c r="BN27" s="5">
        <f>+BN6*SUM($BI17:BN17)</f>
        <v>0</v>
      </c>
      <c r="BO27" s="14">
        <f t="shared" si="63"/>
        <v>0</v>
      </c>
      <c r="BQ27" t="s">
        <v>85</v>
      </c>
      <c r="BS27" s="5">
        <f t="shared" si="38"/>
        <v>0</v>
      </c>
      <c r="BT27" s="5">
        <f t="shared" si="38"/>
        <v>0</v>
      </c>
      <c r="BU27" s="5">
        <f t="shared" si="64"/>
        <v>0</v>
      </c>
      <c r="BV27" s="5">
        <f t="shared" si="65"/>
        <v>0</v>
      </c>
      <c r="BW27" s="5">
        <f>+BW6*SUM($BT17:BW17)</f>
        <v>0</v>
      </c>
      <c r="BX27" s="5">
        <f>+BX6*SUM($BT17:BX17)</f>
        <v>0</v>
      </c>
      <c r="BY27" s="5">
        <f>+BY6*SUM($BT17:BY17)</f>
        <v>0</v>
      </c>
      <c r="BZ27" s="14">
        <f t="shared" si="66"/>
        <v>0</v>
      </c>
      <c r="CB27" t="s">
        <v>85</v>
      </c>
      <c r="CD27" s="5">
        <f t="shared" si="39"/>
        <v>0</v>
      </c>
      <c r="CE27" s="5">
        <f t="shared" si="39"/>
        <v>0</v>
      </c>
      <c r="CF27" s="5">
        <f t="shared" si="67"/>
        <v>0</v>
      </c>
      <c r="CG27" s="5">
        <f t="shared" si="68"/>
        <v>0</v>
      </c>
      <c r="CH27" s="5">
        <f>+CH6*SUM($CE17:CI17)</f>
        <v>0</v>
      </c>
      <c r="CI27" s="5">
        <f>+CI6*SUM($CE17:CK17)</f>
        <v>0</v>
      </c>
      <c r="CJ27" s="5">
        <f>+CJ6*SUM($CE17:CL17)</f>
        <v>0</v>
      </c>
      <c r="CK27" s="14">
        <f t="shared" si="69"/>
        <v>0</v>
      </c>
      <c r="CM27" t="s">
        <v>85</v>
      </c>
      <c r="CO27" s="5">
        <f t="shared" ref="CO27:CP27" si="75">+CO6*CO17</f>
        <v>0</v>
      </c>
      <c r="CP27" s="5">
        <f t="shared" si="75"/>
        <v>0</v>
      </c>
      <c r="CQ27" s="5">
        <f t="shared" si="71"/>
        <v>0</v>
      </c>
      <c r="CR27" s="5">
        <f t="shared" si="72"/>
        <v>0</v>
      </c>
      <c r="CS27" s="5">
        <f>+CS6*SUM($CE17:CT17)</f>
        <v>0</v>
      </c>
      <c r="CT27" s="5">
        <f>+CT6*SUM($CE17:CV17)</f>
        <v>0</v>
      </c>
      <c r="CU27" s="5">
        <f>+CU6*SUM($CE17:CW17)</f>
        <v>0</v>
      </c>
      <c r="CV27" s="14">
        <f t="shared" si="73"/>
        <v>0</v>
      </c>
    </row>
    <row r="28" spans="1:100">
      <c r="A28" t="s">
        <v>305</v>
      </c>
      <c r="C28" s="5">
        <f t="shared" si="41"/>
        <v>0</v>
      </c>
      <c r="D28" s="5">
        <f t="shared" si="41"/>
        <v>0</v>
      </c>
      <c r="E28" s="5">
        <f t="shared" si="41"/>
        <v>0</v>
      </c>
      <c r="F28" s="5">
        <f t="shared" si="41"/>
        <v>0</v>
      </c>
      <c r="G28" s="5">
        <f t="shared" si="42"/>
        <v>0</v>
      </c>
      <c r="H28" s="5">
        <f t="shared" si="43"/>
        <v>0</v>
      </c>
      <c r="I28" s="5">
        <f t="shared" si="44"/>
        <v>0</v>
      </c>
      <c r="J28" s="5">
        <f t="shared" si="45"/>
        <v>0</v>
      </c>
      <c r="M28" t="s">
        <v>305</v>
      </c>
      <c r="O28" s="5">
        <f t="shared" si="46"/>
        <v>0</v>
      </c>
      <c r="P28" s="5">
        <f t="shared" si="47"/>
        <v>0</v>
      </c>
      <c r="Q28" s="5">
        <f t="shared" si="48"/>
        <v>0</v>
      </c>
      <c r="R28" s="5">
        <f t="shared" si="49"/>
        <v>0</v>
      </c>
      <c r="S28" s="5">
        <f t="shared" si="50"/>
        <v>0</v>
      </c>
      <c r="T28" s="5">
        <f t="shared" si="50"/>
        <v>0</v>
      </c>
      <c r="U28" s="5">
        <f t="shared" si="50"/>
        <v>0</v>
      </c>
      <c r="V28" s="14">
        <f t="shared" si="51"/>
        <v>0</v>
      </c>
      <c r="W28" s="14"/>
      <c r="X28" t="s">
        <v>305</v>
      </c>
      <c r="Z28" s="5">
        <f t="shared" si="34"/>
        <v>0</v>
      </c>
      <c r="AA28" s="5">
        <f t="shared" si="34"/>
        <v>0</v>
      </c>
      <c r="AB28" s="5">
        <f t="shared" si="52"/>
        <v>0</v>
      </c>
      <c r="AC28" s="5">
        <f t="shared" si="53"/>
        <v>0</v>
      </c>
      <c r="AD28" s="5">
        <f>+AD7*SUM($AA18:AD18)</f>
        <v>0</v>
      </c>
      <c r="AE28" s="5">
        <f>+AE7*SUM($AA18:AE18)</f>
        <v>0</v>
      </c>
      <c r="AF28" s="5">
        <f>+AF7*SUM($AA18:AF18)</f>
        <v>0</v>
      </c>
      <c r="AG28" s="14">
        <f t="shared" si="54"/>
        <v>0</v>
      </c>
      <c r="AJ28" t="s">
        <v>305</v>
      </c>
      <c r="AL28" s="5">
        <f t="shared" si="35"/>
        <v>0</v>
      </c>
      <c r="AM28" s="5">
        <f t="shared" si="35"/>
        <v>0</v>
      </c>
      <c r="AN28" s="5">
        <f t="shared" si="55"/>
        <v>0</v>
      </c>
      <c r="AO28" s="5">
        <f t="shared" si="56"/>
        <v>0</v>
      </c>
      <c r="AP28" s="5">
        <f>+AP7*SUM($AM18:AP18)</f>
        <v>0</v>
      </c>
      <c r="AQ28" s="5">
        <f>+AQ7*SUM($AM18:AQ18)</f>
        <v>0</v>
      </c>
      <c r="AR28" s="5">
        <f>+AR7*SUM($AM18:AR18)</f>
        <v>0</v>
      </c>
      <c r="AS28" s="14">
        <f t="shared" si="57"/>
        <v>0</v>
      </c>
      <c r="AU28" t="s">
        <v>305</v>
      </c>
      <c r="AW28" s="5">
        <f t="shared" si="36"/>
        <v>0</v>
      </c>
      <c r="AX28" s="5">
        <f t="shared" si="36"/>
        <v>0</v>
      </c>
      <c r="AY28" s="5">
        <f t="shared" si="58"/>
        <v>0</v>
      </c>
      <c r="AZ28" s="5">
        <f t="shared" si="59"/>
        <v>0</v>
      </c>
      <c r="BA28" s="5">
        <f>+BA7*SUM($AX18:BA18)</f>
        <v>0</v>
      </c>
      <c r="BB28" s="5">
        <f>+BB7*SUM($AX18:BB18)</f>
        <v>0</v>
      </c>
      <c r="BC28" s="5">
        <f>+BC7*SUM($AX18:BC18)</f>
        <v>0</v>
      </c>
      <c r="BD28" s="14">
        <f t="shared" si="60"/>
        <v>0</v>
      </c>
      <c r="BF28" t="s">
        <v>305</v>
      </c>
      <c r="BH28" s="5">
        <f t="shared" si="37"/>
        <v>0</v>
      </c>
      <c r="BI28" s="5">
        <f t="shared" si="37"/>
        <v>0</v>
      </c>
      <c r="BJ28" s="5">
        <f t="shared" si="61"/>
        <v>0</v>
      </c>
      <c r="BK28" s="5">
        <f t="shared" si="62"/>
        <v>0</v>
      </c>
      <c r="BL28" s="5">
        <f>+BL7*SUM($BI18:BL18)</f>
        <v>0</v>
      </c>
      <c r="BM28" s="5">
        <f>+BM7*SUM($BI18:BM18)</f>
        <v>0</v>
      </c>
      <c r="BN28" s="5">
        <f>+BN7*SUM($BI18:BN18)</f>
        <v>0</v>
      </c>
      <c r="BO28" s="14">
        <f t="shared" si="63"/>
        <v>0</v>
      </c>
      <c r="BQ28" t="s">
        <v>305</v>
      </c>
      <c r="BS28" s="5">
        <f t="shared" si="38"/>
        <v>0</v>
      </c>
      <c r="BT28" s="5">
        <f t="shared" si="38"/>
        <v>0</v>
      </c>
      <c r="BU28" s="5">
        <f t="shared" si="64"/>
        <v>0</v>
      </c>
      <c r="BV28" s="5">
        <f t="shared" si="65"/>
        <v>0</v>
      </c>
      <c r="BW28" s="5">
        <f>+BW7*SUM($BT18:BW18)</f>
        <v>0</v>
      </c>
      <c r="BX28" s="5">
        <f>+BX7*SUM($BT18:BX18)</f>
        <v>0</v>
      </c>
      <c r="BY28" s="5">
        <f>+BY7*SUM($BT18:BY18)</f>
        <v>0</v>
      </c>
      <c r="BZ28" s="14">
        <f t="shared" si="66"/>
        <v>0</v>
      </c>
      <c r="CB28" t="s">
        <v>305</v>
      </c>
      <c r="CD28" s="5">
        <f t="shared" si="39"/>
        <v>0</v>
      </c>
      <c r="CE28" s="5">
        <f t="shared" si="39"/>
        <v>0</v>
      </c>
      <c r="CF28" s="5">
        <f t="shared" si="67"/>
        <v>0</v>
      </c>
      <c r="CG28" s="5">
        <f t="shared" si="68"/>
        <v>0</v>
      </c>
      <c r="CH28" s="5">
        <f>+CH7*SUM($CE18:CI18)</f>
        <v>0</v>
      </c>
      <c r="CI28" s="5">
        <f>+CI7*SUM($CE18:CK18)</f>
        <v>0</v>
      </c>
      <c r="CJ28" s="5">
        <f>+CJ7*SUM($CE18:CL18)</f>
        <v>0</v>
      </c>
      <c r="CK28" s="14">
        <f t="shared" si="69"/>
        <v>0</v>
      </c>
      <c r="CM28" t="s">
        <v>305</v>
      </c>
      <c r="CO28" s="5">
        <f t="shared" ref="CO28:CP28" si="76">+CO7*CO18</f>
        <v>0</v>
      </c>
      <c r="CP28" s="5">
        <f t="shared" si="76"/>
        <v>0</v>
      </c>
      <c r="CQ28" s="5">
        <f t="shared" si="71"/>
        <v>0</v>
      </c>
      <c r="CR28" s="5">
        <f t="shared" si="72"/>
        <v>0</v>
      </c>
      <c r="CS28" s="5">
        <f>+CS7*SUM($CE18:CT18)</f>
        <v>0</v>
      </c>
      <c r="CT28" s="5">
        <f>+CT7*SUM($CE18:CV18)</f>
        <v>0</v>
      </c>
      <c r="CU28" s="5">
        <f>+CU7*SUM($CE18:CW18)</f>
        <v>0</v>
      </c>
      <c r="CV28" s="14">
        <f t="shared" si="73"/>
        <v>0</v>
      </c>
    </row>
    <row r="29" spans="1:100">
      <c r="A29" t="s">
        <v>306</v>
      </c>
      <c r="C29" s="5">
        <f t="shared" si="41"/>
        <v>0</v>
      </c>
      <c r="D29" s="5">
        <f t="shared" si="41"/>
        <v>0</v>
      </c>
      <c r="E29" s="5">
        <f t="shared" si="41"/>
        <v>0</v>
      </c>
      <c r="F29" s="5">
        <f t="shared" si="41"/>
        <v>0</v>
      </c>
      <c r="G29" s="5">
        <f t="shared" si="42"/>
        <v>0</v>
      </c>
      <c r="H29" s="5">
        <f t="shared" si="43"/>
        <v>0</v>
      </c>
      <c r="I29" s="5">
        <f t="shared" si="44"/>
        <v>0</v>
      </c>
      <c r="J29" s="5">
        <f t="shared" si="45"/>
        <v>0</v>
      </c>
      <c r="M29" t="s">
        <v>306</v>
      </c>
      <c r="O29" s="5">
        <f t="shared" si="46"/>
        <v>0</v>
      </c>
      <c r="P29" s="5">
        <f t="shared" si="47"/>
        <v>0</v>
      </c>
      <c r="Q29" s="5">
        <f t="shared" si="48"/>
        <v>0</v>
      </c>
      <c r="R29" s="5">
        <f t="shared" si="49"/>
        <v>0</v>
      </c>
      <c r="S29" s="5">
        <f t="shared" si="50"/>
        <v>0</v>
      </c>
      <c r="T29" s="5">
        <f t="shared" si="50"/>
        <v>0</v>
      </c>
      <c r="U29" s="5">
        <f t="shared" si="50"/>
        <v>0</v>
      </c>
      <c r="V29" s="14">
        <f t="shared" si="51"/>
        <v>0</v>
      </c>
      <c r="W29" s="14"/>
      <c r="X29" t="s">
        <v>306</v>
      </c>
      <c r="Z29" s="5">
        <f t="shared" si="34"/>
        <v>0</v>
      </c>
      <c r="AA29" s="5">
        <f t="shared" si="34"/>
        <v>0</v>
      </c>
      <c r="AB29" s="5">
        <f t="shared" si="52"/>
        <v>0</v>
      </c>
      <c r="AC29" s="5">
        <f t="shared" si="53"/>
        <v>0</v>
      </c>
      <c r="AD29" s="5">
        <f>+AD8*SUM($AA19:AD19)</f>
        <v>0</v>
      </c>
      <c r="AE29" s="5">
        <f>+AE8*SUM($AA19:AE19)</f>
        <v>0</v>
      </c>
      <c r="AF29" s="5">
        <f>+AF8*SUM($AA19:AF19)</f>
        <v>0</v>
      </c>
      <c r="AG29" s="14">
        <f t="shared" si="54"/>
        <v>0</v>
      </c>
      <c r="AJ29" t="s">
        <v>306</v>
      </c>
      <c r="AL29" s="5">
        <f t="shared" si="35"/>
        <v>0</v>
      </c>
      <c r="AM29" s="5">
        <f t="shared" si="35"/>
        <v>0</v>
      </c>
      <c r="AN29" s="5">
        <f t="shared" si="55"/>
        <v>0</v>
      </c>
      <c r="AO29" s="5">
        <f t="shared" si="56"/>
        <v>0</v>
      </c>
      <c r="AP29" s="5">
        <f>+AP8*SUM($AM19:AP19)</f>
        <v>0</v>
      </c>
      <c r="AQ29" s="5">
        <f>+AQ8*SUM($AM19:AQ19)</f>
        <v>0</v>
      </c>
      <c r="AR29" s="5">
        <f>+AR8*SUM($AM19:AR19)</f>
        <v>0</v>
      </c>
      <c r="AS29" s="14">
        <f t="shared" si="57"/>
        <v>0</v>
      </c>
      <c r="AU29" t="s">
        <v>306</v>
      </c>
      <c r="AW29" s="5">
        <f t="shared" si="36"/>
        <v>0</v>
      </c>
      <c r="AX29" s="5">
        <f t="shared" si="36"/>
        <v>0</v>
      </c>
      <c r="AY29" s="5">
        <f t="shared" si="58"/>
        <v>0</v>
      </c>
      <c r="AZ29" s="5">
        <f t="shared" si="59"/>
        <v>0</v>
      </c>
      <c r="BA29" s="5">
        <f>+BA8*SUM($AX19:BA19)</f>
        <v>0</v>
      </c>
      <c r="BB29" s="5">
        <f>+BB8*SUM($AX19:BB19)</f>
        <v>0</v>
      </c>
      <c r="BC29" s="5">
        <f>+BC8*SUM($AX19:BC19)</f>
        <v>0</v>
      </c>
      <c r="BD29" s="14">
        <f t="shared" si="60"/>
        <v>0</v>
      </c>
      <c r="BF29" t="s">
        <v>306</v>
      </c>
      <c r="BH29" s="5">
        <f t="shared" si="37"/>
        <v>0</v>
      </c>
      <c r="BI29" s="5">
        <f t="shared" si="37"/>
        <v>0</v>
      </c>
      <c r="BJ29" s="5">
        <f t="shared" si="61"/>
        <v>0</v>
      </c>
      <c r="BK29" s="5">
        <f t="shared" si="62"/>
        <v>0</v>
      </c>
      <c r="BL29" s="5">
        <f>+BL8*SUM($BI19:BL19)</f>
        <v>0</v>
      </c>
      <c r="BM29" s="5">
        <f>+BM8*SUM($BI19:BM19)</f>
        <v>0</v>
      </c>
      <c r="BN29" s="5">
        <f>+BN8*SUM($BI19:BN19)</f>
        <v>0</v>
      </c>
      <c r="BO29" s="14">
        <f t="shared" si="63"/>
        <v>0</v>
      </c>
      <c r="BQ29" t="s">
        <v>306</v>
      </c>
      <c r="BS29" s="5">
        <f t="shared" si="38"/>
        <v>0</v>
      </c>
      <c r="BT29" s="5">
        <f t="shared" si="38"/>
        <v>0</v>
      </c>
      <c r="BU29" s="5">
        <f t="shared" si="64"/>
        <v>0</v>
      </c>
      <c r="BV29" s="5">
        <f t="shared" si="65"/>
        <v>0</v>
      </c>
      <c r="BW29" s="5">
        <f>+BW8*SUM($BT19:BW19)</f>
        <v>0</v>
      </c>
      <c r="BX29" s="5">
        <f>+BX8*SUM($BT19:BX19)</f>
        <v>0</v>
      </c>
      <c r="BY29" s="5">
        <f>+BY8*SUM($BT19:BY19)</f>
        <v>0</v>
      </c>
      <c r="BZ29" s="14">
        <f t="shared" si="66"/>
        <v>0</v>
      </c>
      <c r="CB29" t="s">
        <v>306</v>
      </c>
      <c r="CD29" s="5">
        <f t="shared" si="39"/>
        <v>0</v>
      </c>
      <c r="CE29" s="5">
        <f t="shared" si="39"/>
        <v>0</v>
      </c>
      <c r="CF29" s="5">
        <f t="shared" si="67"/>
        <v>0</v>
      </c>
      <c r="CG29" s="5">
        <f t="shared" si="68"/>
        <v>0</v>
      </c>
      <c r="CH29" s="5">
        <f>+CH8*SUM($CE19:CI19)</f>
        <v>0</v>
      </c>
      <c r="CI29" s="5">
        <f>+CI8*SUM($CE19:CK19)</f>
        <v>0</v>
      </c>
      <c r="CJ29" s="5">
        <f>+CJ8*SUM($CE19:CL19)</f>
        <v>0</v>
      </c>
      <c r="CK29" s="14">
        <f t="shared" si="69"/>
        <v>0</v>
      </c>
      <c r="CM29" t="s">
        <v>306</v>
      </c>
      <c r="CO29" s="5">
        <f t="shared" ref="CO29:CP29" si="77">+CO8*CO19</f>
        <v>0</v>
      </c>
      <c r="CP29" s="5">
        <f t="shared" si="77"/>
        <v>0</v>
      </c>
      <c r="CQ29" s="5">
        <f t="shared" si="71"/>
        <v>0</v>
      </c>
      <c r="CR29" s="5">
        <f t="shared" si="72"/>
        <v>0</v>
      </c>
      <c r="CS29" s="5">
        <f>+CS8*SUM($CE19:CT19)</f>
        <v>0</v>
      </c>
      <c r="CT29" s="5">
        <f>+CT8*SUM($CE19:CV19)</f>
        <v>0</v>
      </c>
      <c r="CU29" s="5">
        <f>+CU8*SUM($CE19:CW19)</f>
        <v>0</v>
      </c>
      <c r="CV29" s="14">
        <f t="shared" si="73"/>
        <v>0</v>
      </c>
    </row>
    <row r="30" spans="1:100">
      <c r="A30" t="s">
        <v>2762</v>
      </c>
      <c r="C30" s="5">
        <f t="shared" si="41"/>
        <v>0</v>
      </c>
      <c r="D30" s="5">
        <f t="shared" si="41"/>
        <v>0</v>
      </c>
      <c r="E30" s="5">
        <f t="shared" si="41"/>
        <v>0</v>
      </c>
      <c r="F30" s="5">
        <f t="shared" si="41"/>
        <v>0</v>
      </c>
      <c r="G30" s="5">
        <f t="shared" si="42"/>
        <v>0</v>
      </c>
      <c r="H30" s="5">
        <f t="shared" si="43"/>
        <v>0</v>
      </c>
      <c r="I30" s="5">
        <f t="shared" si="44"/>
        <v>0</v>
      </c>
      <c r="J30" s="5">
        <f t="shared" si="45"/>
        <v>0</v>
      </c>
      <c r="M30" t="s">
        <v>2762</v>
      </c>
      <c r="O30" s="5">
        <f t="shared" si="46"/>
        <v>0</v>
      </c>
      <c r="P30" s="5">
        <f t="shared" si="47"/>
        <v>0</v>
      </c>
      <c r="Q30" s="5">
        <f t="shared" si="48"/>
        <v>0</v>
      </c>
      <c r="R30" s="5">
        <f t="shared" si="49"/>
        <v>0</v>
      </c>
      <c r="S30" s="5">
        <f t="shared" si="50"/>
        <v>0</v>
      </c>
      <c r="T30" s="5">
        <f t="shared" si="50"/>
        <v>0</v>
      </c>
      <c r="U30" s="5">
        <f t="shared" si="50"/>
        <v>0</v>
      </c>
      <c r="V30" s="14">
        <f t="shared" si="51"/>
        <v>0</v>
      </c>
      <c r="W30" s="14"/>
      <c r="X30" t="s">
        <v>2762</v>
      </c>
      <c r="Z30" s="5">
        <f t="shared" si="34"/>
        <v>0</v>
      </c>
      <c r="AA30" s="5">
        <f t="shared" si="34"/>
        <v>0</v>
      </c>
      <c r="AB30" s="5">
        <f t="shared" si="52"/>
        <v>0</v>
      </c>
      <c r="AC30" s="5">
        <f t="shared" si="53"/>
        <v>0</v>
      </c>
      <c r="AD30" s="5">
        <f>+AD9*SUM($AA20:AD20)</f>
        <v>0</v>
      </c>
      <c r="AE30" s="5">
        <f>+AE9*SUM($AA20:AE20)</f>
        <v>0</v>
      </c>
      <c r="AF30" s="5">
        <f>+AF9*SUM($AA20:AF20)</f>
        <v>0</v>
      </c>
      <c r="AG30" s="14">
        <f t="shared" si="54"/>
        <v>0</v>
      </c>
      <c r="AJ30" t="s">
        <v>2762</v>
      </c>
      <c r="AL30" s="5">
        <f t="shared" si="35"/>
        <v>0</v>
      </c>
      <c r="AM30" s="5">
        <f t="shared" si="35"/>
        <v>0</v>
      </c>
      <c r="AN30" s="5">
        <f t="shared" si="55"/>
        <v>0</v>
      </c>
      <c r="AO30" s="5">
        <f t="shared" si="56"/>
        <v>0</v>
      </c>
      <c r="AP30" s="5">
        <f>+AP9*SUM($AM20:AP20)</f>
        <v>0</v>
      </c>
      <c r="AQ30" s="5">
        <f>+AQ9*SUM($AM20:AQ20)</f>
        <v>0</v>
      </c>
      <c r="AR30" s="5">
        <f>+AR9*SUM($AM20:AR20)</f>
        <v>0</v>
      </c>
      <c r="AS30" s="14">
        <f t="shared" si="57"/>
        <v>0</v>
      </c>
      <c r="AU30" t="s">
        <v>2762</v>
      </c>
      <c r="AW30" s="5">
        <f t="shared" si="36"/>
        <v>0</v>
      </c>
      <c r="AX30" s="5">
        <f t="shared" si="36"/>
        <v>0</v>
      </c>
      <c r="AY30" s="5">
        <f t="shared" si="58"/>
        <v>0</v>
      </c>
      <c r="AZ30" s="5">
        <f t="shared" si="59"/>
        <v>0</v>
      </c>
      <c r="BA30" s="5">
        <f>+BA9*SUM($AX20:BA20)</f>
        <v>0</v>
      </c>
      <c r="BB30" s="5">
        <f>+BB9*SUM($AX20:BB20)</f>
        <v>0</v>
      </c>
      <c r="BC30" s="5">
        <f>+BC9*SUM($AX20:BC20)</f>
        <v>0</v>
      </c>
      <c r="BD30" s="14">
        <f t="shared" si="60"/>
        <v>0</v>
      </c>
      <c r="BF30" t="s">
        <v>2762</v>
      </c>
      <c r="BH30" s="5">
        <f t="shared" si="37"/>
        <v>0</v>
      </c>
      <c r="BI30" s="5">
        <f t="shared" si="37"/>
        <v>0</v>
      </c>
      <c r="BJ30" s="5">
        <f t="shared" si="61"/>
        <v>0</v>
      </c>
      <c r="BK30" s="5">
        <f t="shared" si="62"/>
        <v>0</v>
      </c>
      <c r="BL30" s="5">
        <f>+BL9*SUM($BI20:BL20)</f>
        <v>0</v>
      </c>
      <c r="BM30" s="5">
        <f>+BM9*SUM($BI20:BM20)</f>
        <v>0</v>
      </c>
      <c r="BN30" s="5">
        <f>+BN9*SUM($BI20:BN20)</f>
        <v>0</v>
      </c>
      <c r="BO30" s="14">
        <f t="shared" si="63"/>
        <v>0</v>
      </c>
      <c r="BQ30" t="s">
        <v>2762</v>
      </c>
      <c r="BS30" s="5">
        <f t="shared" si="38"/>
        <v>0</v>
      </c>
      <c r="BT30" s="5">
        <f t="shared" si="38"/>
        <v>0</v>
      </c>
      <c r="BU30" s="5">
        <f t="shared" si="64"/>
        <v>0</v>
      </c>
      <c r="BV30" s="5">
        <f t="shared" si="65"/>
        <v>0</v>
      </c>
      <c r="BW30" s="5">
        <f>+BW9*SUM($BT20:BW20)</f>
        <v>0</v>
      </c>
      <c r="BX30" s="5">
        <f>+BX9*SUM($BT20:BX20)</f>
        <v>0</v>
      </c>
      <c r="BY30" s="5">
        <f>+BY9*SUM($BT20:BY20)</f>
        <v>0</v>
      </c>
      <c r="BZ30" s="14">
        <f t="shared" si="66"/>
        <v>0</v>
      </c>
      <c r="CB30" t="s">
        <v>2762</v>
      </c>
      <c r="CD30" s="5">
        <f t="shared" si="39"/>
        <v>0</v>
      </c>
      <c r="CE30" s="5">
        <f t="shared" si="39"/>
        <v>0</v>
      </c>
      <c r="CF30" s="5">
        <f t="shared" si="67"/>
        <v>0</v>
      </c>
      <c r="CG30" s="5">
        <f t="shared" si="68"/>
        <v>0</v>
      </c>
      <c r="CH30" s="5">
        <f>+CH9*SUM($CE20:CI20)</f>
        <v>0</v>
      </c>
      <c r="CI30" s="5">
        <f>+CI9*SUM($CE20:CK20)</f>
        <v>0</v>
      </c>
      <c r="CJ30" s="5">
        <f>+CJ9*SUM($CE20:CL20)</f>
        <v>0</v>
      </c>
      <c r="CK30" s="14">
        <f t="shared" si="69"/>
        <v>0</v>
      </c>
      <c r="CM30" t="s">
        <v>2762</v>
      </c>
      <c r="CO30" s="5">
        <f t="shared" ref="CO30:CP30" si="78">+CO9*CO20</f>
        <v>0</v>
      </c>
      <c r="CP30" s="5">
        <f t="shared" si="78"/>
        <v>0</v>
      </c>
      <c r="CQ30" s="5">
        <f t="shared" si="71"/>
        <v>0</v>
      </c>
      <c r="CR30" s="5">
        <f t="shared" si="72"/>
        <v>0</v>
      </c>
      <c r="CS30" s="5">
        <f>+CS9*SUM($CE20:CT20)</f>
        <v>0</v>
      </c>
      <c r="CT30" s="5">
        <f>+CT9*SUM($CE20:CV20)</f>
        <v>0</v>
      </c>
      <c r="CU30" s="5">
        <f>+CU9*SUM($CE20:CW20)</f>
        <v>0</v>
      </c>
      <c r="CV30" s="14">
        <f t="shared" si="73"/>
        <v>0</v>
      </c>
    </row>
    <row r="31" spans="1:100" ht="15.75" thickBot="1">
      <c r="A31" t="s">
        <v>2763</v>
      </c>
      <c r="C31" s="5">
        <f t="shared" si="41"/>
        <v>0</v>
      </c>
      <c r="D31" s="5">
        <f t="shared" si="41"/>
        <v>0</v>
      </c>
      <c r="E31" s="5">
        <f t="shared" si="41"/>
        <v>0</v>
      </c>
      <c r="F31" s="5">
        <f t="shared" si="41"/>
        <v>0</v>
      </c>
      <c r="G31" s="5">
        <f t="shared" si="42"/>
        <v>0</v>
      </c>
      <c r="H31" s="5">
        <f t="shared" si="43"/>
        <v>0</v>
      </c>
      <c r="I31" s="5">
        <f t="shared" si="44"/>
        <v>0</v>
      </c>
      <c r="J31" s="5">
        <f t="shared" si="45"/>
        <v>0</v>
      </c>
      <c r="M31" t="s">
        <v>2763</v>
      </c>
      <c r="O31" s="5">
        <f t="shared" si="46"/>
        <v>0</v>
      </c>
      <c r="P31" s="5">
        <f t="shared" si="47"/>
        <v>0</v>
      </c>
      <c r="Q31" s="5">
        <f t="shared" si="48"/>
        <v>0</v>
      </c>
      <c r="R31" s="5">
        <f t="shared" si="49"/>
        <v>0</v>
      </c>
      <c r="S31" s="5">
        <f t="shared" si="50"/>
        <v>0</v>
      </c>
      <c r="T31" s="5">
        <f t="shared" si="50"/>
        <v>0</v>
      </c>
      <c r="U31" s="5">
        <f t="shared" si="50"/>
        <v>0</v>
      </c>
      <c r="V31" s="14">
        <f t="shared" si="51"/>
        <v>0</v>
      </c>
      <c r="W31" s="14"/>
      <c r="X31" t="s">
        <v>2763</v>
      </c>
      <c r="Z31" s="5">
        <f t="shared" si="34"/>
        <v>0</v>
      </c>
      <c r="AA31" s="5">
        <f t="shared" si="34"/>
        <v>0</v>
      </c>
      <c r="AB31" s="5">
        <f t="shared" si="52"/>
        <v>0</v>
      </c>
      <c r="AC31" s="5">
        <f t="shared" si="53"/>
        <v>0</v>
      </c>
      <c r="AD31" s="5">
        <f>+AD10*SUM($AA21:AD21)</f>
        <v>0</v>
      </c>
      <c r="AE31" s="5">
        <f>+AE10*SUM($AA21:AE21)</f>
        <v>0</v>
      </c>
      <c r="AF31" s="5">
        <f>+AF10*SUM($AA21:AF21)</f>
        <v>0</v>
      </c>
      <c r="AG31" s="14">
        <f t="shared" si="54"/>
        <v>0</v>
      </c>
      <c r="AJ31" t="s">
        <v>2763</v>
      </c>
      <c r="AL31" s="5">
        <f t="shared" si="35"/>
        <v>0</v>
      </c>
      <c r="AM31" s="5">
        <f t="shared" si="35"/>
        <v>0</v>
      </c>
      <c r="AN31" s="5">
        <f t="shared" si="55"/>
        <v>0</v>
      </c>
      <c r="AO31" s="5">
        <f t="shared" si="56"/>
        <v>0</v>
      </c>
      <c r="AP31" s="5">
        <f>+AP10*SUM($AM21:AP21)</f>
        <v>0</v>
      </c>
      <c r="AQ31" s="5">
        <f>+AQ10*SUM($AM21:AQ21)</f>
        <v>0</v>
      </c>
      <c r="AR31" s="5">
        <f>+AR10*SUM($AM21:AR21)</f>
        <v>0</v>
      </c>
      <c r="AS31" s="14">
        <f t="shared" si="57"/>
        <v>0</v>
      </c>
      <c r="AU31" t="s">
        <v>2763</v>
      </c>
      <c r="AW31" s="5">
        <f t="shared" si="36"/>
        <v>0</v>
      </c>
      <c r="AX31" s="5">
        <f t="shared" si="36"/>
        <v>0</v>
      </c>
      <c r="AY31" s="5">
        <f t="shared" si="58"/>
        <v>0</v>
      </c>
      <c r="AZ31" s="5">
        <f t="shared" si="59"/>
        <v>0</v>
      </c>
      <c r="BA31" s="5">
        <f>+BA10*SUM($AX21:BA21)</f>
        <v>0</v>
      </c>
      <c r="BB31" s="5">
        <f>+BB10*SUM($AX21:BB21)</f>
        <v>0</v>
      </c>
      <c r="BC31" s="5">
        <f>+BC10*SUM($AX21:BC21)</f>
        <v>0</v>
      </c>
      <c r="BD31" s="14">
        <f t="shared" si="60"/>
        <v>0</v>
      </c>
      <c r="BF31" t="s">
        <v>2763</v>
      </c>
      <c r="BH31" s="5">
        <f t="shared" si="37"/>
        <v>0</v>
      </c>
      <c r="BI31" s="5">
        <f t="shared" si="37"/>
        <v>0</v>
      </c>
      <c r="BJ31" s="5">
        <f t="shared" si="61"/>
        <v>0</v>
      </c>
      <c r="BK31" s="5">
        <f t="shared" si="62"/>
        <v>0</v>
      </c>
      <c r="BL31" s="5">
        <f>+BL10*SUM($BI21:BL21)</f>
        <v>0</v>
      </c>
      <c r="BM31" s="5">
        <f>+BM10*SUM($BI21:BM21)</f>
        <v>0</v>
      </c>
      <c r="BN31" s="5">
        <f>+BN10*SUM($BI21:BN21)</f>
        <v>0</v>
      </c>
      <c r="BO31" s="14">
        <f t="shared" si="63"/>
        <v>0</v>
      </c>
      <c r="BQ31" t="s">
        <v>2763</v>
      </c>
      <c r="BS31" s="5">
        <f t="shared" si="38"/>
        <v>0</v>
      </c>
      <c r="BT31" s="5">
        <f t="shared" si="38"/>
        <v>0</v>
      </c>
      <c r="BU31" s="5">
        <f t="shared" si="64"/>
        <v>0</v>
      </c>
      <c r="BV31" s="5">
        <f t="shared" si="65"/>
        <v>0</v>
      </c>
      <c r="BW31" s="5">
        <f>+BW10*SUM($BT21:BW21)</f>
        <v>0</v>
      </c>
      <c r="BX31" s="5">
        <f>+BX10*SUM($BT21:BX21)</f>
        <v>0</v>
      </c>
      <c r="BY31" s="5">
        <f>+BY10*SUM($BT21:BY21)</f>
        <v>0</v>
      </c>
      <c r="BZ31" s="14">
        <f t="shared" si="66"/>
        <v>0</v>
      </c>
      <c r="CB31" t="s">
        <v>2763</v>
      </c>
      <c r="CD31" s="5">
        <f t="shared" si="39"/>
        <v>0</v>
      </c>
      <c r="CE31" s="5">
        <f t="shared" si="39"/>
        <v>0</v>
      </c>
      <c r="CF31" s="5">
        <f t="shared" si="67"/>
        <v>0</v>
      </c>
      <c r="CG31" s="5">
        <f t="shared" si="68"/>
        <v>0</v>
      </c>
      <c r="CH31" s="5">
        <f>+CH10*SUM($CE21:CI21)</f>
        <v>0</v>
      </c>
      <c r="CI31" s="5">
        <f>+CI10*SUM($CE21:CK21)</f>
        <v>0</v>
      </c>
      <c r="CJ31" s="5">
        <f>+CJ10*SUM($CE21:CL21)</f>
        <v>0</v>
      </c>
      <c r="CK31" s="14">
        <f t="shared" si="69"/>
        <v>0</v>
      </c>
      <c r="CM31" t="s">
        <v>2763</v>
      </c>
      <c r="CO31" s="5">
        <f t="shared" ref="CO31:CP31" si="79">+CO10*CO21</f>
        <v>0</v>
      </c>
      <c r="CP31" s="5">
        <f t="shared" si="79"/>
        <v>0</v>
      </c>
      <c r="CQ31" s="5">
        <f t="shared" si="71"/>
        <v>0</v>
      </c>
      <c r="CR31" s="5">
        <f t="shared" si="72"/>
        <v>0</v>
      </c>
      <c r="CS31" s="5">
        <f>+CS10*SUM($CE21:CT21)</f>
        <v>0</v>
      </c>
      <c r="CT31" s="5">
        <f>+CT10*SUM($CE21:CV21)</f>
        <v>0</v>
      </c>
      <c r="CU31" s="5">
        <f>+CU10*SUM($CE21:CW21)</f>
        <v>0</v>
      </c>
      <c r="CV31" s="14">
        <f t="shared" si="73"/>
        <v>0</v>
      </c>
    </row>
    <row r="32" spans="1:100" ht="15.75" thickBot="1">
      <c r="A32" s="2" t="s">
        <v>2764</v>
      </c>
      <c r="C32" s="24">
        <f t="shared" ref="C32:J32" si="80">+SUM(C24:C31)</f>
        <v>0</v>
      </c>
      <c r="D32" s="24">
        <f t="shared" si="80"/>
        <v>0</v>
      </c>
      <c r="E32" s="24">
        <f t="shared" si="80"/>
        <v>0</v>
      </c>
      <c r="F32" s="24">
        <f t="shared" si="80"/>
        <v>0</v>
      </c>
      <c r="G32" s="24">
        <f t="shared" si="80"/>
        <v>0</v>
      </c>
      <c r="H32" s="24">
        <f t="shared" si="80"/>
        <v>0</v>
      </c>
      <c r="I32" s="24">
        <f>+SUM(I24:I31)</f>
        <v>0</v>
      </c>
      <c r="J32" s="24">
        <f t="shared" si="80"/>
        <v>0</v>
      </c>
      <c r="M32" s="23" t="s">
        <v>2764</v>
      </c>
      <c r="N32" s="23"/>
      <c r="O32" s="24">
        <f t="shared" ref="O32:V32" si="81">+SUM(O24:O31)</f>
        <v>0</v>
      </c>
      <c r="P32" s="24">
        <f t="shared" si="81"/>
        <v>0</v>
      </c>
      <c r="Q32" s="24">
        <f t="shared" si="81"/>
        <v>0</v>
      </c>
      <c r="R32" s="24">
        <f t="shared" si="81"/>
        <v>0</v>
      </c>
      <c r="S32" s="24">
        <f t="shared" si="81"/>
        <v>0</v>
      </c>
      <c r="T32" s="24">
        <f t="shared" si="81"/>
        <v>0</v>
      </c>
      <c r="U32" s="24">
        <f t="shared" ref="U32" si="82">+SUM(U24:U31)</f>
        <v>0</v>
      </c>
      <c r="V32" s="24">
        <f t="shared" si="81"/>
        <v>0</v>
      </c>
      <c r="W32" s="14"/>
      <c r="X32" s="23" t="s">
        <v>2764</v>
      </c>
      <c r="Y32" s="23"/>
      <c r="Z32" s="24">
        <f t="shared" ref="Z32:AG32" si="83">+SUM(Z24:Z31)</f>
        <v>0</v>
      </c>
      <c r="AA32" s="24">
        <f t="shared" si="83"/>
        <v>0</v>
      </c>
      <c r="AB32" s="24">
        <f t="shared" si="83"/>
        <v>0</v>
      </c>
      <c r="AC32" s="24">
        <f t="shared" si="83"/>
        <v>0</v>
      </c>
      <c r="AD32" s="24">
        <f t="shared" si="83"/>
        <v>0</v>
      </c>
      <c r="AE32" s="24">
        <f t="shared" si="83"/>
        <v>0</v>
      </c>
      <c r="AF32" s="24">
        <f t="shared" ref="AF32" si="84">+SUM(AF24:AF31)</f>
        <v>0</v>
      </c>
      <c r="AG32" s="24">
        <f t="shared" si="83"/>
        <v>0</v>
      </c>
      <c r="AJ32" s="23" t="s">
        <v>2764</v>
      </c>
      <c r="AK32" s="23"/>
      <c r="AL32" s="24">
        <f t="shared" ref="AL32:AS32" si="85">+SUM(AL24:AL31)</f>
        <v>0</v>
      </c>
      <c r="AM32" s="24">
        <f t="shared" si="85"/>
        <v>0</v>
      </c>
      <c r="AN32" s="24">
        <f t="shared" si="85"/>
        <v>0</v>
      </c>
      <c r="AO32" s="24">
        <f t="shared" si="85"/>
        <v>0</v>
      </c>
      <c r="AP32" s="24">
        <f t="shared" si="85"/>
        <v>0</v>
      </c>
      <c r="AQ32" s="24">
        <f t="shared" si="85"/>
        <v>0</v>
      </c>
      <c r="AR32" s="24">
        <f t="shared" ref="AR32" si="86">+SUM(AR24:AR31)</f>
        <v>0</v>
      </c>
      <c r="AS32" s="24">
        <f t="shared" si="85"/>
        <v>0</v>
      </c>
      <c r="AU32" s="23" t="s">
        <v>2764</v>
      </c>
      <c r="AV32" s="23"/>
      <c r="AW32" s="24">
        <f t="shared" ref="AW32:BD32" si="87">+SUM(AW24:AW31)</f>
        <v>0</v>
      </c>
      <c r="AX32" s="24">
        <f t="shared" si="87"/>
        <v>0</v>
      </c>
      <c r="AY32" s="24">
        <f t="shared" si="87"/>
        <v>0</v>
      </c>
      <c r="AZ32" s="24">
        <f t="shared" si="87"/>
        <v>0</v>
      </c>
      <c r="BA32" s="24">
        <f t="shared" si="87"/>
        <v>0</v>
      </c>
      <c r="BB32" s="24">
        <f t="shared" si="87"/>
        <v>0</v>
      </c>
      <c r="BC32" s="24">
        <f t="shared" ref="BC32" si="88">+SUM(BC24:BC31)</f>
        <v>0</v>
      </c>
      <c r="BD32" s="24">
        <f t="shared" si="87"/>
        <v>0</v>
      </c>
      <c r="BF32" s="23" t="s">
        <v>2764</v>
      </c>
      <c r="BG32" s="23"/>
      <c r="BH32" s="24">
        <f>+SUM(BH24:BH31)</f>
        <v>0</v>
      </c>
      <c r="BI32" s="24">
        <f t="shared" ref="BI32:BO32" si="89">+SUM(BI24:BI31)</f>
        <v>0</v>
      </c>
      <c r="BJ32" s="24">
        <f>+SUM(BJ24:BJ31)</f>
        <v>0</v>
      </c>
      <c r="BK32" s="24">
        <f t="shared" si="89"/>
        <v>0</v>
      </c>
      <c r="BL32" s="24">
        <f t="shared" si="89"/>
        <v>0</v>
      </c>
      <c r="BM32" s="24">
        <f t="shared" si="89"/>
        <v>0</v>
      </c>
      <c r="BN32" s="24">
        <f t="shared" ref="BN32" si="90">+SUM(BN24:BN31)</f>
        <v>0</v>
      </c>
      <c r="BO32" s="24">
        <f t="shared" si="89"/>
        <v>0</v>
      </c>
      <c r="BQ32" s="23" t="s">
        <v>2764</v>
      </c>
      <c r="BR32" s="23"/>
      <c r="BS32" s="24">
        <f>+SUM(BS24:BS31)</f>
        <v>0</v>
      </c>
      <c r="BT32" s="24">
        <f t="shared" ref="BT32:BZ32" si="91">+SUM(BT24:BT31)</f>
        <v>0</v>
      </c>
      <c r="BU32" s="24">
        <f t="shared" si="91"/>
        <v>0</v>
      </c>
      <c r="BV32" s="24">
        <f t="shared" si="91"/>
        <v>0</v>
      </c>
      <c r="BW32" s="24">
        <f t="shared" si="91"/>
        <v>0</v>
      </c>
      <c r="BX32" s="24">
        <f>+SUM(BX24:BX31)</f>
        <v>0</v>
      </c>
      <c r="BY32" s="24">
        <f>+SUM(BY24:BY31)</f>
        <v>0</v>
      </c>
      <c r="BZ32" s="24">
        <f t="shared" si="91"/>
        <v>0</v>
      </c>
      <c r="CB32" s="23" t="s">
        <v>2764</v>
      </c>
      <c r="CC32" s="23"/>
      <c r="CD32" s="24">
        <f t="shared" ref="CD32:CK32" si="92">+SUM(CD24:CD31)</f>
        <v>0</v>
      </c>
      <c r="CE32" s="24">
        <f t="shared" si="92"/>
        <v>0</v>
      </c>
      <c r="CF32" s="24">
        <f t="shared" si="92"/>
        <v>0</v>
      </c>
      <c r="CG32" s="24">
        <f t="shared" si="92"/>
        <v>0</v>
      </c>
      <c r="CH32" s="24">
        <f t="shared" si="92"/>
        <v>0</v>
      </c>
      <c r="CI32" s="24">
        <f t="shared" si="92"/>
        <v>0</v>
      </c>
      <c r="CJ32" s="24">
        <f t="shared" ref="CJ32" si="93">+SUM(CJ24:CJ31)</f>
        <v>0</v>
      </c>
      <c r="CK32" s="24">
        <f t="shared" si="92"/>
        <v>0</v>
      </c>
      <c r="CM32" s="23" t="s">
        <v>2764</v>
      </c>
      <c r="CN32" s="23"/>
      <c r="CO32" s="24">
        <f t="shared" ref="CO32:CT32" si="94">+SUM(CO24:CO31)</f>
        <v>0</v>
      </c>
      <c r="CP32" s="24">
        <f t="shared" si="94"/>
        <v>0</v>
      </c>
      <c r="CQ32" s="24">
        <f t="shared" si="94"/>
        <v>0</v>
      </c>
      <c r="CR32" s="24">
        <f t="shared" si="94"/>
        <v>0</v>
      </c>
      <c r="CS32" s="24">
        <f t="shared" si="94"/>
        <v>0</v>
      </c>
      <c r="CT32" s="24">
        <f t="shared" si="94"/>
        <v>0</v>
      </c>
      <c r="CU32" s="24">
        <f t="shared" ref="CU32" si="95">+SUM(CU24:CU31)</f>
        <v>0</v>
      </c>
      <c r="CV32" s="24">
        <f t="shared" ref="CV32" si="96">+SUM(CV24:CV31)</f>
        <v>0</v>
      </c>
    </row>
    <row r="35" spans="1:100" ht="15.75" thickBot="1">
      <c r="A35" s="34" t="s">
        <v>2781</v>
      </c>
      <c r="M35" s="7" t="s">
        <v>2782</v>
      </c>
      <c r="O35" s="13">
        <v>2011</v>
      </c>
      <c r="P35" s="13">
        <v>2012</v>
      </c>
      <c r="Q35" s="13">
        <v>2013</v>
      </c>
      <c r="R35" s="13">
        <v>2014</v>
      </c>
      <c r="S35" s="13">
        <v>2015</v>
      </c>
      <c r="T35" s="13">
        <v>2016</v>
      </c>
      <c r="U35" s="13">
        <v>2017</v>
      </c>
      <c r="V35" s="22" t="s">
        <v>302</v>
      </c>
      <c r="W35" s="22"/>
      <c r="X35" s="2" t="s">
        <v>2783</v>
      </c>
      <c r="Z35" s="13">
        <v>2011</v>
      </c>
      <c r="AA35" s="13">
        <v>2012</v>
      </c>
      <c r="AB35" s="13">
        <v>2013</v>
      </c>
      <c r="AC35" s="13">
        <v>2014</v>
      </c>
      <c r="AD35" s="13">
        <v>2015</v>
      </c>
      <c r="AE35" s="13">
        <v>2016</v>
      </c>
      <c r="AF35" s="13">
        <v>2017</v>
      </c>
      <c r="AG35" s="22" t="s">
        <v>302</v>
      </c>
      <c r="AJ35" s="2" t="s">
        <v>2784</v>
      </c>
      <c r="AL35" s="13">
        <v>2011</v>
      </c>
      <c r="AM35" s="13">
        <v>2012</v>
      </c>
      <c r="AN35" s="13">
        <v>2013</v>
      </c>
      <c r="AO35" s="13">
        <v>2014</v>
      </c>
      <c r="AP35" s="13">
        <v>2015</v>
      </c>
      <c r="AQ35" s="13">
        <v>2016</v>
      </c>
      <c r="AR35" s="13">
        <v>2017</v>
      </c>
      <c r="AS35" s="22" t="s">
        <v>302</v>
      </c>
      <c r="AU35" s="2" t="s">
        <v>2785</v>
      </c>
      <c r="AW35" s="13">
        <v>2011</v>
      </c>
      <c r="AX35" s="13">
        <v>2012</v>
      </c>
      <c r="AY35" s="13">
        <v>2013</v>
      </c>
      <c r="AZ35" s="13">
        <v>2014</v>
      </c>
      <c r="BA35" s="13">
        <v>2015</v>
      </c>
      <c r="BB35" s="13">
        <v>2016</v>
      </c>
      <c r="BC35" s="13">
        <v>2017</v>
      </c>
      <c r="BD35" s="22" t="s">
        <v>302</v>
      </c>
      <c r="BF35" s="2" t="s">
        <v>2786</v>
      </c>
      <c r="BH35" s="13">
        <v>2011</v>
      </c>
      <c r="BI35" s="13">
        <v>2012</v>
      </c>
      <c r="BJ35" s="13">
        <v>2013</v>
      </c>
      <c r="BK35" s="13">
        <v>2014</v>
      </c>
      <c r="BL35" s="13">
        <v>2015</v>
      </c>
      <c r="BM35" s="13">
        <v>2016</v>
      </c>
      <c r="BN35" s="13">
        <v>2017</v>
      </c>
      <c r="BO35" s="22" t="s">
        <v>302</v>
      </c>
      <c r="BQ35" s="2" t="s">
        <v>2787</v>
      </c>
      <c r="BS35" s="13">
        <v>2011</v>
      </c>
      <c r="BT35" s="13">
        <v>2012</v>
      </c>
      <c r="BU35" s="13">
        <v>2013</v>
      </c>
      <c r="BV35" s="13">
        <v>2014</v>
      </c>
      <c r="BW35" s="13">
        <v>2015</v>
      </c>
      <c r="BX35" s="13">
        <v>2016</v>
      </c>
      <c r="BY35" s="13">
        <v>2017</v>
      </c>
      <c r="BZ35" s="22" t="s">
        <v>302</v>
      </c>
      <c r="CB35" s="2" t="s">
        <v>2787</v>
      </c>
      <c r="CD35" s="13">
        <v>2011</v>
      </c>
      <c r="CE35" s="13">
        <v>2012</v>
      </c>
      <c r="CF35" s="13">
        <v>2013</v>
      </c>
      <c r="CG35" s="13">
        <v>2014</v>
      </c>
      <c r="CH35" s="13">
        <v>2015</v>
      </c>
      <c r="CI35" s="13">
        <v>2016</v>
      </c>
      <c r="CJ35" s="13">
        <v>2017</v>
      </c>
      <c r="CK35" s="22" t="s">
        <v>302</v>
      </c>
      <c r="CM35" s="2" t="s">
        <v>2787</v>
      </c>
      <c r="CO35" s="13">
        <v>2011</v>
      </c>
      <c r="CP35" s="13">
        <v>2012</v>
      </c>
      <c r="CQ35" s="13">
        <v>2013</v>
      </c>
      <c r="CR35" s="13">
        <v>2014</v>
      </c>
      <c r="CS35" s="13">
        <v>2015</v>
      </c>
      <c r="CT35" s="13">
        <v>2016</v>
      </c>
      <c r="CU35" s="13">
        <v>2017</v>
      </c>
      <c r="CV35" s="22" t="s">
        <v>302</v>
      </c>
    </row>
    <row r="36" spans="1:100">
      <c r="A36" s="13">
        <v>2017</v>
      </c>
      <c r="M36" s="7"/>
      <c r="O36" s="13"/>
      <c r="P36" s="13"/>
      <c r="Q36" s="13"/>
      <c r="R36" s="13"/>
      <c r="S36" s="13"/>
      <c r="T36" s="13"/>
      <c r="U36" s="13"/>
      <c r="V36" s="22"/>
      <c r="W36" s="22"/>
      <c r="X36" s="2"/>
      <c r="Z36" s="13"/>
      <c r="AA36" s="13"/>
      <c r="AB36" s="13"/>
      <c r="AC36" s="13"/>
      <c r="AD36" s="13"/>
      <c r="AE36" s="13"/>
      <c r="AF36" s="13"/>
      <c r="AG36" s="22"/>
      <c r="AJ36" s="2"/>
      <c r="AL36" s="13"/>
      <c r="AM36" s="13"/>
      <c r="AN36" s="13"/>
      <c r="AO36" s="13"/>
      <c r="AP36" s="13"/>
      <c r="AQ36" s="13"/>
      <c r="AR36" s="13"/>
      <c r="AS36" s="22"/>
      <c r="AU36" s="2"/>
      <c r="AW36" s="13"/>
      <c r="AX36" s="13"/>
      <c r="AY36" s="13"/>
      <c r="AZ36" s="13"/>
      <c r="BA36" s="13"/>
      <c r="BB36" s="13"/>
      <c r="BC36" s="13"/>
      <c r="BD36" s="22"/>
      <c r="BF36" s="2"/>
      <c r="BH36" s="13"/>
      <c r="BI36" s="13"/>
      <c r="BJ36" s="13"/>
      <c r="BK36" s="13"/>
      <c r="BL36" s="13"/>
      <c r="BM36" s="13"/>
      <c r="BN36" s="13"/>
      <c r="BO36" s="22"/>
      <c r="BQ36" s="2"/>
      <c r="BS36" s="13"/>
      <c r="BT36" s="13"/>
      <c r="BU36" s="13"/>
      <c r="BV36" s="13"/>
      <c r="BW36" s="13"/>
      <c r="BX36" s="13"/>
      <c r="BY36" s="13"/>
      <c r="BZ36" s="22"/>
      <c r="CB36" s="2"/>
      <c r="CD36" s="13"/>
      <c r="CE36" s="13"/>
      <c r="CF36" s="13"/>
      <c r="CG36" s="13"/>
      <c r="CH36" s="13"/>
      <c r="CI36" s="13"/>
      <c r="CJ36" s="13"/>
      <c r="CK36" s="22"/>
      <c r="CM36" s="2"/>
      <c r="CO36" s="13"/>
      <c r="CP36" s="13"/>
      <c r="CQ36" s="13"/>
      <c r="CR36" s="13"/>
      <c r="CS36" s="13"/>
      <c r="CT36" s="13"/>
      <c r="CU36" s="13"/>
      <c r="CV36" s="22"/>
    </row>
    <row r="37" spans="1:100">
      <c r="A37" s="13">
        <v>2016</v>
      </c>
      <c r="B37" s="33">
        <f>J32</f>
        <v>0</v>
      </c>
      <c r="M37" t="s">
        <v>303</v>
      </c>
      <c r="O37" s="5">
        <f t="shared" ref="O37:U37" si="97">Z37+AL37+AW37+BH37+BS37</f>
        <v>0</v>
      </c>
      <c r="P37" s="5">
        <f t="shared" si="97"/>
        <v>0</v>
      </c>
      <c r="Q37" s="5">
        <f t="shared" si="97"/>
        <v>0</v>
      </c>
      <c r="R37" s="5">
        <f t="shared" si="97"/>
        <v>0</v>
      </c>
      <c r="S37" s="5">
        <f t="shared" si="97"/>
        <v>0</v>
      </c>
      <c r="T37" s="5">
        <f t="shared" si="97"/>
        <v>0</v>
      </c>
      <c r="U37" s="5">
        <f t="shared" si="97"/>
        <v>0</v>
      </c>
      <c r="V37" s="14">
        <f>+SUM(O37:T37)</f>
        <v>0</v>
      </c>
      <c r="W37" s="14"/>
      <c r="X37" t="s">
        <v>303</v>
      </c>
      <c r="Z37" s="5">
        <f>+SUMIFS('MF COMBINED'!$AI:$AI,'MF COMBINED'!$AR:$AR,'Tax Calculation'!Z$2,'MF COMBINED'!$J:$J,'Tax Calculation'!$X37,'MF COMBINED'!$AQ:$AQ,'Tax Calculation'!$Y$2)</f>
        <v>0</v>
      </c>
      <c r="AA37" s="5">
        <f>+SUMIFS('MF COMBINED'!$AI:$AI,'MF COMBINED'!$AR:$AR,'Tax Calculation'!AA$2,'MF COMBINED'!$J:$J,'Tax Calculation'!$X37,'MF COMBINED'!$AQ:$AQ,'Tax Calculation'!$Y$2)</f>
        <v>0</v>
      </c>
      <c r="AB37" s="5">
        <f>+SUMIFS('MF COMBINED'!$AI:$AI,'MF COMBINED'!$AR:$AR,'Tax Calculation'!AB$2,'MF COMBINED'!$J:$J,'Tax Calculation'!$X37,'MF COMBINED'!$AQ:$AQ,'Tax Calculation'!$Y$2)</f>
        <v>0</v>
      </c>
      <c r="AC37" s="5">
        <f>+SUMIFS('MF COMBINED'!$AI:$AI,'MF COMBINED'!$AR:$AR,'Tax Calculation'!AC$2,'MF COMBINED'!$J:$J,'Tax Calculation'!$X37,'MF COMBINED'!$AQ:$AQ,'Tax Calculation'!$Y$2)</f>
        <v>0</v>
      </c>
      <c r="AD37" s="5">
        <f>+SUMIFS('MF COMBINED'!$AI:$AI,'MF COMBINED'!$AR:$AR,'Tax Calculation'!AD$2,'MF COMBINED'!$J:$J,'Tax Calculation'!$X37,'MF COMBINED'!$AQ:$AQ,'Tax Calculation'!$Y$2)</f>
        <v>0</v>
      </c>
      <c r="AE37" s="5">
        <f>+SUMIFS('MF COMBINED'!$AI:$AI,'MF COMBINED'!$AR:$AR,'Tax Calculation'!AE$2,'MF COMBINED'!$J:$J,'Tax Calculation'!$X37,'MF COMBINED'!$AQ:$AQ,'Tax Calculation'!$Y$2)</f>
        <v>0</v>
      </c>
      <c r="AF37" s="5">
        <f>+SUMIFS('MF COMBINED'!$AI:$AI,'MF COMBINED'!$AR:$AR,'Tax Calculation'!AF$2,'MF COMBINED'!$J:$J,'Tax Calculation'!$X37,'MF COMBINED'!$AQ:$AQ,'Tax Calculation'!$Y$2)</f>
        <v>0</v>
      </c>
      <c r="AG37" s="14">
        <f>+SUM(Z37:AE37)</f>
        <v>0</v>
      </c>
      <c r="AJ37" t="s">
        <v>303</v>
      </c>
      <c r="AL37" s="5">
        <f>+SUMIFS('MF COMBINED'!$AI:$AI,'MF COMBINED'!$AR:$AR,'Tax Calculation'!AL$2,'MF COMBINED'!$J:$J,'Tax Calculation'!$X37,'MF COMBINED'!$AQ:$AQ,'Tax Calculation'!$AK$2)</f>
        <v>0</v>
      </c>
      <c r="AM37" s="5">
        <f>+SUMIFS('MF COMBINED'!$AI:$AI,'MF COMBINED'!$AR:$AR,'Tax Calculation'!AM$2,'MF COMBINED'!$J:$J,'Tax Calculation'!$X37,'MF COMBINED'!$AQ:$AQ,'Tax Calculation'!$AK$2)</f>
        <v>0</v>
      </c>
      <c r="AN37" s="5">
        <f>+SUMIFS('MF COMBINED'!$AI:$AI,'MF COMBINED'!$AR:$AR,'Tax Calculation'!AN$2,'MF COMBINED'!$J:$J,'Tax Calculation'!$X37,'MF COMBINED'!$AQ:$AQ,'Tax Calculation'!$AK$2)</f>
        <v>0</v>
      </c>
      <c r="AO37" s="5">
        <f>+SUMIFS('MF COMBINED'!$AI:$AI,'MF COMBINED'!$AR:$AR,'Tax Calculation'!AO$2,'MF COMBINED'!$J:$J,'Tax Calculation'!$X37,'MF COMBINED'!$AQ:$AQ,'Tax Calculation'!$AK$2)</f>
        <v>0</v>
      </c>
      <c r="AP37" s="5">
        <f>+SUMIFS('MF COMBINED'!$AI:$AI,'MF COMBINED'!$AR:$AR,'Tax Calculation'!AP$2,'MF COMBINED'!$J:$J,'Tax Calculation'!$X37,'MF COMBINED'!$AQ:$AQ,'Tax Calculation'!$AK$2)</f>
        <v>0</v>
      </c>
      <c r="AQ37" s="5">
        <f>+SUMIFS('MF COMBINED'!$AI:$AI,'MF COMBINED'!$AR:$AR,'Tax Calculation'!AQ$2,'MF COMBINED'!$J:$J,'Tax Calculation'!$X37,'MF COMBINED'!$AQ:$AQ,'Tax Calculation'!$AK$2)</f>
        <v>0</v>
      </c>
      <c r="AR37" s="5">
        <f>+SUMIFS('MF COMBINED'!$AI:$AI,'MF COMBINED'!$AR:$AR,'Tax Calculation'!AR$2,'MF COMBINED'!$J:$J,'Tax Calculation'!$X37,'MF COMBINED'!$AQ:$AQ,'Tax Calculation'!$AK$2)</f>
        <v>0</v>
      </c>
      <c r="AS37" s="14">
        <f>+SUM(AL37:AQ37)</f>
        <v>0</v>
      </c>
      <c r="AU37" t="s">
        <v>303</v>
      </c>
      <c r="AW37" s="5">
        <f>+SUMIFS('MF COMBINED'!$AI:$AI,'MF COMBINED'!$AR:$AR,'Tax Calculation'!AW$2,'MF COMBINED'!$J:$J,'Tax Calculation'!$X37,'MF COMBINED'!$AQ:$AQ,'Tax Calculation'!$AV$2)</f>
        <v>0</v>
      </c>
      <c r="AX37" s="5">
        <f>+SUMIFS('MF COMBINED'!$AI:$AI,'MF COMBINED'!$AR:$AR,'Tax Calculation'!AX$2,'MF COMBINED'!$J:$J,'Tax Calculation'!$X37,'MF COMBINED'!$AQ:$AQ,'Tax Calculation'!$AV$2)</f>
        <v>0</v>
      </c>
      <c r="AY37" s="5">
        <f>+SUMIFS('MF COMBINED'!$AI:$AI,'MF COMBINED'!$AR:$AR,'Tax Calculation'!AY$2,'MF COMBINED'!$J:$J,'Tax Calculation'!$X37,'MF COMBINED'!$AQ:$AQ,'Tax Calculation'!$AV$2)</f>
        <v>0</v>
      </c>
      <c r="AZ37" s="5">
        <f>+SUMIFS('MF COMBINED'!$AI:$AI,'MF COMBINED'!$AR:$AR,'Tax Calculation'!AZ$2,'MF COMBINED'!$J:$J,'Tax Calculation'!$X37,'MF COMBINED'!$AQ:$AQ,'Tax Calculation'!$AV$2)</f>
        <v>0</v>
      </c>
      <c r="BA37" s="5">
        <f>+SUMIFS('MF COMBINED'!$AI:$AI,'MF COMBINED'!$AR:$AR,'Tax Calculation'!BA$2,'MF COMBINED'!$J:$J,'Tax Calculation'!$X37,'MF COMBINED'!$AQ:$AQ,'Tax Calculation'!$AV$2)</f>
        <v>0</v>
      </c>
      <c r="BB37" s="5">
        <f>+SUMIFS('MF COMBINED'!$AI:$AI,'MF COMBINED'!$AR:$AR,'Tax Calculation'!BB$2,'MF COMBINED'!$J:$J,'Tax Calculation'!$X37,'MF COMBINED'!$AQ:$AQ,'Tax Calculation'!$AV$2)</f>
        <v>0</v>
      </c>
      <c r="BC37" s="5">
        <f>+SUMIFS('MF COMBINED'!$AI:$AI,'MF COMBINED'!$AR:$AR,'Tax Calculation'!BC$2,'MF COMBINED'!$J:$J,'Tax Calculation'!$X37,'MF COMBINED'!$AQ:$AQ,'Tax Calculation'!$AV$2)</f>
        <v>0</v>
      </c>
      <c r="BD37" s="14">
        <f>+SUM(AW37:BB37)</f>
        <v>0</v>
      </c>
      <c r="BF37" t="s">
        <v>303</v>
      </c>
      <c r="BH37" s="5">
        <f>+SUMIFS('MF COMBINED'!$AI:$AI,'MF COMBINED'!$AR:$AR,'Tax Calculation'!BH$2,'MF COMBINED'!$J:$J,'Tax Calculation'!$X37,'MF COMBINED'!$AQ:$AQ,'Tax Calculation'!$BG$2)</f>
        <v>0</v>
      </c>
      <c r="BI37" s="5">
        <f>+SUMIFS('MF COMBINED'!$AI:$AI,'MF COMBINED'!$AR:$AR,'Tax Calculation'!BI$2,'MF COMBINED'!$J:$J,'Tax Calculation'!$X37,'MF COMBINED'!$AQ:$AQ,'Tax Calculation'!$BG$2)</f>
        <v>0</v>
      </c>
      <c r="BJ37" s="5">
        <f>+SUMIFS('MF COMBINED'!$AI:$AI,'MF COMBINED'!$AR:$AR,'Tax Calculation'!BJ$2,'MF COMBINED'!$J:$J,'Tax Calculation'!$X37,'MF COMBINED'!$AQ:$AQ,'Tax Calculation'!$BG$2)</f>
        <v>0</v>
      </c>
      <c r="BK37" s="5">
        <f>+SUMIFS('MF COMBINED'!$AI:$AI,'MF COMBINED'!$AR:$AR,'Tax Calculation'!BK$2,'MF COMBINED'!$J:$J,'Tax Calculation'!$X37,'MF COMBINED'!$AQ:$AQ,'Tax Calculation'!$BG$2)</f>
        <v>0</v>
      </c>
      <c r="BL37" s="5">
        <f>+SUMIFS('MF COMBINED'!$AI:$AI,'MF COMBINED'!$AR:$AR,'Tax Calculation'!BL$2,'MF COMBINED'!$J:$J,'Tax Calculation'!$X37,'MF COMBINED'!$AQ:$AQ,'Tax Calculation'!$BG$2)</f>
        <v>0</v>
      </c>
      <c r="BM37" s="5">
        <f>+SUMIFS('MF COMBINED'!$AI:$AI,'MF COMBINED'!$AR:$AR,'Tax Calculation'!BM$2,'MF COMBINED'!$J:$J,'Tax Calculation'!$X37,'MF COMBINED'!$AQ:$AQ,'Tax Calculation'!$BG$2)</f>
        <v>0</v>
      </c>
      <c r="BN37" s="5">
        <f>+SUMIFS('MF COMBINED'!$AI:$AI,'MF COMBINED'!$AR:$AR,'Tax Calculation'!BN$2,'MF COMBINED'!$J:$J,'Tax Calculation'!$X37,'MF COMBINED'!$AQ:$AQ,'Tax Calculation'!$BG$2)</f>
        <v>0</v>
      </c>
      <c r="BO37" s="14">
        <f>+SUM(BH37:BM37)</f>
        <v>0</v>
      </c>
      <c r="BQ37" t="s">
        <v>303</v>
      </c>
      <c r="BS37" s="5">
        <f>+SUMIFS('MF COMBINED'!$AI:$AI,'MF COMBINED'!$AR:$AR,'Tax Calculation'!BS$2,'MF COMBINED'!$J:$J,'Tax Calculation'!$X37,'MF COMBINED'!$AQ:$AQ,'Tax Calculation'!$BR$2)</f>
        <v>0</v>
      </c>
      <c r="BT37" s="5">
        <f>+SUMIFS('MF COMBINED'!$AI:$AI,'MF COMBINED'!$AR:$AR,'Tax Calculation'!BT$2,'MF COMBINED'!$J:$J,'Tax Calculation'!$X37,'MF COMBINED'!$AQ:$AQ,'Tax Calculation'!$BR$2)</f>
        <v>0</v>
      </c>
      <c r="BU37" s="5">
        <f>+SUMIFS('MF COMBINED'!$AI:$AI,'MF COMBINED'!$AR:$AR,'Tax Calculation'!BU$2,'MF COMBINED'!$J:$J,'Tax Calculation'!$X37,'MF COMBINED'!$AQ:$AQ,'Tax Calculation'!$BR$2)</f>
        <v>0</v>
      </c>
      <c r="BV37" s="5">
        <f>+SUMIFS('MF COMBINED'!$AI:$AI,'MF COMBINED'!$AR:$AR,'Tax Calculation'!BV$2,'MF COMBINED'!$J:$J,'Tax Calculation'!$X37,'MF COMBINED'!$AQ:$AQ,'Tax Calculation'!$BR$2)</f>
        <v>0</v>
      </c>
      <c r="BW37" s="5">
        <f>+SUMIFS('MF COMBINED'!$AI:$AI,'MF COMBINED'!$AR:$AR,'Tax Calculation'!BW$2,'MF COMBINED'!$J:$J,'Tax Calculation'!$X37,'MF COMBINED'!$AQ:$AQ,'Tax Calculation'!$BR$2)</f>
        <v>0</v>
      </c>
      <c r="BX37" s="5">
        <f>+SUMIFS('MF COMBINED'!$AI:$AI,'MF COMBINED'!$AR:$AR,'Tax Calculation'!BX$2,'MF COMBINED'!$J:$J,'Tax Calculation'!$X37,'MF COMBINED'!$AQ:$AQ,'Tax Calculation'!$BR$2)</f>
        <v>0</v>
      </c>
      <c r="BY37" s="5">
        <f>+SUMIFS('MF COMBINED'!$AI:$AI,'MF COMBINED'!$AR:$AR,'Tax Calculation'!BY$2,'MF COMBINED'!$J:$J,'Tax Calculation'!$X37,'MF COMBINED'!$AQ:$AQ,'Tax Calculation'!$BR$2)</f>
        <v>0</v>
      </c>
      <c r="BZ37" s="14">
        <f>+SUM(BS37:BX37)</f>
        <v>0</v>
      </c>
      <c r="CB37" t="s">
        <v>303</v>
      </c>
      <c r="CD37" s="5">
        <f>+SUMIFS('MF COMBINED'!$AI:$AI,'MF COMBINED'!$AR:$AR,'Tax Calculation'!CD$2,'MF COMBINED'!$J:$J,'Tax Calculation'!$X37,'MF COMBINED'!$AQ:$AQ,'Tax Calculation'!$BR$2)</f>
        <v>0</v>
      </c>
      <c r="CE37" s="5">
        <f>+SUMIFS('MF COMBINED'!$AI:$AI,'MF COMBINED'!$AR:$AR,'Tax Calculation'!CE$2,'MF COMBINED'!$J:$J,'Tax Calculation'!$X37,'MF COMBINED'!$AQ:$AQ,'Tax Calculation'!$BR$2)</f>
        <v>0</v>
      </c>
      <c r="CF37" s="5">
        <f>+SUMIFS('MF COMBINED'!$AI:$AI,'MF COMBINED'!$AR:$AR,'Tax Calculation'!CF$2,'MF COMBINED'!$J:$J,'Tax Calculation'!$X37,'MF COMBINED'!$AQ:$AQ,'Tax Calculation'!$BR$2)</f>
        <v>0</v>
      </c>
      <c r="CG37" s="5">
        <f>+SUMIFS('MF COMBINED'!$AI:$AI,'MF COMBINED'!$AR:$AR,'Tax Calculation'!CG$2,'MF COMBINED'!$J:$J,'Tax Calculation'!$X37,'MF COMBINED'!$AQ:$AQ,'Tax Calculation'!$BR$2)</f>
        <v>0</v>
      </c>
      <c r="CH37" s="5">
        <f>+SUMIFS('MF COMBINED'!$AI:$AI,'MF COMBINED'!$AR:$AR,'Tax Calculation'!CH$2,'MF COMBINED'!$J:$J,'Tax Calculation'!$X37,'MF COMBINED'!$AQ:$AQ,'Tax Calculation'!$BR$2)</f>
        <v>0</v>
      </c>
      <c r="CI37" s="5">
        <f>+SUMIFS('MF COMBINED'!$AI:$AI,'MF COMBINED'!$AR:$AR,'Tax Calculation'!CI$2,'MF COMBINED'!$J:$J,'Tax Calculation'!$X37,'MF COMBINED'!$AQ:$AQ,'Tax Calculation'!$BR$2)</f>
        <v>0</v>
      </c>
      <c r="CJ37" s="5">
        <f>+SUMIFS('MF COMBINED'!$AI:$AI,'MF COMBINED'!$AR:$AR,'Tax Calculation'!CJ$2,'MF COMBINED'!$J:$J,'Tax Calculation'!$X37,'MF COMBINED'!$AQ:$AQ,'Tax Calculation'!$BR$2)</f>
        <v>0</v>
      </c>
      <c r="CK37" s="14">
        <f>+SUM(CD37:CI37)</f>
        <v>0</v>
      </c>
      <c r="CM37" t="s">
        <v>303</v>
      </c>
      <c r="CO37" s="5">
        <f>+SUMIFS('MF COMBINED'!$AI:$AI,'MF COMBINED'!$AR:$AR,'Tax Calculation'!CO$2,'MF COMBINED'!$J:$J,'Tax Calculation'!$X37,'MF COMBINED'!$AQ:$AQ,'Tax Calculation'!$BR$2)</f>
        <v>0</v>
      </c>
      <c r="CP37" s="5">
        <f>+SUMIFS('MF COMBINED'!$AI:$AI,'MF COMBINED'!$AR:$AR,'Tax Calculation'!CP$2,'MF COMBINED'!$J:$J,'Tax Calculation'!$X37,'MF COMBINED'!$AQ:$AQ,'Tax Calculation'!$BR$2)</f>
        <v>0</v>
      </c>
      <c r="CQ37" s="5">
        <f>+SUMIFS('MF COMBINED'!$AI:$AI,'MF COMBINED'!$AR:$AR,'Tax Calculation'!CQ$2,'MF COMBINED'!$J:$J,'Tax Calculation'!$X37,'MF COMBINED'!$AQ:$AQ,'Tax Calculation'!$BR$2)</f>
        <v>0</v>
      </c>
      <c r="CR37" s="5">
        <f>+SUMIFS('MF COMBINED'!$AI:$AI,'MF COMBINED'!$AR:$AR,'Tax Calculation'!CR$2,'MF COMBINED'!$J:$J,'Tax Calculation'!$X37,'MF COMBINED'!$AQ:$AQ,'Tax Calculation'!$BR$2)</f>
        <v>0</v>
      </c>
      <c r="CS37" s="5">
        <f>+SUMIFS('MF COMBINED'!$AI:$AI,'MF COMBINED'!$AR:$AR,'Tax Calculation'!CS$2,'MF COMBINED'!$J:$J,'Tax Calculation'!$X37,'MF COMBINED'!$AQ:$AQ,'Tax Calculation'!$BR$2)</f>
        <v>0</v>
      </c>
      <c r="CT37" s="5">
        <f>+SUMIFS('MF COMBINED'!$AI:$AI,'MF COMBINED'!$AR:$AR,'Tax Calculation'!CT$2,'MF COMBINED'!$J:$J,'Tax Calculation'!$X37,'MF COMBINED'!$AQ:$AQ,'Tax Calculation'!$BR$2)</f>
        <v>0</v>
      </c>
      <c r="CU37" s="5">
        <f>+SUMIFS('MF COMBINED'!$AI:$AI,'MF COMBINED'!$AR:$AR,'Tax Calculation'!CU$2,'MF COMBINED'!$J:$J,'Tax Calculation'!$X37,'MF COMBINED'!$AQ:$AQ,'Tax Calculation'!$BR$2)</f>
        <v>0</v>
      </c>
      <c r="CV37" s="14">
        <f>+SUM(CO37:CT37)</f>
        <v>0</v>
      </c>
    </row>
    <row r="38" spans="1:100">
      <c r="A38" s="13">
        <v>2015</v>
      </c>
      <c r="B38" s="33">
        <v>5553373.5376166208</v>
      </c>
      <c r="M38" t="s">
        <v>304</v>
      </c>
      <c r="O38" s="5">
        <f t="shared" ref="O38:O43" si="98">Z38+AL38+AW38+BH38+BS38</f>
        <v>0</v>
      </c>
      <c r="P38" s="5">
        <f t="shared" ref="P38:P43" si="99">AA38+AM38+AX38+BI38+BT38</f>
        <v>0</v>
      </c>
      <c r="Q38" s="5">
        <f t="shared" ref="Q38:Q43" si="100">AB38+AN38+AY38+BJ38+BU38</f>
        <v>0</v>
      </c>
      <c r="R38" s="5">
        <f t="shared" ref="R38:R43" si="101">AC38+AO38+AZ38+BK38+BV38</f>
        <v>0</v>
      </c>
      <c r="S38" s="5">
        <f t="shared" ref="S38:U43" si="102">AD38+AP38+BA38+BL38+BW38</f>
        <v>0</v>
      </c>
      <c r="T38" s="5">
        <f t="shared" si="102"/>
        <v>0</v>
      </c>
      <c r="U38" s="5">
        <f t="shared" si="102"/>
        <v>0</v>
      </c>
      <c r="V38" s="14">
        <f t="shared" ref="V38:V43" si="103">+SUM(O38:T38)</f>
        <v>0</v>
      </c>
      <c r="W38" s="14"/>
      <c r="X38" t="s">
        <v>304</v>
      </c>
      <c r="Z38" s="5">
        <f>+SUMIFS('MF COMBINED'!$AI:$AI,'MF COMBINED'!$AR:$AR,'Tax Calculation'!Z$2,'MF COMBINED'!$J:$J,'Tax Calculation'!$X38,'MF COMBINED'!$AQ:$AQ,'Tax Calculation'!$Y$2)</f>
        <v>0</v>
      </c>
      <c r="AA38" s="5">
        <f>+SUMIFS('MF COMBINED'!$AI:$AI,'MF COMBINED'!$AR:$AR,'Tax Calculation'!AA$2,'MF COMBINED'!$J:$J,'Tax Calculation'!$X38,'MF COMBINED'!$AQ:$AQ,'Tax Calculation'!$Y$2)</f>
        <v>0</v>
      </c>
      <c r="AB38" s="5">
        <f>+SUMIFS('MF COMBINED'!$AI:$AI,'MF COMBINED'!$AR:$AR,'Tax Calculation'!AB$2,'MF COMBINED'!$J:$J,'Tax Calculation'!$X38,'MF COMBINED'!$AQ:$AQ,'Tax Calculation'!$Y$2)</f>
        <v>0</v>
      </c>
      <c r="AC38" s="5">
        <f>+SUMIFS('MF COMBINED'!$AI:$AI,'MF COMBINED'!$AR:$AR,'Tax Calculation'!AC$2,'MF COMBINED'!$J:$J,'Tax Calculation'!$X38,'MF COMBINED'!$AQ:$AQ,'Tax Calculation'!$Y$2)</f>
        <v>0</v>
      </c>
      <c r="AD38" s="5">
        <f>+SUMIFS('MF COMBINED'!$AI:$AI,'MF COMBINED'!$AR:$AR,'Tax Calculation'!AD$2,'MF COMBINED'!$J:$J,'Tax Calculation'!$X38,'MF COMBINED'!$AQ:$AQ,'Tax Calculation'!$Y$2)</f>
        <v>0</v>
      </c>
      <c r="AE38" s="5">
        <f>+SUMIFS('MF COMBINED'!$AI:$AI,'MF COMBINED'!$AR:$AR,'Tax Calculation'!AE$2,'MF COMBINED'!$J:$J,'Tax Calculation'!$X38,'MF COMBINED'!$AQ:$AQ,'Tax Calculation'!$Y$2)</f>
        <v>0</v>
      </c>
      <c r="AF38" s="5">
        <f>+SUMIFS('MF COMBINED'!$AI:$AI,'MF COMBINED'!$AR:$AR,'Tax Calculation'!AF$2,'MF COMBINED'!$J:$J,'Tax Calculation'!$X38,'MF COMBINED'!$AQ:$AQ,'Tax Calculation'!$Y$2)</f>
        <v>0</v>
      </c>
      <c r="AG38" s="14">
        <f t="shared" ref="AG38:AG43" si="104">+SUM(Z38:AE38)</f>
        <v>0</v>
      </c>
      <c r="AJ38" t="s">
        <v>304</v>
      </c>
      <c r="AL38" s="5">
        <f>+SUMIFS('MF COMBINED'!$AI:$AI,'MF COMBINED'!$AR:$AR,'Tax Calculation'!AL$2,'MF COMBINED'!$J:$J,'Tax Calculation'!$X38,'MF COMBINED'!$AQ:$AQ,'Tax Calculation'!$AK$2)</f>
        <v>0</v>
      </c>
      <c r="AM38" s="5">
        <f>+SUMIFS('MF COMBINED'!$AI:$AI,'MF COMBINED'!$AR:$AR,'Tax Calculation'!AM$2,'MF COMBINED'!$J:$J,'Tax Calculation'!$X38,'MF COMBINED'!$AQ:$AQ,'Tax Calculation'!$AK$2)</f>
        <v>0</v>
      </c>
      <c r="AN38" s="5">
        <f>+SUMIFS('MF COMBINED'!$AI:$AI,'MF COMBINED'!$AR:$AR,'Tax Calculation'!AN$2,'MF COMBINED'!$J:$J,'Tax Calculation'!$X38,'MF COMBINED'!$AQ:$AQ,'Tax Calculation'!$AK$2)</f>
        <v>0</v>
      </c>
      <c r="AO38" s="5">
        <f>+SUMIFS('MF COMBINED'!$AI:$AI,'MF COMBINED'!$AR:$AR,'Tax Calculation'!AO$2,'MF COMBINED'!$J:$J,'Tax Calculation'!$X38,'MF COMBINED'!$AQ:$AQ,'Tax Calculation'!$AK$2)</f>
        <v>0</v>
      </c>
      <c r="AP38" s="5">
        <f>+SUMIFS('MF COMBINED'!$AI:$AI,'MF COMBINED'!$AR:$AR,'Tax Calculation'!AP$2,'MF COMBINED'!$J:$J,'Tax Calculation'!$X38,'MF COMBINED'!$AQ:$AQ,'Tax Calculation'!$AK$2)</f>
        <v>0</v>
      </c>
      <c r="AQ38" s="5">
        <f>+SUMIFS('MF COMBINED'!$AI:$AI,'MF COMBINED'!$AR:$AR,'Tax Calculation'!AQ$2,'MF COMBINED'!$J:$J,'Tax Calculation'!$X38,'MF COMBINED'!$AQ:$AQ,'Tax Calculation'!$AK$2)</f>
        <v>0</v>
      </c>
      <c r="AR38" s="5">
        <f>+SUMIFS('MF COMBINED'!$AI:$AI,'MF COMBINED'!$AR:$AR,'Tax Calculation'!AR$2,'MF COMBINED'!$J:$J,'Tax Calculation'!$X38,'MF COMBINED'!$AQ:$AQ,'Tax Calculation'!$AK$2)</f>
        <v>0</v>
      </c>
      <c r="AS38" s="14">
        <f t="shared" ref="AS38:AS43" si="105">+SUM(AL38:AQ38)</f>
        <v>0</v>
      </c>
      <c r="AU38" t="s">
        <v>304</v>
      </c>
      <c r="AW38" s="5">
        <f>+SUMIFS('MF COMBINED'!$AI:$AI,'MF COMBINED'!$AR:$AR,'Tax Calculation'!AW$2,'MF COMBINED'!$J:$J,'Tax Calculation'!$X38,'MF COMBINED'!$AQ:$AQ,'Tax Calculation'!$AV$2)</f>
        <v>0</v>
      </c>
      <c r="AX38" s="5">
        <f>+SUMIFS('MF COMBINED'!$AI:$AI,'MF COMBINED'!$AR:$AR,'Tax Calculation'!AX$2,'MF COMBINED'!$J:$J,'Tax Calculation'!$X38,'MF COMBINED'!$AQ:$AQ,'Tax Calculation'!$AV$2)</f>
        <v>0</v>
      </c>
      <c r="AY38" s="5">
        <f>+SUMIFS('MF COMBINED'!$AI:$AI,'MF COMBINED'!$AR:$AR,'Tax Calculation'!AY$2,'MF COMBINED'!$J:$J,'Tax Calculation'!$X38,'MF COMBINED'!$AQ:$AQ,'Tax Calculation'!$AV$2)</f>
        <v>0</v>
      </c>
      <c r="AZ38" s="5">
        <f>+SUMIFS('MF COMBINED'!$AI:$AI,'MF COMBINED'!$AR:$AR,'Tax Calculation'!AZ$2,'MF COMBINED'!$J:$J,'Tax Calculation'!$X38,'MF COMBINED'!$AQ:$AQ,'Tax Calculation'!$AV$2)</f>
        <v>0</v>
      </c>
      <c r="BA38" s="5">
        <f>+SUMIFS('MF COMBINED'!$AI:$AI,'MF COMBINED'!$AR:$AR,'Tax Calculation'!BA$2,'MF COMBINED'!$J:$J,'Tax Calculation'!$X38,'MF COMBINED'!$AQ:$AQ,'Tax Calculation'!$AV$2)</f>
        <v>0</v>
      </c>
      <c r="BB38" s="5">
        <f>+SUMIFS('MF COMBINED'!$AI:$AI,'MF COMBINED'!$AR:$AR,'Tax Calculation'!BB$2,'MF COMBINED'!$J:$J,'Tax Calculation'!$X38,'MF COMBINED'!$AQ:$AQ,'Tax Calculation'!$AV$2)</f>
        <v>0</v>
      </c>
      <c r="BC38" s="5">
        <f>+SUMIFS('MF COMBINED'!$AI:$AI,'MF COMBINED'!$AR:$AR,'Tax Calculation'!BC$2,'MF COMBINED'!$J:$J,'Tax Calculation'!$X38,'MF COMBINED'!$AQ:$AQ,'Tax Calculation'!$AV$2)</f>
        <v>0</v>
      </c>
      <c r="BD38" s="14">
        <f t="shared" ref="BD38:BD43" si="106">+SUM(AW38:BB38)</f>
        <v>0</v>
      </c>
      <c r="BF38" t="s">
        <v>304</v>
      </c>
      <c r="BH38" s="5">
        <f>+SUMIFS('MF COMBINED'!$AI:$AI,'MF COMBINED'!$AR:$AR,'Tax Calculation'!BH$2,'MF COMBINED'!$J:$J,'Tax Calculation'!$X38,'MF COMBINED'!$AQ:$AQ,'Tax Calculation'!$BG$2)</f>
        <v>0</v>
      </c>
      <c r="BI38" s="5">
        <f>+SUMIFS('MF COMBINED'!$AI:$AI,'MF COMBINED'!$AR:$AR,'Tax Calculation'!BI$2,'MF COMBINED'!$J:$J,'Tax Calculation'!$X38,'MF COMBINED'!$AQ:$AQ,'Tax Calculation'!$BG$2)</f>
        <v>0</v>
      </c>
      <c r="BJ38" s="5">
        <f>+SUMIFS('MF COMBINED'!$AI:$AI,'MF COMBINED'!$AR:$AR,'Tax Calculation'!BJ$2,'MF COMBINED'!$J:$J,'Tax Calculation'!$X38,'MF COMBINED'!$AQ:$AQ,'Tax Calculation'!$BG$2)</f>
        <v>0</v>
      </c>
      <c r="BK38" s="5">
        <f>+SUMIFS('MF COMBINED'!$AI:$AI,'MF COMBINED'!$AR:$AR,'Tax Calculation'!BK$2,'MF COMBINED'!$J:$J,'Tax Calculation'!$X38,'MF COMBINED'!$AQ:$AQ,'Tax Calculation'!$BG$2)</f>
        <v>0</v>
      </c>
      <c r="BL38" s="5">
        <f>+SUMIFS('MF COMBINED'!$AI:$AI,'MF COMBINED'!$AR:$AR,'Tax Calculation'!BL$2,'MF COMBINED'!$J:$J,'Tax Calculation'!$X38,'MF COMBINED'!$AQ:$AQ,'Tax Calculation'!$BG$2)</f>
        <v>0</v>
      </c>
      <c r="BM38" s="5">
        <f>+SUMIFS('MF COMBINED'!$AI:$AI,'MF COMBINED'!$AR:$AR,'Tax Calculation'!BM$2,'MF COMBINED'!$J:$J,'Tax Calculation'!$X38,'MF COMBINED'!$AQ:$AQ,'Tax Calculation'!$BG$2)</f>
        <v>0</v>
      </c>
      <c r="BN38" s="5">
        <f>+SUMIFS('MF COMBINED'!$AI:$AI,'MF COMBINED'!$AR:$AR,'Tax Calculation'!BN$2,'MF COMBINED'!$J:$J,'Tax Calculation'!$X38,'MF COMBINED'!$AQ:$AQ,'Tax Calculation'!$BG$2)</f>
        <v>0</v>
      </c>
      <c r="BO38" s="14">
        <f t="shared" ref="BO38:BO43" si="107">+SUM(BH38:BM38)</f>
        <v>0</v>
      </c>
      <c r="BQ38" t="s">
        <v>304</v>
      </c>
      <c r="BS38" s="5">
        <f>+SUMIFS('MF COMBINED'!$AI:$AI,'MF COMBINED'!$AR:$AR,'Tax Calculation'!BS$2,'MF COMBINED'!$J:$J,'Tax Calculation'!$X38,'MF COMBINED'!$AQ:$AQ,'Tax Calculation'!$BR$2)</f>
        <v>0</v>
      </c>
      <c r="BT38" s="5">
        <f>+SUMIFS('MF COMBINED'!$AI:$AI,'MF COMBINED'!$AR:$AR,'Tax Calculation'!BT$2,'MF COMBINED'!$J:$J,'Tax Calculation'!$X38,'MF COMBINED'!$AQ:$AQ,'Tax Calculation'!$BR$2)</f>
        <v>0</v>
      </c>
      <c r="BU38" s="5">
        <f>+SUMIFS('MF COMBINED'!$AI:$AI,'MF COMBINED'!$AR:$AR,'Tax Calculation'!BU$2,'MF COMBINED'!$J:$J,'Tax Calculation'!$X38,'MF COMBINED'!$AQ:$AQ,'Tax Calculation'!$BR$2)</f>
        <v>0</v>
      </c>
      <c r="BV38" s="5">
        <f>+SUMIFS('MF COMBINED'!$AI:$AI,'MF COMBINED'!$AR:$AR,'Tax Calculation'!BV$2,'MF COMBINED'!$J:$J,'Tax Calculation'!$X38,'MF COMBINED'!$AQ:$AQ,'Tax Calculation'!$BR$2)</f>
        <v>0</v>
      </c>
      <c r="BW38" s="5">
        <f>+SUMIFS('MF COMBINED'!$AI:$AI,'MF COMBINED'!$AR:$AR,'Tax Calculation'!BW$2,'MF COMBINED'!$J:$J,'Tax Calculation'!$X38,'MF COMBINED'!$AQ:$AQ,'Tax Calculation'!$BR$2)</f>
        <v>0</v>
      </c>
      <c r="BX38" s="5">
        <f>+SUMIFS('MF COMBINED'!$AI:$AI,'MF COMBINED'!$AR:$AR,'Tax Calculation'!BX$2,'MF COMBINED'!$J:$J,'Tax Calculation'!$X38,'MF COMBINED'!$AQ:$AQ,'Tax Calculation'!$BR$2)</f>
        <v>0</v>
      </c>
      <c r="BY38" s="5">
        <f>+SUMIFS('MF COMBINED'!$AI:$AI,'MF COMBINED'!$AR:$AR,'Tax Calculation'!BY$2,'MF COMBINED'!$J:$J,'Tax Calculation'!$X38,'MF COMBINED'!$AQ:$AQ,'Tax Calculation'!$BR$2)</f>
        <v>0</v>
      </c>
      <c r="BZ38" s="14">
        <f t="shared" ref="BZ38:BZ43" si="108">+SUM(BS38:BX38)</f>
        <v>0</v>
      </c>
      <c r="CB38" t="s">
        <v>304</v>
      </c>
      <c r="CD38" s="5">
        <f>+SUMIFS('MF COMBINED'!$AI:$AI,'MF COMBINED'!$AR:$AR,'Tax Calculation'!CD$2,'MF COMBINED'!$J:$J,'Tax Calculation'!$X38,'MF COMBINED'!$AQ:$AQ,'Tax Calculation'!$BR$2)</f>
        <v>0</v>
      </c>
      <c r="CE38" s="5">
        <f>+SUMIFS('MF COMBINED'!$AI:$AI,'MF COMBINED'!$AR:$AR,'Tax Calculation'!CE$2,'MF COMBINED'!$J:$J,'Tax Calculation'!$X38,'MF COMBINED'!$AQ:$AQ,'Tax Calculation'!$BR$2)</f>
        <v>0</v>
      </c>
      <c r="CF38" s="5">
        <f>+SUMIFS('MF COMBINED'!$AI:$AI,'MF COMBINED'!$AR:$AR,'Tax Calculation'!CF$2,'MF COMBINED'!$J:$J,'Tax Calculation'!$X38,'MF COMBINED'!$AQ:$AQ,'Tax Calculation'!$BR$2)</f>
        <v>0</v>
      </c>
      <c r="CG38" s="5">
        <f>+SUMIFS('MF COMBINED'!$AI:$AI,'MF COMBINED'!$AR:$AR,'Tax Calculation'!CG$2,'MF COMBINED'!$J:$J,'Tax Calculation'!$X38,'MF COMBINED'!$AQ:$AQ,'Tax Calculation'!$BR$2)</f>
        <v>0</v>
      </c>
      <c r="CH38" s="5">
        <f>+SUMIFS('MF COMBINED'!$AI:$AI,'MF COMBINED'!$AR:$AR,'Tax Calculation'!CH$2,'MF COMBINED'!$J:$J,'Tax Calculation'!$X38,'MF COMBINED'!$AQ:$AQ,'Tax Calculation'!$BR$2)</f>
        <v>0</v>
      </c>
      <c r="CI38" s="5">
        <f>+SUMIFS('MF COMBINED'!$AI:$AI,'MF COMBINED'!$AR:$AR,'Tax Calculation'!CI$2,'MF COMBINED'!$J:$J,'Tax Calculation'!$X38,'MF COMBINED'!$AQ:$AQ,'Tax Calculation'!$BR$2)</f>
        <v>0</v>
      </c>
      <c r="CJ38" s="5">
        <f>+SUMIFS('MF COMBINED'!$AI:$AI,'MF COMBINED'!$AR:$AR,'Tax Calculation'!CJ$2,'MF COMBINED'!$J:$J,'Tax Calculation'!$X38,'MF COMBINED'!$AQ:$AQ,'Tax Calculation'!$BR$2)</f>
        <v>0</v>
      </c>
      <c r="CK38" s="14">
        <f t="shared" ref="CK38:CK43" si="109">+SUM(CD38:CI38)</f>
        <v>0</v>
      </c>
      <c r="CM38" t="s">
        <v>304</v>
      </c>
      <c r="CO38" s="5">
        <f>+SUMIFS('MF COMBINED'!$AI:$AI,'MF COMBINED'!$AR:$AR,'Tax Calculation'!CO$2,'MF COMBINED'!$J:$J,'Tax Calculation'!$X38,'MF COMBINED'!$AQ:$AQ,'Tax Calculation'!$BR$2)</f>
        <v>0</v>
      </c>
      <c r="CP38" s="5">
        <f>+SUMIFS('MF COMBINED'!$AI:$AI,'MF COMBINED'!$AR:$AR,'Tax Calculation'!CP$2,'MF COMBINED'!$J:$J,'Tax Calculation'!$X38,'MF COMBINED'!$AQ:$AQ,'Tax Calculation'!$BR$2)</f>
        <v>0</v>
      </c>
      <c r="CQ38" s="5">
        <f>+SUMIFS('MF COMBINED'!$AI:$AI,'MF COMBINED'!$AR:$AR,'Tax Calculation'!CQ$2,'MF COMBINED'!$J:$J,'Tax Calculation'!$X38,'MF COMBINED'!$AQ:$AQ,'Tax Calculation'!$BR$2)</f>
        <v>0</v>
      </c>
      <c r="CR38" s="5">
        <f>+SUMIFS('MF COMBINED'!$AI:$AI,'MF COMBINED'!$AR:$AR,'Tax Calculation'!CR$2,'MF COMBINED'!$J:$J,'Tax Calculation'!$X38,'MF COMBINED'!$AQ:$AQ,'Tax Calculation'!$BR$2)</f>
        <v>0</v>
      </c>
      <c r="CS38" s="5">
        <f>+SUMIFS('MF COMBINED'!$AI:$AI,'MF COMBINED'!$AR:$AR,'Tax Calculation'!CS$2,'MF COMBINED'!$J:$J,'Tax Calculation'!$X38,'MF COMBINED'!$AQ:$AQ,'Tax Calculation'!$BR$2)</f>
        <v>0</v>
      </c>
      <c r="CT38" s="5">
        <f>+SUMIFS('MF COMBINED'!$AI:$AI,'MF COMBINED'!$AR:$AR,'Tax Calculation'!CT$2,'MF COMBINED'!$J:$J,'Tax Calculation'!$X38,'MF COMBINED'!$AQ:$AQ,'Tax Calculation'!$BR$2)</f>
        <v>0</v>
      </c>
      <c r="CU38" s="5">
        <f>+SUMIFS('MF COMBINED'!$AI:$AI,'MF COMBINED'!$AR:$AR,'Tax Calculation'!CU$2,'MF COMBINED'!$J:$J,'Tax Calculation'!$X38,'MF COMBINED'!$AQ:$AQ,'Tax Calculation'!$BR$2)</f>
        <v>0</v>
      </c>
      <c r="CV38" s="14">
        <f t="shared" ref="CV38:CV43" si="110">+SUM(CO38:CT38)</f>
        <v>0</v>
      </c>
    </row>
    <row r="39" spans="1:100">
      <c r="A39" s="13">
        <v>2014</v>
      </c>
      <c r="B39" s="33">
        <v>7169215.7199999997</v>
      </c>
      <c r="M39" t="s">
        <v>2761</v>
      </c>
      <c r="O39" s="5">
        <f t="shared" si="98"/>
        <v>0</v>
      </c>
      <c r="P39" s="5">
        <f t="shared" si="99"/>
        <v>0</v>
      </c>
      <c r="Q39" s="5">
        <f t="shared" si="100"/>
        <v>0</v>
      </c>
      <c r="R39" s="5">
        <f t="shared" si="101"/>
        <v>0</v>
      </c>
      <c r="S39" s="5">
        <f t="shared" si="102"/>
        <v>0</v>
      </c>
      <c r="T39" s="5">
        <f t="shared" si="102"/>
        <v>0</v>
      </c>
      <c r="U39" s="5">
        <f t="shared" si="102"/>
        <v>0</v>
      </c>
      <c r="V39" s="14">
        <f t="shared" si="103"/>
        <v>0</v>
      </c>
      <c r="W39" s="14"/>
      <c r="X39" t="s">
        <v>2761</v>
      </c>
      <c r="Z39" s="5">
        <f>+SUMIFS('MF COMBINED'!$AI:$AI,'MF COMBINED'!$AR:$AR,'Tax Calculation'!Z$2,'MF COMBINED'!$J:$J,'Tax Calculation'!$X39,'MF COMBINED'!$AQ:$AQ,'Tax Calculation'!$Y$2)</f>
        <v>0</v>
      </c>
      <c r="AA39" s="5">
        <f>+SUMIFS('MF COMBINED'!$AI:$AI,'MF COMBINED'!$AR:$AR,'Tax Calculation'!AA$2,'MF COMBINED'!$J:$J,'Tax Calculation'!$X39,'MF COMBINED'!$AQ:$AQ,'Tax Calculation'!$Y$2)</f>
        <v>0</v>
      </c>
      <c r="AB39" s="5">
        <f>+SUMIFS('MF COMBINED'!$AI:$AI,'MF COMBINED'!$AR:$AR,'Tax Calculation'!AB$2,'MF COMBINED'!$J:$J,'Tax Calculation'!$X39,'MF COMBINED'!$AQ:$AQ,'Tax Calculation'!$Y$2)</f>
        <v>0</v>
      </c>
      <c r="AC39" s="5">
        <f>+SUMIFS('MF COMBINED'!$AI:$AI,'MF COMBINED'!$AR:$AR,'Tax Calculation'!AC$2,'MF COMBINED'!$J:$J,'Tax Calculation'!$X39,'MF COMBINED'!$AQ:$AQ,'Tax Calculation'!$Y$2)</f>
        <v>0</v>
      </c>
      <c r="AD39" s="5">
        <f>+SUMIFS('MF COMBINED'!$AI:$AI,'MF COMBINED'!$AR:$AR,'Tax Calculation'!AD$2,'MF COMBINED'!$J:$J,'Tax Calculation'!$X39,'MF COMBINED'!$AQ:$AQ,'Tax Calculation'!$Y$2)</f>
        <v>0</v>
      </c>
      <c r="AE39" s="5">
        <f>+SUMIFS('MF COMBINED'!$AI:$AI,'MF COMBINED'!$AR:$AR,'Tax Calculation'!AE$2,'MF COMBINED'!$J:$J,'Tax Calculation'!$X39,'MF COMBINED'!$AQ:$AQ,'Tax Calculation'!$Y$2)</f>
        <v>0</v>
      </c>
      <c r="AF39" s="5">
        <f>+SUMIFS('MF COMBINED'!$AI:$AI,'MF COMBINED'!$AR:$AR,'Tax Calculation'!AF$2,'MF COMBINED'!$J:$J,'Tax Calculation'!$X39,'MF COMBINED'!$AQ:$AQ,'Tax Calculation'!$Y$2)</f>
        <v>0</v>
      </c>
      <c r="AG39" s="14">
        <f t="shared" si="104"/>
        <v>0</v>
      </c>
      <c r="AJ39" t="s">
        <v>2761</v>
      </c>
      <c r="AL39" s="5">
        <f>+SUMIFS('MF COMBINED'!$AI:$AI,'MF COMBINED'!$AR:$AR,'Tax Calculation'!AL$2,'MF COMBINED'!$J:$J,'Tax Calculation'!$X39,'MF COMBINED'!$AQ:$AQ,'Tax Calculation'!$AK$2)</f>
        <v>0</v>
      </c>
      <c r="AM39" s="5">
        <f>+SUMIFS('MF COMBINED'!$AI:$AI,'MF COMBINED'!$AR:$AR,'Tax Calculation'!AM$2,'MF COMBINED'!$J:$J,'Tax Calculation'!$X39,'MF COMBINED'!$AQ:$AQ,'Tax Calculation'!$AK$2)</f>
        <v>0</v>
      </c>
      <c r="AN39" s="5">
        <f>+SUMIFS('MF COMBINED'!$AI:$AI,'MF COMBINED'!$AR:$AR,'Tax Calculation'!AN$2,'MF COMBINED'!$J:$J,'Tax Calculation'!$X39,'MF COMBINED'!$AQ:$AQ,'Tax Calculation'!$AK$2)</f>
        <v>0</v>
      </c>
      <c r="AO39" s="5">
        <f>+SUMIFS('MF COMBINED'!$AI:$AI,'MF COMBINED'!$AR:$AR,'Tax Calculation'!AO$2,'MF COMBINED'!$J:$J,'Tax Calculation'!$X39,'MF COMBINED'!$AQ:$AQ,'Tax Calculation'!$AK$2)</f>
        <v>0</v>
      </c>
      <c r="AP39" s="5">
        <f>+SUMIFS('MF COMBINED'!$AI:$AI,'MF COMBINED'!$AR:$AR,'Tax Calculation'!AP$2,'MF COMBINED'!$J:$J,'Tax Calculation'!$X39,'MF COMBINED'!$AQ:$AQ,'Tax Calculation'!$AK$2)</f>
        <v>0</v>
      </c>
      <c r="AQ39" s="5">
        <f>+SUMIFS('MF COMBINED'!$AI:$AI,'MF COMBINED'!$AR:$AR,'Tax Calculation'!AQ$2,'MF COMBINED'!$J:$J,'Tax Calculation'!$X39,'MF COMBINED'!$AQ:$AQ,'Tax Calculation'!$AK$2)</f>
        <v>0</v>
      </c>
      <c r="AR39" s="5">
        <f>+SUMIFS('MF COMBINED'!$AI:$AI,'MF COMBINED'!$AR:$AR,'Tax Calculation'!AR$2,'MF COMBINED'!$J:$J,'Tax Calculation'!$X39,'MF COMBINED'!$AQ:$AQ,'Tax Calculation'!$AK$2)</f>
        <v>0</v>
      </c>
      <c r="AS39" s="14">
        <f t="shared" si="105"/>
        <v>0</v>
      </c>
      <c r="AU39" t="s">
        <v>2761</v>
      </c>
      <c r="AW39" s="5">
        <f>+SUMIFS('MF COMBINED'!$AI:$AI,'MF COMBINED'!$AR:$AR,'Tax Calculation'!AW$2,'MF COMBINED'!$J:$J,'Tax Calculation'!$X39,'MF COMBINED'!$AQ:$AQ,'Tax Calculation'!$AV$2)</f>
        <v>0</v>
      </c>
      <c r="AX39" s="5">
        <f>+SUMIFS('MF COMBINED'!$AI:$AI,'MF COMBINED'!$AR:$AR,'Tax Calculation'!AX$2,'MF COMBINED'!$J:$J,'Tax Calculation'!$X39,'MF COMBINED'!$AQ:$AQ,'Tax Calculation'!$AV$2)</f>
        <v>0</v>
      </c>
      <c r="AY39" s="5">
        <f>+SUMIFS('MF COMBINED'!$AI:$AI,'MF COMBINED'!$AR:$AR,'Tax Calculation'!AY$2,'MF COMBINED'!$J:$J,'Tax Calculation'!$X39,'MF COMBINED'!$AQ:$AQ,'Tax Calculation'!$AV$2)</f>
        <v>0</v>
      </c>
      <c r="AZ39" s="5">
        <f>+SUMIFS('MF COMBINED'!$AI:$AI,'MF COMBINED'!$AR:$AR,'Tax Calculation'!AZ$2,'MF COMBINED'!$J:$J,'Tax Calculation'!$X39,'MF COMBINED'!$AQ:$AQ,'Tax Calculation'!$AV$2)</f>
        <v>0</v>
      </c>
      <c r="BA39" s="5">
        <f>+SUMIFS('MF COMBINED'!$AI:$AI,'MF COMBINED'!$AR:$AR,'Tax Calculation'!BA$2,'MF COMBINED'!$J:$J,'Tax Calculation'!$X39,'MF COMBINED'!$AQ:$AQ,'Tax Calculation'!$AV$2)</f>
        <v>0</v>
      </c>
      <c r="BB39" s="5">
        <f>+SUMIFS('MF COMBINED'!$AI:$AI,'MF COMBINED'!$AR:$AR,'Tax Calculation'!BB$2,'MF COMBINED'!$J:$J,'Tax Calculation'!$X39,'MF COMBINED'!$AQ:$AQ,'Tax Calculation'!$AV$2)</f>
        <v>0</v>
      </c>
      <c r="BC39" s="5">
        <f>+SUMIFS('MF COMBINED'!$AI:$AI,'MF COMBINED'!$AR:$AR,'Tax Calculation'!BC$2,'MF COMBINED'!$J:$J,'Tax Calculation'!$X39,'MF COMBINED'!$AQ:$AQ,'Tax Calculation'!$AV$2)</f>
        <v>0</v>
      </c>
      <c r="BD39" s="14">
        <f t="shared" si="106"/>
        <v>0</v>
      </c>
      <c r="BF39" t="s">
        <v>2761</v>
      </c>
      <c r="BH39" s="5">
        <f>+SUMIFS('MF COMBINED'!$AI:$AI,'MF COMBINED'!$AR:$AR,'Tax Calculation'!BH$2,'MF COMBINED'!$J:$J,'Tax Calculation'!$X39,'MF COMBINED'!$AQ:$AQ,'Tax Calculation'!$BG$2)</f>
        <v>0</v>
      </c>
      <c r="BI39" s="5">
        <f>+SUMIFS('MF COMBINED'!$AI:$AI,'MF COMBINED'!$AR:$AR,'Tax Calculation'!BI$2,'MF COMBINED'!$J:$J,'Tax Calculation'!$X39,'MF COMBINED'!$AQ:$AQ,'Tax Calculation'!$BG$2)</f>
        <v>0</v>
      </c>
      <c r="BJ39" s="5">
        <f>+SUMIFS('MF COMBINED'!$AI:$AI,'MF COMBINED'!$AR:$AR,'Tax Calculation'!BJ$2,'MF COMBINED'!$J:$J,'Tax Calculation'!$X39,'MF COMBINED'!$AQ:$AQ,'Tax Calculation'!$BG$2)</f>
        <v>0</v>
      </c>
      <c r="BK39" s="5">
        <f>+SUMIFS('MF COMBINED'!$AI:$AI,'MF COMBINED'!$AR:$AR,'Tax Calculation'!BK$2,'MF COMBINED'!$J:$J,'Tax Calculation'!$X39,'MF COMBINED'!$AQ:$AQ,'Tax Calculation'!$BG$2)</f>
        <v>0</v>
      </c>
      <c r="BL39" s="5">
        <f>+SUMIFS('MF COMBINED'!$AI:$AI,'MF COMBINED'!$AR:$AR,'Tax Calculation'!BL$2,'MF COMBINED'!$J:$J,'Tax Calculation'!$X39,'MF COMBINED'!$AQ:$AQ,'Tax Calculation'!$BG$2)</f>
        <v>0</v>
      </c>
      <c r="BM39" s="5">
        <f>+SUMIFS('MF COMBINED'!$AI:$AI,'MF COMBINED'!$AR:$AR,'Tax Calculation'!BM$2,'MF COMBINED'!$J:$J,'Tax Calculation'!$X39,'MF COMBINED'!$AQ:$AQ,'Tax Calculation'!$BG$2)</f>
        <v>0</v>
      </c>
      <c r="BN39" s="5">
        <f>+SUMIFS('MF COMBINED'!$AI:$AI,'MF COMBINED'!$AR:$AR,'Tax Calculation'!BN$2,'MF COMBINED'!$J:$J,'Tax Calculation'!$X39,'MF COMBINED'!$AQ:$AQ,'Tax Calculation'!$BG$2)</f>
        <v>0</v>
      </c>
      <c r="BO39" s="14">
        <f t="shared" si="107"/>
        <v>0</v>
      </c>
      <c r="BQ39" t="s">
        <v>2761</v>
      </c>
      <c r="BS39" s="5">
        <f>+SUMIFS('MF COMBINED'!$AI:$AI,'MF COMBINED'!$AR:$AR,'Tax Calculation'!BS$2,'MF COMBINED'!$J:$J,'Tax Calculation'!$X39,'MF COMBINED'!$AQ:$AQ,'Tax Calculation'!$BR$2)</f>
        <v>0</v>
      </c>
      <c r="BT39" s="5">
        <f>+SUMIFS('MF COMBINED'!$AI:$AI,'MF COMBINED'!$AR:$AR,'Tax Calculation'!BT$2,'MF COMBINED'!$J:$J,'Tax Calculation'!$X39,'MF COMBINED'!$AQ:$AQ,'Tax Calculation'!$BR$2)</f>
        <v>0</v>
      </c>
      <c r="BU39" s="5">
        <f>+SUMIFS('MF COMBINED'!$AI:$AI,'MF COMBINED'!$AR:$AR,'Tax Calculation'!BU$2,'MF COMBINED'!$J:$J,'Tax Calculation'!$X39,'MF COMBINED'!$AQ:$AQ,'Tax Calculation'!$BR$2)</f>
        <v>0</v>
      </c>
      <c r="BV39" s="5">
        <f>+SUMIFS('MF COMBINED'!$AI:$AI,'MF COMBINED'!$AR:$AR,'Tax Calculation'!BV$2,'MF COMBINED'!$J:$J,'Tax Calculation'!$X39,'MF COMBINED'!$AQ:$AQ,'Tax Calculation'!$BR$2)</f>
        <v>0</v>
      </c>
      <c r="BW39" s="5">
        <f>+SUMIFS('MF COMBINED'!$AI:$AI,'MF COMBINED'!$AR:$AR,'Tax Calculation'!BW$2,'MF COMBINED'!$J:$J,'Tax Calculation'!$X39,'MF COMBINED'!$AQ:$AQ,'Tax Calculation'!$BR$2)</f>
        <v>0</v>
      </c>
      <c r="BX39" s="5">
        <f>+SUMIFS('MF COMBINED'!$AI:$AI,'MF COMBINED'!$AR:$AR,'Tax Calculation'!BX$2,'MF COMBINED'!$J:$J,'Tax Calculation'!$X39,'MF COMBINED'!$AQ:$AQ,'Tax Calculation'!$BR$2)</f>
        <v>0</v>
      </c>
      <c r="BY39" s="5">
        <f>+SUMIFS('MF COMBINED'!$AI:$AI,'MF COMBINED'!$AR:$AR,'Tax Calculation'!BY$2,'MF COMBINED'!$J:$J,'Tax Calculation'!$X39,'MF COMBINED'!$AQ:$AQ,'Tax Calculation'!$BR$2)</f>
        <v>0</v>
      </c>
      <c r="BZ39" s="14">
        <f t="shared" si="108"/>
        <v>0</v>
      </c>
      <c r="CB39" t="s">
        <v>2761</v>
      </c>
      <c r="CD39" s="5">
        <f>+SUMIFS('MF COMBINED'!$AI:$AI,'MF COMBINED'!$AR:$AR,'Tax Calculation'!CD$2,'MF COMBINED'!$J:$J,'Tax Calculation'!$X39,'MF COMBINED'!$AQ:$AQ,'Tax Calculation'!$BR$2)</f>
        <v>0</v>
      </c>
      <c r="CE39" s="5">
        <f>+SUMIFS('MF COMBINED'!$AI:$AI,'MF COMBINED'!$AR:$AR,'Tax Calculation'!CE$2,'MF COMBINED'!$J:$J,'Tax Calculation'!$X39,'MF COMBINED'!$AQ:$AQ,'Tax Calculation'!$BR$2)</f>
        <v>0</v>
      </c>
      <c r="CF39" s="5">
        <f>+SUMIFS('MF COMBINED'!$AI:$AI,'MF COMBINED'!$AR:$AR,'Tax Calculation'!CF$2,'MF COMBINED'!$J:$J,'Tax Calculation'!$X39,'MF COMBINED'!$AQ:$AQ,'Tax Calculation'!$BR$2)</f>
        <v>0</v>
      </c>
      <c r="CG39" s="5">
        <f>+SUMIFS('MF COMBINED'!$AI:$AI,'MF COMBINED'!$AR:$AR,'Tax Calculation'!CG$2,'MF COMBINED'!$J:$J,'Tax Calculation'!$X39,'MF COMBINED'!$AQ:$AQ,'Tax Calculation'!$BR$2)</f>
        <v>0</v>
      </c>
      <c r="CH39" s="5">
        <f>+SUMIFS('MF COMBINED'!$AI:$AI,'MF COMBINED'!$AR:$AR,'Tax Calculation'!CH$2,'MF COMBINED'!$J:$J,'Tax Calculation'!$X39,'MF COMBINED'!$AQ:$AQ,'Tax Calculation'!$BR$2)</f>
        <v>0</v>
      </c>
      <c r="CI39" s="5">
        <f>+SUMIFS('MF COMBINED'!$AI:$AI,'MF COMBINED'!$AR:$AR,'Tax Calculation'!CI$2,'MF COMBINED'!$J:$J,'Tax Calculation'!$X39,'MF COMBINED'!$AQ:$AQ,'Tax Calculation'!$BR$2)</f>
        <v>0</v>
      </c>
      <c r="CJ39" s="5">
        <f>+SUMIFS('MF COMBINED'!$AI:$AI,'MF COMBINED'!$AR:$AR,'Tax Calculation'!CJ$2,'MF COMBINED'!$J:$J,'Tax Calculation'!$X39,'MF COMBINED'!$AQ:$AQ,'Tax Calculation'!$BR$2)</f>
        <v>0</v>
      </c>
      <c r="CK39" s="14">
        <f t="shared" si="109"/>
        <v>0</v>
      </c>
      <c r="CM39" t="s">
        <v>2761</v>
      </c>
      <c r="CO39" s="5">
        <f>+SUMIFS('MF COMBINED'!$AI:$AI,'MF COMBINED'!$AR:$AR,'Tax Calculation'!CO$2,'MF COMBINED'!$J:$J,'Tax Calculation'!$X39,'MF COMBINED'!$AQ:$AQ,'Tax Calculation'!$BR$2)</f>
        <v>0</v>
      </c>
      <c r="CP39" s="5">
        <f>+SUMIFS('MF COMBINED'!$AI:$AI,'MF COMBINED'!$AR:$AR,'Tax Calculation'!CP$2,'MF COMBINED'!$J:$J,'Tax Calculation'!$X39,'MF COMBINED'!$AQ:$AQ,'Tax Calculation'!$BR$2)</f>
        <v>0</v>
      </c>
      <c r="CQ39" s="5">
        <f>+SUMIFS('MF COMBINED'!$AI:$AI,'MF COMBINED'!$AR:$AR,'Tax Calculation'!CQ$2,'MF COMBINED'!$J:$J,'Tax Calculation'!$X39,'MF COMBINED'!$AQ:$AQ,'Tax Calculation'!$BR$2)</f>
        <v>0</v>
      </c>
      <c r="CR39" s="5">
        <f>+SUMIFS('MF COMBINED'!$AI:$AI,'MF COMBINED'!$AR:$AR,'Tax Calculation'!CR$2,'MF COMBINED'!$J:$J,'Tax Calculation'!$X39,'MF COMBINED'!$AQ:$AQ,'Tax Calculation'!$BR$2)</f>
        <v>0</v>
      </c>
      <c r="CS39" s="5">
        <f>+SUMIFS('MF COMBINED'!$AI:$AI,'MF COMBINED'!$AR:$AR,'Tax Calculation'!CS$2,'MF COMBINED'!$J:$J,'Tax Calculation'!$X39,'MF COMBINED'!$AQ:$AQ,'Tax Calculation'!$BR$2)</f>
        <v>0</v>
      </c>
      <c r="CT39" s="5">
        <f>+SUMIFS('MF COMBINED'!$AI:$AI,'MF COMBINED'!$AR:$AR,'Tax Calculation'!CT$2,'MF COMBINED'!$J:$J,'Tax Calculation'!$X39,'MF COMBINED'!$AQ:$AQ,'Tax Calculation'!$BR$2)</f>
        <v>0</v>
      </c>
      <c r="CU39" s="5">
        <f>+SUMIFS('MF COMBINED'!$AI:$AI,'MF COMBINED'!$AR:$AR,'Tax Calculation'!CU$2,'MF COMBINED'!$J:$J,'Tax Calculation'!$X39,'MF COMBINED'!$AQ:$AQ,'Tax Calculation'!$BR$2)</f>
        <v>0</v>
      </c>
      <c r="CV39" s="14">
        <f t="shared" si="110"/>
        <v>0</v>
      </c>
    </row>
    <row r="40" spans="1:100">
      <c r="A40" s="13">
        <v>2013</v>
      </c>
      <c r="B40" s="33">
        <v>8689149.6099999994</v>
      </c>
      <c r="M40" t="s">
        <v>85</v>
      </c>
      <c r="O40" s="5">
        <f t="shared" si="98"/>
        <v>0</v>
      </c>
      <c r="P40" s="5">
        <f t="shared" si="99"/>
        <v>0</v>
      </c>
      <c r="Q40" s="5">
        <f t="shared" si="100"/>
        <v>0</v>
      </c>
      <c r="R40" s="5">
        <f t="shared" si="101"/>
        <v>0</v>
      </c>
      <c r="S40" s="5">
        <f t="shared" si="102"/>
        <v>0</v>
      </c>
      <c r="T40" s="5">
        <f t="shared" si="102"/>
        <v>0</v>
      </c>
      <c r="U40" s="5">
        <f t="shared" si="102"/>
        <v>0</v>
      </c>
      <c r="V40" s="14">
        <f t="shared" si="103"/>
        <v>0</v>
      </c>
      <c r="W40" s="14"/>
      <c r="X40" t="s">
        <v>85</v>
      </c>
      <c r="Z40" s="5">
        <f>+SUMIFS('MF COMBINED'!$AI:$AI,'MF COMBINED'!$AR:$AR,'Tax Calculation'!Z$2,'MF COMBINED'!$J:$J,'Tax Calculation'!$X40,'MF COMBINED'!$AQ:$AQ,'Tax Calculation'!$Y$2)</f>
        <v>0</v>
      </c>
      <c r="AA40" s="5">
        <f>+SUMIFS('MF COMBINED'!$AI:$AI,'MF COMBINED'!$AR:$AR,'Tax Calculation'!AA$2,'MF COMBINED'!$J:$J,'Tax Calculation'!$X40,'MF COMBINED'!$AQ:$AQ,'Tax Calculation'!$Y$2)</f>
        <v>0</v>
      </c>
      <c r="AB40" s="5">
        <f>+SUMIFS('MF COMBINED'!$AI:$AI,'MF COMBINED'!$AR:$AR,'Tax Calculation'!AB$2,'MF COMBINED'!$J:$J,'Tax Calculation'!$X40,'MF COMBINED'!$AQ:$AQ,'Tax Calculation'!$Y$2)</f>
        <v>0</v>
      </c>
      <c r="AC40" s="5">
        <f>+SUMIFS('MF COMBINED'!$AI:$AI,'MF COMBINED'!$AR:$AR,'Tax Calculation'!AC$2,'MF COMBINED'!$J:$J,'Tax Calculation'!$X40,'MF COMBINED'!$AQ:$AQ,'Tax Calculation'!$Y$2)</f>
        <v>0</v>
      </c>
      <c r="AD40" s="5">
        <f>+SUMIFS('MF COMBINED'!$AI:$AI,'MF COMBINED'!$AR:$AR,'Tax Calculation'!AD$2,'MF COMBINED'!$J:$J,'Tax Calculation'!$X40,'MF COMBINED'!$AQ:$AQ,'Tax Calculation'!$Y$2)</f>
        <v>0</v>
      </c>
      <c r="AE40" s="5">
        <f>+SUMIFS('MF COMBINED'!$AI:$AI,'MF COMBINED'!$AR:$AR,'Tax Calculation'!AE$2,'MF COMBINED'!$J:$J,'Tax Calculation'!$X40,'MF COMBINED'!$AQ:$AQ,'Tax Calculation'!$Y$2)</f>
        <v>0</v>
      </c>
      <c r="AF40" s="5">
        <f>+SUMIFS('MF COMBINED'!$AI:$AI,'MF COMBINED'!$AR:$AR,'Tax Calculation'!AF$2,'MF COMBINED'!$J:$J,'Tax Calculation'!$X40,'MF COMBINED'!$AQ:$AQ,'Tax Calculation'!$Y$2)</f>
        <v>0</v>
      </c>
      <c r="AG40" s="14">
        <f t="shared" si="104"/>
        <v>0</v>
      </c>
      <c r="AJ40" t="s">
        <v>85</v>
      </c>
      <c r="AL40" s="5">
        <f>+SUMIFS('MF COMBINED'!$AI:$AI,'MF COMBINED'!$AR:$AR,'Tax Calculation'!AL$2,'MF COMBINED'!$J:$J,'Tax Calculation'!$X40,'MF COMBINED'!$AQ:$AQ,'Tax Calculation'!$AK$2)</f>
        <v>0</v>
      </c>
      <c r="AM40" s="5">
        <f>+SUMIFS('MF COMBINED'!$AI:$AI,'MF COMBINED'!$AR:$AR,'Tax Calculation'!AM$2,'MF COMBINED'!$J:$J,'Tax Calculation'!$X40,'MF COMBINED'!$AQ:$AQ,'Tax Calculation'!$AK$2)</f>
        <v>0</v>
      </c>
      <c r="AN40" s="5">
        <f>+SUMIFS('MF COMBINED'!$AI:$AI,'MF COMBINED'!$AR:$AR,'Tax Calculation'!AN$2,'MF COMBINED'!$J:$J,'Tax Calculation'!$X40,'MF COMBINED'!$AQ:$AQ,'Tax Calculation'!$AK$2)</f>
        <v>0</v>
      </c>
      <c r="AO40" s="5">
        <f>+SUMIFS('MF COMBINED'!$AI:$AI,'MF COMBINED'!$AR:$AR,'Tax Calculation'!AO$2,'MF COMBINED'!$J:$J,'Tax Calculation'!$X40,'MF COMBINED'!$AQ:$AQ,'Tax Calculation'!$AK$2)</f>
        <v>0</v>
      </c>
      <c r="AP40" s="5">
        <f>+SUMIFS('MF COMBINED'!$AI:$AI,'MF COMBINED'!$AR:$AR,'Tax Calculation'!AP$2,'MF COMBINED'!$J:$J,'Tax Calculation'!$X40,'MF COMBINED'!$AQ:$AQ,'Tax Calculation'!$AK$2)</f>
        <v>0</v>
      </c>
      <c r="AQ40" s="5">
        <f>+SUMIFS('MF COMBINED'!$AI:$AI,'MF COMBINED'!$AR:$AR,'Tax Calculation'!AQ$2,'MF COMBINED'!$J:$J,'Tax Calculation'!$X40,'MF COMBINED'!$AQ:$AQ,'Tax Calculation'!$AK$2)</f>
        <v>0</v>
      </c>
      <c r="AR40" s="5">
        <f>+SUMIFS('MF COMBINED'!$AI:$AI,'MF COMBINED'!$AR:$AR,'Tax Calculation'!AR$2,'MF COMBINED'!$J:$J,'Tax Calculation'!$X40,'MF COMBINED'!$AQ:$AQ,'Tax Calculation'!$AK$2)</f>
        <v>0</v>
      </c>
      <c r="AS40" s="14">
        <f t="shared" si="105"/>
        <v>0</v>
      </c>
      <c r="AU40" t="s">
        <v>85</v>
      </c>
      <c r="AW40" s="5">
        <f>+SUMIFS('MF COMBINED'!$AI:$AI,'MF COMBINED'!$AR:$AR,'Tax Calculation'!AW$2,'MF COMBINED'!$J:$J,'Tax Calculation'!$X40,'MF COMBINED'!$AQ:$AQ,'Tax Calculation'!$AV$2)</f>
        <v>0</v>
      </c>
      <c r="AX40" s="5">
        <f>+SUMIFS('MF COMBINED'!$AI:$AI,'MF COMBINED'!$AR:$AR,'Tax Calculation'!AX$2,'MF COMBINED'!$J:$J,'Tax Calculation'!$X40,'MF COMBINED'!$AQ:$AQ,'Tax Calculation'!$AV$2)</f>
        <v>0</v>
      </c>
      <c r="AY40" s="5">
        <f>+SUMIFS('MF COMBINED'!$AI:$AI,'MF COMBINED'!$AR:$AR,'Tax Calculation'!AY$2,'MF COMBINED'!$J:$J,'Tax Calculation'!$X40,'MF COMBINED'!$AQ:$AQ,'Tax Calculation'!$AV$2)</f>
        <v>0</v>
      </c>
      <c r="AZ40" s="5">
        <f>+SUMIFS('MF COMBINED'!$AI:$AI,'MF COMBINED'!$AR:$AR,'Tax Calculation'!AZ$2,'MF COMBINED'!$J:$J,'Tax Calculation'!$X40,'MF COMBINED'!$AQ:$AQ,'Tax Calculation'!$AV$2)</f>
        <v>0</v>
      </c>
      <c r="BA40" s="5">
        <f>+SUMIFS('MF COMBINED'!$AI:$AI,'MF COMBINED'!$AR:$AR,'Tax Calculation'!BA$2,'MF COMBINED'!$J:$J,'Tax Calculation'!$X40,'MF COMBINED'!$AQ:$AQ,'Tax Calculation'!$AV$2)</f>
        <v>0</v>
      </c>
      <c r="BB40" s="5">
        <f>+SUMIFS('MF COMBINED'!$AI:$AI,'MF COMBINED'!$AR:$AR,'Tax Calculation'!BB$2,'MF COMBINED'!$J:$J,'Tax Calculation'!$X40,'MF COMBINED'!$AQ:$AQ,'Tax Calculation'!$AV$2)</f>
        <v>0</v>
      </c>
      <c r="BC40" s="5">
        <f>+SUMIFS('MF COMBINED'!$AI:$AI,'MF COMBINED'!$AR:$AR,'Tax Calculation'!BC$2,'MF COMBINED'!$J:$J,'Tax Calculation'!$X40,'MF COMBINED'!$AQ:$AQ,'Tax Calculation'!$AV$2)</f>
        <v>0</v>
      </c>
      <c r="BD40" s="14">
        <f t="shared" si="106"/>
        <v>0</v>
      </c>
      <c r="BF40" t="s">
        <v>85</v>
      </c>
      <c r="BH40" s="5">
        <f>+SUMIFS('MF COMBINED'!$AI:$AI,'MF COMBINED'!$AR:$AR,'Tax Calculation'!BH$2,'MF COMBINED'!$J:$J,'Tax Calculation'!$X40,'MF COMBINED'!$AQ:$AQ,'Tax Calculation'!$BG$2)</f>
        <v>0</v>
      </c>
      <c r="BI40" s="5">
        <f>+SUMIFS('MF COMBINED'!$AI:$AI,'MF COMBINED'!$AR:$AR,'Tax Calculation'!BI$2,'MF COMBINED'!$J:$J,'Tax Calculation'!$X40,'MF COMBINED'!$AQ:$AQ,'Tax Calculation'!$BG$2)</f>
        <v>0</v>
      </c>
      <c r="BJ40" s="5">
        <f>+SUMIFS('MF COMBINED'!$AI:$AI,'MF COMBINED'!$AR:$AR,'Tax Calculation'!BJ$2,'MF COMBINED'!$J:$J,'Tax Calculation'!$X40,'MF COMBINED'!$AQ:$AQ,'Tax Calculation'!$BG$2)</f>
        <v>0</v>
      </c>
      <c r="BK40" s="5">
        <f>+SUMIFS('MF COMBINED'!$AI:$AI,'MF COMBINED'!$AR:$AR,'Tax Calculation'!BK$2,'MF COMBINED'!$J:$J,'Tax Calculation'!$X40,'MF COMBINED'!$AQ:$AQ,'Tax Calculation'!$BG$2)</f>
        <v>0</v>
      </c>
      <c r="BL40" s="5">
        <f>+SUMIFS('MF COMBINED'!$AI:$AI,'MF COMBINED'!$AR:$AR,'Tax Calculation'!BL$2,'MF COMBINED'!$J:$J,'Tax Calculation'!$X40,'MF COMBINED'!$AQ:$AQ,'Tax Calculation'!$BG$2)</f>
        <v>0</v>
      </c>
      <c r="BM40" s="5">
        <f>+SUMIFS('MF COMBINED'!$AI:$AI,'MF COMBINED'!$AR:$AR,'Tax Calculation'!BM$2,'MF COMBINED'!$J:$J,'Tax Calculation'!$X40,'MF COMBINED'!$AQ:$AQ,'Tax Calculation'!$BG$2)</f>
        <v>0</v>
      </c>
      <c r="BN40" s="5">
        <f>+SUMIFS('MF COMBINED'!$AI:$AI,'MF COMBINED'!$AR:$AR,'Tax Calculation'!BN$2,'MF COMBINED'!$J:$J,'Tax Calculation'!$X40,'MF COMBINED'!$AQ:$AQ,'Tax Calculation'!$BG$2)</f>
        <v>0</v>
      </c>
      <c r="BO40" s="14">
        <f t="shared" si="107"/>
        <v>0</v>
      </c>
      <c r="BQ40" t="s">
        <v>85</v>
      </c>
      <c r="BS40" s="5">
        <f>+SUMIFS('MF COMBINED'!$AI:$AI,'MF COMBINED'!$AR:$AR,'Tax Calculation'!BS$2,'MF COMBINED'!$J:$J,'Tax Calculation'!$X40,'MF COMBINED'!$AQ:$AQ,'Tax Calculation'!$BR$2)</f>
        <v>0</v>
      </c>
      <c r="BT40" s="5">
        <f>+SUMIFS('MF COMBINED'!$AI:$AI,'MF COMBINED'!$AR:$AR,'Tax Calculation'!BT$2,'MF COMBINED'!$J:$J,'Tax Calculation'!$X40,'MF COMBINED'!$AQ:$AQ,'Tax Calculation'!$BR$2)</f>
        <v>0</v>
      </c>
      <c r="BU40" s="5">
        <f>+SUMIFS('MF COMBINED'!$AI:$AI,'MF COMBINED'!$AR:$AR,'Tax Calculation'!BU$2,'MF COMBINED'!$J:$J,'Tax Calculation'!$X40,'MF COMBINED'!$AQ:$AQ,'Tax Calculation'!$BR$2)</f>
        <v>0</v>
      </c>
      <c r="BV40" s="5">
        <f>+SUMIFS('MF COMBINED'!$AI:$AI,'MF COMBINED'!$AR:$AR,'Tax Calculation'!BV$2,'MF COMBINED'!$J:$J,'Tax Calculation'!$X40,'MF COMBINED'!$AQ:$AQ,'Tax Calculation'!$BR$2)</f>
        <v>0</v>
      </c>
      <c r="BW40" s="5">
        <f>+SUMIFS('MF COMBINED'!$AI:$AI,'MF COMBINED'!$AR:$AR,'Tax Calculation'!BW$2,'MF COMBINED'!$J:$J,'Tax Calculation'!$X40,'MF COMBINED'!$AQ:$AQ,'Tax Calculation'!$BR$2)</f>
        <v>0</v>
      </c>
      <c r="BX40" s="5">
        <f>+SUMIFS('MF COMBINED'!$AI:$AI,'MF COMBINED'!$AR:$AR,'Tax Calculation'!BX$2,'MF COMBINED'!$J:$J,'Tax Calculation'!$X40,'MF COMBINED'!$AQ:$AQ,'Tax Calculation'!$BR$2)</f>
        <v>0</v>
      </c>
      <c r="BY40" s="5">
        <f>+SUMIFS('MF COMBINED'!$AI:$AI,'MF COMBINED'!$AR:$AR,'Tax Calculation'!BY$2,'MF COMBINED'!$J:$J,'Tax Calculation'!$X40,'MF COMBINED'!$AQ:$AQ,'Tax Calculation'!$BR$2)</f>
        <v>0</v>
      </c>
      <c r="BZ40" s="14">
        <f t="shared" si="108"/>
        <v>0</v>
      </c>
      <c r="CB40" t="s">
        <v>85</v>
      </c>
      <c r="CD40" s="5">
        <f>+SUMIFS('MF COMBINED'!$AI:$AI,'MF COMBINED'!$AR:$AR,'Tax Calculation'!CD$2,'MF COMBINED'!$J:$J,'Tax Calculation'!$X40,'MF COMBINED'!$AQ:$AQ,'Tax Calculation'!$BR$2)</f>
        <v>0</v>
      </c>
      <c r="CE40" s="5">
        <f>+SUMIFS('MF COMBINED'!$AI:$AI,'MF COMBINED'!$AR:$AR,'Tax Calculation'!CE$2,'MF COMBINED'!$J:$J,'Tax Calculation'!$X40,'MF COMBINED'!$AQ:$AQ,'Tax Calculation'!$BR$2)</f>
        <v>0</v>
      </c>
      <c r="CF40" s="5">
        <f>+SUMIFS('MF COMBINED'!$AI:$AI,'MF COMBINED'!$AR:$AR,'Tax Calculation'!CF$2,'MF COMBINED'!$J:$J,'Tax Calculation'!$X40,'MF COMBINED'!$AQ:$AQ,'Tax Calculation'!$BR$2)</f>
        <v>0</v>
      </c>
      <c r="CG40" s="5">
        <f>+SUMIFS('MF COMBINED'!$AI:$AI,'MF COMBINED'!$AR:$AR,'Tax Calculation'!CG$2,'MF COMBINED'!$J:$J,'Tax Calculation'!$X40,'MF COMBINED'!$AQ:$AQ,'Tax Calculation'!$BR$2)</f>
        <v>0</v>
      </c>
      <c r="CH40" s="5">
        <f>+SUMIFS('MF COMBINED'!$AI:$AI,'MF COMBINED'!$AR:$AR,'Tax Calculation'!CH$2,'MF COMBINED'!$J:$J,'Tax Calculation'!$X40,'MF COMBINED'!$AQ:$AQ,'Tax Calculation'!$BR$2)</f>
        <v>0</v>
      </c>
      <c r="CI40" s="5">
        <f>+SUMIFS('MF COMBINED'!$AI:$AI,'MF COMBINED'!$AR:$AR,'Tax Calculation'!CI$2,'MF COMBINED'!$J:$J,'Tax Calculation'!$X40,'MF COMBINED'!$AQ:$AQ,'Tax Calculation'!$BR$2)</f>
        <v>0</v>
      </c>
      <c r="CJ40" s="5">
        <f>+SUMIFS('MF COMBINED'!$AI:$AI,'MF COMBINED'!$AR:$AR,'Tax Calculation'!CJ$2,'MF COMBINED'!$J:$J,'Tax Calculation'!$X40,'MF COMBINED'!$AQ:$AQ,'Tax Calculation'!$BR$2)</f>
        <v>0</v>
      </c>
      <c r="CK40" s="14">
        <f t="shared" si="109"/>
        <v>0</v>
      </c>
      <c r="CM40" t="s">
        <v>85</v>
      </c>
      <c r="CO40" s="5">
        <f>+SUMIFS('MF COMBINED'!$AI:$AI,'MF COMBINED'!$AR:$AR,'Tax Calculation'!CO$2,'MF COMBINED'!$J:$J,'Tax Calculation'!$X40,'MF COMBINED'!$AQ:$AQ,'Tax Calculation'!$BR$2)</f>
        <v>0</v>
      </c>
      <c r="CP40" s="5">
        <f>+SUMIFS('MF COMBINED'!$AI:$AI,'MF COMBINED'!$AR:$AR,'Tax Calculation'!CP$2,'MF COMBINED'!$J:$J,'Tax Calculation'!$X40,'MF COMBINED'!$AQ:$AQ,'Tax Calculation'!$BR$2)</f>
        <v>0</v>
      </c>
      <c r="CQ40" s="5">
        <f>+SUMIFS('MF COMBINED'!$AI:$AI,'MF COMBINED'!$AR:$AR,'Tax Calculation'!CQ$2,'MF COMBINED'!$J:$J,'Tax Calculation'!$X40,'MF COMBINED'!$AQ:$AQ,'Tax Calculation'!$BR$2)</f>
        <v>0</v>
      </c>
      <c r="CR40" s="5">
        <f>+SUMIFS('MF COMBINED'!$AI:$AI,'MF COMBINED'!$AR:$AR,'Tax Calculation'!CR$2,'MF COMBINED'!$J:$J,'Tax Calculation'!$X40,'MF COMBINED'!$AQ:$AQ,'Tax Calculation'!$BR$2)</f>
        <v>0</v>
      </c>
      <c r="CS40" s="5">
        <f>+SUMIFS('MF COMBINED'!$AI:$AI,'MF COMBINED'!$AR:$AR,'Tax Calculation'!CS$2,'MF COMBINED'!$J:$J,'Tax Calculation'!$X40,'MF COMBINED'!$AQ:$AQ,'Tax Calculation'!$BR$2)</f>
        <v>0</v>
      </c>
      <c r="CT40" s="5">
        <f>+SUMIFS('MF COMBINED'!$AI:$AI,'MF COMBINED'!$AR:$AR,'Tax Calculation'!CT$2,'MF COMBINED'!$J:$J,'Tax Calculation'!$X40,'MF COMBINED'!$AQ:$AQ,'Tax Calculation'!$BR$2)</f>
        <v>0</v>
      </c>
      <c r="CU40" s="5">
        <f>+SUMIFS('MF COMBINED'!$AI:$AI,'MF COMBINED'!$AR:$AR,'Tax Calculation'!CU$2,'MF COMBINED'!$J:$J,'Tax Calculation'!$X40,'MF COMBINED'!$AQ:$AQ,'Tax Calculation'!$BR$2)</f>
        <v>0</v>
      </c>
      <c r="CV40" s="14">
        <f t="shared" si="110"/>
        <v>0</v>
      </c>
    </row>
    <row r="41" spans="1:100">
      <c r="A41" s="13">
        <v>2012</v>
      </c>
      <c r="B41" s="33">
        <v>7568046.5999999996</v>
      </c>
      <c r="M41" t="s">
        <v>305</v>
      </c>
      <c r="O41" s="5">
        <f t="shared" si="98"/>
        <v>0</v>
      </c>
      <c r="P41" s="5">
        <f t="shared" si="99"/>
        <v>0</v>
      </c>
      <c r="Q41" s="5">
        <f t="shared" si="100"/>
        <v>0</v>
      </c>
      <c r="R41" s="5">
        <f t="shared" si="101"/>
        <v>0</v>
      </c>
      <c r="S41" s="5">
        <f t="shared" si="102"/>
        <v>0</v>
      </c>
      <c r="T41" s="5">
        <f t="shared" si="102"/>
        <v>0</v>
      </c>
      <c r="U41" s="5">
        <f t="shared" si="102"/>
        <v>0</v>
      </c>
      <c r="V41" s="14">
        <f t="shared" si="103"/>
        <v>0</v>
      </c>
      <c r="W41" s="14"/>
      <c r="X41" t="s">
        <v>305</v>
      </c>
      <c r="Z41" s="5">
        <f>+SUMIFS('MF COMBINED'!$AI:$AI,'MF COMBINED'!$AR:$AR,'Tax Calculation'!Z$2,'MF COMBINED'!$J:$J,'Tax Calculation'!$X41,'MF COMBINED'!$AQ:$AQ,'Tax Calculation'!$Y$2)</f>
        <v>0</v>
      </c>
      <c r="AA41" s="5">
        <f>+SUMIFS('MF COMBINED'!$AI:$AI,'MF COMBINED'!$AR:$AR,'Tax Calculation'!AA$2,'MF COMBINED'!$J:$J,'Tax Calculation'!$X41,'MF COMBINED'!$AQ:$AQ,'Tax Calculation'!$Y$2)</f>
        <v>0</v>
      </c>
      <c r="AB41" s="5">
        <f>+SUMIFS('MF COMBINED'!$AI:$AI,'MF COMBINED'!$AR:$AR,'Tax Calculation'!AB$2,'MF COMBINED'!$J:$J,'Tax Calculation'!$X41,'MF COMBINED'!$AQ:$AQ,'Tax Calculation'!$Y$2)</f>
        <v>0</v>
      </c>
      <c r="AC41" s="5">
        <f>+SUMIFS('MF COMBINED'!$AI:$AI,'MF COMBINED'!$AR:$AR,'Tax Calculation'!AC$2,'MF COMBINED'!$J:$J,'Tax Calculation'!$X41,'MF COMBINED'!$AQ:$AQ,'Tax Calculation'!$Y$2)</f>
        <v>0</v>
      </c>
      <c r="AD41" s="5">
        <f>+SUMIFS('MF COMBINED'!$AI:$AI,'MF COMBINED'!$AR:$AR,'Tax Calculation'!AD$2,'MF COMBINED'!$J:$J,'Tax Calculation'!$X41,'MF COMBINED'!$AQ:$AQ,'Tax Calculation'!$Y$2)</f>
        <v>0</v>
      </c>
      <c r="AE41" s="5">
        <f>+SUMIFS('MF COMBINED'!$AI:$AI,'MF COMBINED'!$AR:$AR,'Tax Calculation'!AE$2,'MF COMBINED'!$J:$J,'Tax Calculation'!$X41,'MF COMBINED'!$AQ:$AQ,'Tax Calculation'!$Y$2)</f>
        <v>0</v>
      </c>
      <c r="AF41" s="5">
        <f>+SUMIFS('MF COMBINED'!$AI:$AI,'MF COMBINED'!$AR:$AR,'Tax Calculation'!AF$2,'MF COMBINED'!$J:$J,'Tax Calculation'!$X41,'MF COMBINED'!$AQ:$AQ,'Tax Calculation'!$Y$2)</f>
        <v>0</v>
      </c>
      <c r="AG41" s="14">
        <f t="shared" si="104"/>
        <v>0</v>
      </c>
      <c r="AJ41" t="s">
        <v>305</v>
      </c>
      <c r="AL41" s="5">
        <f>+SUMIFS('MF COMBINED'!$AI:$AI,'MF COMBINED'!$AR:$AR,'Tax Calculation'!AL$2,'MF COMBINED'!$J:$J,'Tax Calculation'!$X41,'MF COMBINED'!$AQ:$AQ,'Tax Calculation'!$AK$2)</f>
        <v>0</v>
      </c>
      <c r="AM41" s="5">
        <f>+SUMIFS('MF COMBINED'!$AI:$AI,'MF COMBINED'!$AR:$AR,'Tax Calculation'!AM$2,'MF COMBINED'!$J:$J,'Tax Calculation'!$X41,'MF COMBINED'!$AQ:$AQ,'Tax Calculation'!$AK$2)</f>
        <v>0</v>
      </c>
      <c r="AN41" s="5">
        <f>+SUMIFS('MF COMBINED'!$AI:$AI,'MF COMBINED'!$AR:$AR,'Tax Calculation'!AN$2,'MF COMBINED'!$J:$J,'Tax Calculation'!$X41,'MF COMBINED'!$AQ:$AQ,'Tax Calculation'!$AK$2)</f>
        <v>0</v>
      </c>
      <c r="AO41" s="5">
        <f>+SUMIFS('MF COMBINED'!$AI:$AI,'MF COMBINED'!$AR:$AR,'Tax Calculation'!AO$2,'MF COMBINED'!$J:$J,'Tax Calculation'!$X41,'MF COMBINED'!$AQ:$AQ,'Tax Calculation'!$AK$2)</f>
        <v>0</v>
      </c>
      <c r="AP41" s="5">
        <f>+SUMIFS('MF COMBINED'!$AI:$AI,'MF COMBINED'!$AR:$AR,'Tax Calculation'!AP$2,'MF COMBINED'!$J:$J,'Tax Calculation'!$X41,'MF COMBINED'!$AQ:$AQ,'Tax Calculation'!$AK$2)</f>
        <v>0</v>
      </c>
      <c r="AQ41" s="5">
        <f>+SUMIFS('MF COMBINED'!$AI:$AI,'MF COMBINED'!$AR:$AR,'Tax Calculation'!AQ$2,'MF COMBINED'!$J:$J,'Tax Calculation'!$X41,'MF COMBINED'!$AQ:$AQ,'Tax Calculation'!$AK$2)</f>
        <v>0</v>
      </c>
      <c r="AR41" s="5">
        <f>+SUMIFS('MF COMBINED'!$AI:$AI,'MF COMBINED'!$AR:$AR,'Tax Calculation'!AR$2,'MF COMBINED'!$J:$J,'Tax Calculation'!$X41,'MF COMBINED'!$AQ:$AQ,'Tax Calculation'!$AK$2)</f>
        <v>0</v>
      </c>
      <c r="AS41" s="14">
        <f t="shared" si="105"/>
        <v>0</v>
      </c>
      <c r="AU41" t="s">
        <v>305</v>
      </c>
      <c r="AW41" s="5">
        <f>+SUMIFS('MF COMBINED'!$AI:$AI,'MF COMBINED'!$AR:$AR,'Tax Calculation'!AW$2,'MF COMBINED'!$J:$J,'Tax Calculation'!$X41,'MF COMBINED'!$AQ:$AQ,'Tax Calculation'!$AV$2)</f>
        <v>0</v>
      </c>
      <c r="AX41" s="5">
        <f>+SUMIFS('MF COMBINED'!$AI:$AI,'MF COMBINED'!$AR:$AR,'Tax Calculation'!AX$2,'MF COMBINED'!$J:$J,'Tax Calculation'!$X41,'MF COMBINED'!$AQ:$AQ,'Tax Calculation'!$AV$2)</f>
        <v>0</v>
      </c>
      <c r="AY41" s="5">
        <f>+SUMIFS('MF COMBINED'!$AI:$AI,'MF COMBINED'!$AR:$AR,'Tax Calculation'!AY$2,'MF COMBINED'!$J:$J,'Tax Calculation'!$X41,'MF COMBINED'!$AQ:$AQ,'Tax Calculation'!$AV$2)</f>
        <v>0</v>
      </c>
      <c r="AZ41" s="5">
        <f>+SUMIFS('MF COMBINED'!$AI:$AI,'MF COMBINED'!$AR:$AR,'Tax Calculation'!AZ$2,'MF COMBINED'!$J:$J,'Tax Calculation'!$X41,'MF COMBINED'!$AQ:$AQ,'Tax Calculation'!$AV$2)</f>
        <v>0</v>
      </c>
      <c r="BA41" s="5">
        <f>+SUMIFS('MF COMBINED'!$AI:$AI,'MF COMBINED'!$AR:$AR,'Tax Calculation'!BA$2,'MF COMBINED'!$J:$J,'Tax Calculation'!$X41,'MF COMBINED'!$AQ:$AQ,'Tax Calculation'!$AV$2)</f>
        <v>0</v>
      </c>
      <c r="BB41" s="5">
        <f>+SUMIFS('MF COMBINED'!$AI:$AI,'MF COMBINED'!$AR:$AR,'Tax Calculation'!BB$2,'MF COMBINED'!$J:$J,'Tax Calculation'!$X41,'MF COMBINED'!$AQ:$AQ,'Tax Calculation'!$AV$2)</f>
        <v>0</v>
      </c>
      <c r="BC41" s="5">
        <f>+SUMIFS('MF COMBINED'!$AI:$AI,'MF COMBINED'!$AR:$AR,'Tax Calculation'!BC$2,'MF COMBINED'!$J:$J,'Tax Calculation'!$X41,'MF COMBINED'!$AQ:$AQ,'Tax Calculation'!$AV$2)</f>
        <v>0</v>
      </c>
      <c r="BD41" s="14">
        <f t="shared" si="106"/>
        <v>0</v>
      </c>
      <c r="BF41" t="s">
        <v>305</v>
      </c>
      <c r="BH41" s="5">
        <f>+SUMIFS('MF COMBINED'!$AI:$AI,'MF COMBINED'!$AR:$AR,'Tax Calculation'!BH$2,'MF COMBINED'!$J:$J,'Tax Calculation'!$X41,'MF COMBINED'!$AQ:$AQ,'Tax Calculation'!$BG$2)</f>
        <v>0</v>
      </c>
      <c r="BI41" s="5">
        <f>+SUMIFS('MF COMBINED'!$AI:$AI,'MF COMBINED'!$AR:$AR,'Tax Calculation'!BI$2,'MF COMBINED'!$J:$J,'Tax Calculation'!$X41,'MF COMBINED'!$AQ:$AQ,'Tax Calculation'!$BG$2)</f>
        <v>0</v>
      </c>
      <c r="BJ41" s="5">
        <f>+SUMIFS('MF COMBINED'!$AI:$AI,'MF COMBINED'!$AR:$AR,'Tax Calculation'!BJ$2,'MF COMBINED'!$J:$J,'Tax Calculation'!$X41,'MF COMBINED'!$AQ:$AQ,'Tax Calculation'!$BG$2)</f>
        <v>0</v>
      </c>
      <c r="BK41" s="5">
        <f>+SUMIFS('MF COMBINED'!$AI:$AI,'MF COMBINED'!$AR:$AR,'Tax Calculation'!BK$2,'MF COMBINED'!$J:$J,'Tax Calculation'!$X41,'MF COMBINED'!$AQ:$AQ,'Tax Calculation'!$BG$2)</f>
        <v>0</v>
      </c>
      <c r="BL41" s="5">
        <f>+SUMIFS('MF COMBINED'!$AI:$AI,'MF COMBINED'!$AR:$AR,'Tax Calculation'!BL$2,'MF COMBINED'!$J:$J,'Tax Calculation'!$X41,'MF COMBINED'!$AQ:$AQ,'Tax Calculation'!$BG$2)</f>
        <v>0</v>
      </c>
      <c r="BM41" s="5">
        <f>+SUMIFS('MF COMBINED'!$AI:$AI,'MF COMBINED'!$AR:$AR,'Tax Calculation'!BM$2,'MF COMBINED'!$J:$J,'Tax Calculation'!$X41,'MF COMBINED'!$AQ:$AQ,'Tax Calculation'!$BG$2)</f>
        <v>0</v>
      </c>
      <c r="BN41" s="5">
        <f>+SUMIFS('MF COMBINED'!$AI:$AI,'MF COMBINED'!$AR:$AR,'Tax Calculation'!BN$2,'MF COMBINED'!$J:$J,'Tax Calculation'!$X41,'MF COMBINED'!$AQ:$AQ,'Tax Calculation'!$BG$2)</f>
        <v>0</v>
      </c>
      <c r="BO41" s="14">
        <f t="shared" si="107"/>
        <v>0</v>
      </c>
      <c r="BQ41" t="s">
        <v>305</v>
      </c>
      <c r="BS41" s="5">
        <f>+SUMIFS('MF COMBINED'!$AI:$AI,'MF COMBINED'!$AR:$AR,'Tax Calculation'!BS$2,'MF COMBINED'!$J:$J,'Tax Calculation'!$X41,'MF COMBINED'!$AQ:$AQ,'Tax Calculation'!$BR$2)</f>
        <v>0</v>
      </c>
      <c r="BT41" s="5">
        <f>+SUMIFS('MF COMBINED'!$AI:$AI,'MF COMBINED'!$AR:$AR,'Tax Calculation'!BT$2,'MF COMBINED'!$J:$J,'Tax Calculation'!$X41,'MF COMBINED'!$AQ:$AQ,'Tax Calculation'!$BR$2)</f>
        <v>0</v>
      </c>
      <c r="BU41" s="5">
        <f>+SUMIFS('MF COMBINED'!$AI:$AI,'MF COMBINED'!$AR:$AR,'Tax Calculation'!BU$2,'MF COMBINED'!$J:$J,'Tax Calculation'!$X41,'MF COMBINED'!$AQ:$AQ,'Tax Calculation'!$BR$2)</f>
        <v>0</v>
      </c>
      <c r="BV41" s="5">
        <f>+SUMIFS('MF COMBINED'!$AI:$AI,'MF COMBINED'!$AR:$AR,'Tax Calculation'!BV$2,'MF COMBINED'!$J:$J,'Tax Calculation'!$X41,'MF COMBINED'!$AQ:$AQ,'Tax Calculation'!$BR$2)</f>
        <v>0</v>
      </c>
      <c r="BW41" s="5">
        <f>+SUMIFS('MF COMBINED'!$AI:$AI,'MF COMBINED'!$AR:$AR,'Tax Calculation'!BW$2,'MF COMBINED'!$J:$J,'Tax Calculation'!$X41,'MF COMBINED'!$AQ:$AQ,'Tax Calculation'!$BR$2)</f>
        <v>0</v>
      </c>
      <c r="BX41" s="5">
        <f>+SUMIFS('MF COMBINED'!$AI:$AI,'MF COMBINED'!$AR:$AR,'Tax Calculation'!BX$2,'MF COMBINED'!$J:$J,'Tax Calculation'!$X41,'MF COMBINED'!$AQ:$AQ,'Tax Calculation'!$BR$2)</f>
        <v>0</v>
      </c>
      <c r="BY41" s="5">
        <f>+SUMIFS('MF COMBINED'!$AI:$AI,'MF COMBINED'!$AR:$AR,'Tax Calculation'!BY$2,'MF COMBINED'!$J:$J,'Tax Calculation'!$X41,'MF COMBINED'!$AQ:$AQ,'Tax Calculation'!$BR$2)</f>
        <v>0</v>
      </c>
      <c r="BZ41" s="14">
        <f t="shared" si="108"/>
        <v>0</v>
      </c>
      <c r="CB41" t="s">
        <v>305</v>
      </c>
      <c r="CD41" s="5">
        <f>+SUMIFS('MF COMBINED'!$AI:$AI,'MF COMBINED'!$AR:$AR,'Tax Calculation'!CD$2,'MF COMBINED'!$J:$J,'Tax Calculation'!$X41,'MF COMBINED'!$AQ:$AQ,'Tax Calculation'!$BR$2)</f>
        <v>0</v>
      </c>
      <c r="CE41" s="5">
        <f>+SUMIFS('MF COMBINED'!$AI:$AI,'MF COMBINED'!$AR:$AR,'Tax Calculation'!CE$2,'MF COMBINED'!$J:$J,'Tax Calculation'!$X41,'MF COMBINED'!$AQ:$AQ,'Tax Calculation'!$BR$2)</f>
        <v>0</v>
      </c>
      <c r="CF41" s="5">
        <f>+SUMIFS('MF COMBINED'!$AI:$AI,'MF COMBINED'!$AR:$AR,'Tax Calculation'!CF$2,'MF COMBINED'!$J:$J,'Tax Calculation'!$X41,'MF COMBINED'!$AQ:$AQ,'Tax Calculation'!$BR$2)</f>
        <v>0</v>
      </c>
      <c r="CG41" s="5">
        <f>+SUMIFS('MF COMBINED'!$AI:$AI,'MF COMBINED'!$AR:$AR,'Tax Calculation'!CG$2,'MF COMBINED'!$J:$J,'Tax Calculation'!$X41,'MF COMBINED'!$AQ:$AQ,'Tax Calculation'!$BR$2)</f>
        <v>0</v>
      </c>
      <c r="CH41" s="5">
        <f>+SUMIFS('MF COMBINED'!$AI:$AI,'MF COMBINED'!$AR:$AR,'Tax Calculation'!CH$2,'MF COMBINED'!$J:$J,'Tax Calculation'!$X41,'MF COMBINED'!$AQ:$AQ,'Tax Calculation'!$BR$2)</f>
        <v>0</v>
      </c>
      <c r="CI41" s="5">
        <f>+SUMIFS('MF COMBINED'!$AI:$AI,'MF COMBINED'!$AR:$AR,'Tax Calculation'!CI$2,'MF COMBINED'!$J:$J,'Tax Calculation'!$X41,'MF COMBINED'!$AQ:$AQ,'Tax Calculation'!$BR$2)</f>
        <v>0</v>
      </c>
      <c r="CJ41" s="5">
        <f>+SUMIFS('MF COMBINED'!$AI:$AI,'MF COMBINED'!$AR:$AR,'Tax Calculation'!CJ$2,'MF COMBINED'!$J:$J,'Tax Calculation'!$X41,'MF COMBINED'!$AQ:$AQ,'Tax Calculation'!$BR$2)</f>
        <v>0</v>
      </c>
      <c r="CK41" s="14">
        <f t="shared" si="109"/>
        <v>0</v>
      </c>
      <c r="CM41" t="s">
        <v>305</v>
      </c>
      <c r="CO41" s="5">
        <f>+SUMIFS('MF COMBINED'!$AI:$AI,'MF COMBINED'!$AR:$AR,'Tax Calculation'!CO$2,'MF COMBINED'!$J:$J,'Tax Calculation'!$X41,'MF COMBINED'!$AQ:$AQ,'Tax Calculation'!$BR$2)</f>
        <v>0</v>
      </c>
      <c r="CP41" s="5">
        <f>+SUMIFS('MF COMBINED'!$AI:$AI,'MF COMBINED'!$AR:$AR,'Tax Calculation'!CP$2,'MF COMBINED'!$J:$J,'Tax Calculation'!$X41,'MF COMBINED'!$AQ:$AQ,'Tax Calculation'!$BR$2)</f>
        <v>0</v>
      </c>
      <c r="CQ41" s="5">
        <f>+SUMIFS('MF COMBINED'!$AI:$AI,'MF COMBINED'!$AR:$AR,'Tax Calculation'!CQ$2,'MF COMBINED'!$J:$J,'Tax Calculation'!$X41,'MF COMBINED'!$AQ:$AQ,'Tax Calculation'!$BR$2)</f>
        <v>0</v>
      </c>
      <c r="CR41" s="5">
        <f>+SUMIFS('MF COMBINED'!$AI:$AI,'MF COMBINED'!$AR:$AR,'Tax Calculation'!CR$2,'MF COMBINED'!$J:$J,'Tax Calculation'!$X41,'MF COMBINED'!$AQ:$AQ,'Tax Calculation'!$BR$2)</f>
        <v>0</v>
      </c>
      <c r="CS41" s="5">
        <f>+SUMIFS('MF COMBINED'!$AI:$AI,'MF COMBINED'!$AR:$AR,'Tax Calculation'!CS$2,'MF COMBINED'!$J:$J,'Tax Calculation'!$X41,'MF COMBINED'!$AQ:$AQ,'Tax Calculation'!$BR$2)</f>
        <v>0</v>
      </c>
      <c r="CT41" s="5">
        <f>+SUMIFS('MF COMBINED'!$AI:$AI,'MF COMBINED'!$AR:$AR,'Tax Calculation'!CT$2,'MF COMBINED'!$J:$J,'Tax Calculation'!$X41,'MF COMBINED'!$AQ:$AQ,'Tax Calculation'!$BR$2)</f>
        <v>0</v>
      </c>
      <c r="CU41" s="5">
        <f>+SUMIFS('MF COMBINED'!$AI:$AI,'MF COMBINED'!$AR:$AR,'Tax Calculation'!CU$2,'MF COMBINED'!$J:$J,'Tax Calculation'!$X41,'MF COMBINED'!$AQ:$AQ,'Tax Calculation'!$BR$2)</f>
        <v>0</v>
      </c>
      <c r="CV41" s="14">
        <f t="shared" si="110"/>
        <v>0</v>
      </c>
    </row>
    <row r="42" spans="1:100">
      <c r="A42" s="13">
        <v>2011</v>
      </c>
      <c r="B42" s="33">
        <v>2873096.59</v>
      </c>
      <c r="M42" t="s">
        <v>2762</v>
      </c>
      <c r="O42" s="5">
        <f t="shared" si="98"/>
        <v>0</v>
      </c>
      <c r="P42" s="5">
        <f t="shared" si="99"/>
        <v>0</v>
      </c>
      <c r="Q42" s="5">
        <f t="shared" si="100"/>
        <v>0</v>
      </c>
      <c r="R42" s="5">
        <f t="shared" si="101"/>
        <v>0</v>
      </c>
      <c r="S42" s="5">
        <f t="shared" si="102"/>
        <v>0</v>
      </c>
      <c r="T42" s="5">
        <f t="shared" si="102"/>
        <v>0</v>
      </c>
      <c r="U42" s="5">
        <f t="shared" si="102"/>
        <v>0</v>
      </c>
      <c r="V42" s="14">
        <f t="shared" si="103"/>
        <v>0</v>
      </c>
      <c r="W42" s="14"/>
      <c r="X42" t="s">
        <v>2762</v>
      </c>
      <c r="Z42" s="5">
        <f>+SUMIFS('MF COMBINED'!$AI:$AI,'MF COMBINED'!$AR:$AR,'Tax Calculation'!Z$2,'MF COMBINED'!$J:$J,'Tax Calculation'!$X42,'MF COMBINED'!$AQ:$AQ,'Tax Calculation'!$Y$2)</f>
        <v>0</v>
      </c>
      <c r="AA42" s="5">
        <f>+SUMIFS('MF COMBINED'!$AI:$AI,'MF COMBINED'!$AR:$AR,'Tax Calculation'!AA$2,'MF COMBINED'!$J:$J,'Tax Calculation'!$X42,'MF COMBINED'!$AQ:$AQ,'Tax Calculation'!$Y$2)</f>
        <v>0</v>
      </c>
      <c r="AB42" s="5">
        <f>+SUMIFS('MF COMBINED'!$AI:$AI,'MF COMBINED'!$AR:$AR,'Tax Calculation'!AB$2,'MF COMBINED'!$J:$J,'Tax Calculation'!$X42,'MF COMBINED'!$AQ:$AQ,'Tax Calculation'!$Y$2)</f>
        <v>0</v>
      </c>
      <c r="AC42" s="5">
        <f>+SUMIFS('MF COMBINED'!$AI:$AI,'MF COMBINED'!$AR:$AR,'Tax Calculation'!AC$2,'MF COMBINED'!$J:$J,'Tax Calculation'!$X42,'MF COMBINED'!$AQ:$AQ,'Tax Calculation'!$Y$2)</f>
        <v>0</v>
      </c>
      <c r="AD42" s="5">
        <f>+SUMIFS('MF COMBINED'!$AI:$AI,'MF COMBINED'!$AR:$AR,'Tax Calculation'!AD$2,'MF COMBINED'!$J:$J,'Tax Calculation'!$X42,'MF COMBINED'!$AQ:$AQ,'Tax Calculation'!$Y$2)</f>
        <v>0</v>
      </c>
      <c r="AE42" s="5">
        <f>+SUMIFS('MF COMBINED'!$AI:$AI,'MF COMBINED'!$AR:$AR,'Tax Calculation'!AE$2,'MF COMBINED'!$J:$J,'Tax Calculation'!$X42,'MF COMBINED'!$AQ:$AQ,'Tax Calculation'!$Y$2)</f>
        <v>0</v>
      </c>
      <c r="AF42" s="5">
        <f>+SUMIFS('MF COMBINED'!$AI:$AI,'MF COMBINED'!$AR:$AR,'Tax Calculation'!AF$2,'MF COMBINED'!$J:$J,'Tax Calculation'!$X42,'MF COMBINED'!$AQ:$AQ,'Tax Calculation'!$Y$2)</f>
        <v>0</v>
      </c>
      <c r="AG42" s="14">
        <f t="shared" si="104"/>
        <v>0</v>
      </c>
      <c r="AJ42" t="s">
        <v>2762</v>
      </c>
      <c r="AL42" s="5">
        <f>+SUMIFS('MF COMBINED'!$AI:$AI,'MF COMBINED'!$AR:$AR,'Tax Calculation'!AL$2,'MF COMBINED'!$J:$J,'Tax Calculation'!$X42,'MF COMBINED'!$AQ:$AQ,'Tax Calculation'!$AK$2)</f>
        <v>0</v>
      </c>
      <c r="AM42" s="5">
        <f>+SUMIFS('MF COMBINED'!$AI:$AI,'MF COMBINED'!$AR:$AR,'Tax Calculation'!AM$2,'MF COMBINED'!$J:$J,'Tax Calculation'!$X42,'MF COMBINED'!$AQ:$AQ,'Tax Calculation'!$AK$2)</f>
        <v>0</v>
      </c>
      <c r="AN42" s="5">
        <f>+SUMIFS('MF COMBINED'!$AI:$AI,'MF COMBINED'!$AR:$AR,'Tax Calculation'!AN$2,'MF COMBINED'!$J:$J,'Tax Calculation'!$X42,'MF COMBINED'!$AQ:$AQ,'Tax Calculation'!$AK$2)</f>
        <v>0</v>
      </c>
      <c r="AO42" s="5">
        <f>+SUMIFS('MF COMBINED'!$AI:$AI,'MF COMBINED'!$AR:$AR,'Tax Calculation'!AO$2,'MF COMBINED'!$J:$J,'Tax Calculation'!$X42,'MF COMBINED'!$AQ:$AQ,'Tax Calculation'!$AK$2)</f>
        <v>0</v>
      </c>
      <c r="AP42" s="5">
        <f>+SUMIFS('MF COMBINED'!$AI:$AI,'MF COMBINED'!$AR:$AR,'Tax Calculation'!AP$2,'MF COMBINED'!$J:$J,'Tax Calculation'!$X42,'MF COMBINED'!$AQ:$AQ,'Tax Calculation'!$AK$2)</f>
        <v>0</v>
      </c>
      <c r="AQ42" s="5">
        <f>+SUMIFS('MF COMBINED'!$AI:$AI,'MF COMBINED'!$AR:$AR,'Tax Calculation'!AQ$2,'MF COMBINED'!$J:$J,'Tax Calculation'!$X42,'MF COMBINED'!$AQ:$AQ,'Tax Calculation'!$AK$2)</f>
        <v>0</v>
      </c>
      <c r="AR42" s="5">
        <f>+SUMIFS('MF COMBINED'!$AI:$AI,'MF COMBINED'!$AR:$AR,'Tax Calculation'!AR$2,'MF COMBINED'!$J:$J,'Tax Calculation'!$X42,'MF COMBINED'!$AQ:$AQ,'Tax Calculation'!$AK$2)</f>
        <v>0</v>
      </c>
      <c r="AS42" s="14">
        <f t="shared" si="105"/>
        <v>0</v>
      </c>
      <c r="AU42" t="s">
        <v>2762</v>
      </c>
      <c r="AW42" s="5">
        <f>+SUMIFS('MF COMBINED'!$AI:$AI,'MF COMBINED'!$AR:$AR,'Tax Calculation'!AW$2,'MF COMBINED'!$J:$J,'Tax Calculation'!$X42,'MF COMBINED'!$AQ:$AQ,'Tax Calculation'!$AV$2)</f>
        <v>0</v>
      </c>
      <c r="AX42" s="5">
        <f>+SUMIFS('MF COMBINED'!$AI:$AI,'MF COMBINED'!$AR:$AR,'Tax Calculation'!AX$2,'MF COMBINED'!$J:$J,'Tax Calculation'!$X42,'MF COMBINED'!$AQ:$AQ,'Tax Calculation'!$AV$2)</f>
        <v>0</v>
      </c>
      <c r="AY42" s="5">
        <f>+SUMIFS('MF COMBINED'!$AI:$AI,'MF COMBINED'!$AR:$AR,'Tax Calculation'!AY$2,'MF COMBINED'!$J:$J,'Tax Calculation'!$X42,'MF COMBINED'!$AQ:$AQ,'Tax Calculation'!$AV$2)</f>
        <v>0</v>
      </c>
      <c r="AZ42" s="5">
        <f>+SUMIFS('MF COMBINED'!$AI:$AI,'MF COMBINED'!$AR:$AR,'Tax Calculation'!AZ$2,'MF COMBINED'!$J:$J,'Tax Calculation'!$X42,'MF COMBINED'!$AQ:$AQ,'Tax Calculation'!$AV$2)</f>
        <v>0</v>
      </c>
      <c r="BA42" s="5">
        <f>+SUMIFS('MF COMBINED'!$AI:$AI,'MF COMBINED'!$AR:$AR,'Tax Calculation'!BA$2,'MF COMBINED'!$J:$J,'Tax Calculation'!$X42,'MF COMBINED'!$AQ:$AQ,'Tax Calculation'!$AV$2)</f>
        <v>0</v>
      </c>
      <c r="BB42" s="5">
        <f>+SUMIFS('MF COMBINED'!$AI:$AI,'MF COMBINED'!$AR:$AR,'Tax Calculation'!BB$2,'MF COMBINED'!$J:$J,'Tax Calculation'!$X42,'MF COMBINED'!$AQ:$AQ,'Tax Calculation'!$AV$2)</f>
        <v>0</v>
      </c>
      <c r="BC42" s="5">
        <f>+SUMIFS('MF COMBINED'!$AI:$AI,'MF COMBINED'!$AR:$AR,'Tax Calculation'!BC$2,'MF COMBINED'!$J:$J,'Tax Calculation'!$X42,'MF COMBINED'!$AQ:$AQ,'Tax Calculation'!$AV$2)</f>
        <v>0</v>
      </c>
      <c r="BD42" s="14">
        <f t="shared" si="106"/>
        <v>0</v>
      </c>
      <c r="BF42" t="s">
        <v>2762</v>
      </c>
      <c r="BH42" s="5">
        <f>+SUMIFS('MF COMBINED'!$AI:$AI,'MF COMBINED'!$AR:$AR,'Tax Calculation'!BH$2,'MF COMBINED'!$J:$J,'Tax Calculation'!$X42,'MF COMBINED'!$AQ:$AQ,'Tax Calculation'!$BG$2)</f>
        <v>0</v>
      </c>
      <c r="BI42" s="5">
        <f>+SUMIFS('MF COMBINED'!$AI:$AI,'MF COMBINED'!$AR:$AR,'Tax Calculation'!BI$2,'MF COMBINED'!$J:$J,'Tax Calculation'!$X42,'MF COMBINED'!$AQ:$AQ,'Tax Calculation'!$BG$2)</f>
        <v>0</v>
      </c>
      <c r="BJ42" s="5">
        <f>+SUMIFS('MF COMBINED'!$AI:$AI,'MF COMBINED'!$AR:$AR,'Tax Calculation'!BJ$2,'MF COMBINED'!$J:$J,'Tax Calculation'!$X42,'MF COMBINED'!$AQ:$AQ,'Tax Calculation'!$BG$2)</f>
        <v>0</v>
      </c>
      <c r="BK42" s="5">
        <f>+SUMIFS('MF COMBINED'!$AI:$AI,'MF COMBINED'!$AR:$AR,'Tax Calculation'!BK$2,'MF COMBINED'!$J:$J,'Tax Calculation'!$X42,'MF COMBINED'!$AQ:$AQ,'Tax Calculation'!$BG$2)</f>
        <v>0</v>
      </c>
      <c r="BL42" s="5">
        <f>+SUMIFS('MF COMBINED'!$AI:$AI,'MF COMBINED'!$AR:$AR,'Tax Calculation'!BL$2,'MF COMBINED'!$J:$J,'Tax Calculation'!$X42,'MF COMBINED'!$AQ:$AQ,'Tax Calculation'!$BG$2)</f>
        <v>0</v>
      </c>
      <c r="BM42" s="5">
        <f>+SUMIFS('MF COMBINED'!$AI:$AI,'MF COMBINED'!$AR:$AR,'Tax Calculation'!BM$2,'MF COMBINED'!$J:$J,'Tax Calculation'!$X42,'MF COMBINED'!$AQ:$AQ,'Tax Calculation'!$BG$2)</f>
        <v>0</v>
      </c>
      <c r="BN42" s="5">
        <f>+SUMIFS('MF COMBINED'!$AI:$AI,'MF COMBINED'!$AR:$AR,'Tax Calculation'!BN$2,'MF COMBINED'!$J:$J,'Tax Calculation'!$X42,'MF COMBINED'!$AQ:$AQ,'Tax Calculation'!$BG$2)</f>
        <v>0</v>
      </c>
      <c r="BO42" s="14">
        <f t="shared" si="107"/>
        <v>0</v>
      </c>
      <c r="BQ42" t="s">
        <v>2762</v>
      </c>
      <c r="BS42" s="5">
        <f>+SUMIFS('MF COMBINED'!$AI:$AI,'MF COMBINED'!$AR:$AR,'Tax Calculation'!BS$2,'MF COMBINED'!$J:$J,'Tax Calculation'!$X42,'MF COMBINED'!$AQ:$AQ,'Tax Calculation'!$BR$2)</f>
        <v>0</v>
      </c>
      <c r="BT42" s="5">
        <f>+SUMIFS('MF COMBINED'!$AI:$AI,'MF COMBINED'!$AR:$AR,'Tax Calculation'!BT$2,'MF COMBINED'!$J:$J,'Tax Calculation'!$X42,'MF COMBINED'!$AQ:$AQ,'Tax Calculation'!$BR$2)</f>
        <v>0</v>
      </c>
      <c r="BU42" s="5">
        <f>+SUMIFS('MF COMBINED'!$AI:$AI,'MF COMBINED'!$AR:$AR,'Tax Calculation'!BU$2,'MF COMBINED'!$J:$J,'Tax Calculation'!$X42,'MF COMBINED'!$AQ:$AQ,'Tax Calculation'!$BR$2)</f>
        <v>0</v>
      </c>
      <c r="BV42" s="5">
        <f>+SUMIFS('MF COMBINED'!$AI:$AI,'MF COMBINED'!$AR:$AR,'Tax Calculation'!BV$2,'MF COMBINED'!$J:$J,'Tax Calculation'!$X42,'MF COMBINED'!$AQ:$AQ,'Tax Calculation'!$BR$2)</f>
        <v>0</v>
      </c>
      <c r="BW42" s="5">
        <f>+SUMIFS('MF COMBINED'!$AI:$AI,'MF COMBINED'!$AR:$AR,'Tax Calculation'!BW$2,'MF COMBINED'!$J:$J,'Tax Calculation'!$X42,'MF COMBINED'!$AQ:$AQ,'Tax Calculation'!$BR$2)</f>
        <v>0</v>
      </c>
      <c r="BX42" s="5">
        <f>+SUMIFS('MF COMBINED'!$AI:$AI,'MF COMBINED'!$AR:$AR,'Tax Calculation'!BX$2,'MF COMBINED'!$J:$J,'Tax Calculation'!$X42,'MF COMBINED'!$AQ:$AQ,'Tax Calculation'!$BR$2)</f>
        <v>0</v>
      </c>
      <c r="BY42" s="5">
        <f>+SUMIFS('MF COMBINED'!$AI:$AI,'MF COMBINED'!$AR:$AR,'Tax Calculation'!BY$2,'MF COMBINED'!$J:$J,'Tax Calculation'!$X42,'MF COMBINED'!$AQ:$AQ,'Tax Calculation'!$BR$2)</f>
        <v>0</v>
      </c>
      <c r="BZ42" s="14">
        <f t="shared" si="108"/>
        <v>0</v>
      </c>
      <c r="CB42" t="s">
        <v>2762</v>
      </c>
      <c r="CD42" s="5">
        <f>+SUMIFS('MF COMBINED'!$AI:$AI,'MF COMBINED'!$AR:$AR,'Tax Calculation'!CD$2,'MF COMBINED'!$J:$J,'Tax Calculation'!$X42,'MF COMBINED'!$AQ:$AQ,'Tax Calculation'!$BR$2)</f>
        <v>0</v>
      </c>
      <c r="CE42" s="5">
        <f>+SUMIFS('MF COMBINED'!$AI:$AI,'MF COMBINED'!$AR:$AR,'Tax Calculation'!CE$2,'MF COMBINED'!$J:$J,'Tax Calculation'!$X42,'MF COMBINED'!$AQ:$AQ,'Tax Calculation'!$BR$2)</f>
        <v>0</v>
      </c>
      <c r="CF42" s="5">
        <f>+SUMIFS('MF COMBINED'!$AI:$AI,'MF COMBINED'!$AR:$AR,'Tax Calculation'!CF$2,'MF COMBINED'!$J:$J,'Tax Calculation'!$X42,'MF COMBINED'!$AQ:$AQ,'Tax Calculation'!$BR$2)</f>
        <v>0</v>
      </c>
      <c r="CG42" s="5">
        <f>+SUMIFS('MF COMBINED'!$AI:$AI,'MF COMBINED'!$AR:$AR,'Tax Calculation'!CG$2,'MF COMBINED'!$J:$J,'Tax Calculation'!$X42,'MF COMBINED'!$AQ:$AQ,'Tax Calculation'!$BR$2)</f>
        <v>0</v>
      </c>
      <c r="CH42" s="5">
        <f>+SUMIFS('MF COMBINED'!$AI:$AI,'MF COMBINED'!$AR:$AR,'Tax Calculation'!CH$2,'MF COMBINED'!$J:$J,'Tax Calculation'!$X42,'MF COMBINED'!$AQ:$AQ,'Tax Calculation'!$BR$2)</f>
        <v>0</v>
      </c>
      <c r="CI42" s="5">
        <f>+SUMIFS('MF COMBINED'!$AI:$AI,'MF COMBINED'!$AR:$AR,'Tax Calculation'!CI$2,'MF COMBINED'!$J:$J,'Tax Calculation'!$X42,'MF COMBINED'!$AQ:$AQ,'Tax Calculation'!$BR$2)</f>
        <v>0</v>
      </c>
      <c r="CJ42" s="5">
        <f>+SUMIFS('MF COMBINED'!$AI:$AI,'MF COMBINED'!$AR:$AR,'Tax Calculation'!CJ$2,'MF COMBINED'!$J:$J,'Tax Calculation'!$X42,'MF COMBINED'!$AQ:$AQ,'Tax Calculation'!$BR$2)</f>
        <v>0</v>
      </c>
      <c r="CK42" s="14">
        <f t="shared" si="109"/>
        <v>0</v>
      </c>
      <c r="CM42" t="s">
        <v>2762</v>
      </c>
      <c r="CO42" s="5">
        <f>+SUMIFS('MF COMBINED'!$AI:$AI,'MF COMBINED'!$AR:$AR,'Tax Calculation'!CO$2,'MF COMBINED'!$J:$J,'Tax Calculation'!$X42,'MF COMBINED'!$AQ:$AQ,'Tax Calculation'!$BR$2)</f>
        <v>0</v>
      </c>
      <c r="CP42" s="5">
        <f>+SUMIFS('MF COMBINED'!$AI:$AI,'MF COMBINED'!$AR:$AR,'Tax Calculation'!CP$2,'MF COMBINED'!$J:$J,'Tax Calculation'!$X42,'MF COMBINED'!$AQ:$AQ,'Tax Calculation'!$BR$2)</f>
        <v>0</v>
      </c>
      <c r="CQ42" s="5">
        <f>+SUMIFS('MF COMBINED'!$AI:$AI,'MF COMBINED'!$AR:$AR,'Tax Calculation'!CQ$2,'MF COMBINED'!$J:$J,'Tax Calculation'!$X42,'MF COMBINED'!$AQ:$AQ,'Tax Calculation'!$BR$2)</f>
        <v>0</v>
      </c>
      <c r="CR42" s="5">
        <f>+SUMIFS('MF COMBINED'!$AI:$AI,'MF COMBINED'!$AR:$AR,'Tax Calculation'!CR$2,'MF COMBINED'!$J:$J,'Tax Calculation'!$X42,'MF COMBINED'!$AQ:$AQ,'Tax Calculation'!$BR$2)</f>
        <v>0</v>
      </c>
      <c r="CS42" s="5">
        <f>+SUMIFS('MF COMBINED'!$AI:$AI,'MF COMBINED'!$AR:$AR,'Tax Calculation'!CS$2,'MF COMBINED'!$J:$J,'Tax Calculation'!$X42,'MF COMBINED'!$AQ:$AQ,'Tax Calculation'!$BR$2)</f>
        <v>0</v>
      </c>
      <c r="CT42" s="5">
        <f>+SUMIFS('MF COMBINED'!$AI:$AI,'MF COMBINED'!$AR:$AR,'Tax Calculation'!CT$2,'MF COMBINED'!$J:$J,'Tax Calculation'!$X42,'MF COMBINED'!$AQ:$AQ,'Tax Calculation'!$BR$2)</f>
        <v>0</v>
      </c>
      <c r="CU42" s="5">
        <f>+SUMIFS('MF COMBINED'!$AI:$AI,'MF COMBINED'!$AR:$AR,'Tax Calculation'!CU$2,'MF COMBINED'!$J:$J,'Tax Calculation'!$X42,'MF COMBINED'!$AQ:$AQ,'Tax Calculation'!$BR$2)</f>
        <v>0</v>
      </c>
      <c r="CV42" s="14">
        <f t="shared" si="110"/>
        <v>0</v>
      </c>
    </row>
    <row r="43" spans="1:100" ht="15.75" thickBot="1">
      <c r="A43" s="2" t="s">
        <v>2788</v>
      </c>
      <c r="B43" s="33">
        <f>-SUM(O32:S32)</f>
        <v>0</v>
      </c>
      <c r="M43" t="s">
        <v>2763</v>
      </c>
      <c r="O43" s="5">
        <f t="shared" si="98"/>
        <v>0</v>
      </c>
      <c r="P43" s="5">
        <f t="shared" si="99"/>
        <v>0</v>
      </c>
      <c r="Q43" s="5">
        <f t="shared" si="100"/>
        <v>0</v>
      </c>
      <c r="R43" s="5">
        <f t="shared" si="101"/>
        <v>0</v>
      </c>
      <c r="S43" s="5">
        <f t="shared" si="102"/>
        <v>0</v>
      </c>
      <c r="T43" s="5">
        <f t="shared" si="102"/>
        <v>0</v>
      </c>
      <c r="U43" s="5">
        <f t="shared" si="102"/>
        <v>0</v>
      </c>
      <c r="V43" s="14">
        <f t="shared" si="103"/>
        <v>0</v>
      </c>
      <c r="W43" s="14"/>
      <c r="X43" t="s">
        <v>2763</v>
      </c>
      <c r="Z43" s="5">
        <f>+SUMIFS('MF COMBINED'!$AI:$AI,'MF COMBINED'!$AR:$AR,'Tax Calculation'!Z$2,'MF COMBINED'!$J:$J,'Tax Calculation'!$X43,'MF COMBINED'!$AQ:$AQ,'Tax Calculation'!$Y$2)</f>
        <v>0</v>
      </c>
      <c r="AA43" s="5">
        <f>+SUMIFS('MF COMBINED'!$AI:$AI,'MF COMBINED'!$AR:$AR,'Tax Calculation'!AA$2,'MF COMBINED'!$J:$J,'Tax Calculation'!$X43,'MF COMBINED'!$AQ:$AQ,'Tax Calculation'!$Y$2)</f>
        <v>0</v>
      </c>
      <c r="AB43" s="5">
        <f>+SUMIFS('MF COMBINED'!$AI:$AI,'MF COMBINED'!$AR:$AR,'Tax Calculation'!AB$2,'MF COMBINED'!$J:$J,'Tax Calculation'!$X43,'MF COMBINED'!$AQ:$AQ,'Tax Calculation'!$Y$2)</f>
        <v>0</v>
      </c>
      <c r="AC43" s="5">
        <f>+SUMIFS('MF COMBINED'!$AI:$AI,'MF COMBINED'!$AR:$AR,'Tax Calculation'!AC$2,'MF COMBINED'!$J:$J,'Tax Calculation'!$X43,'MF COMBINED'!$AQ:$AQ,'Tax Calculation'!$Y$2)</f>
        <v>0</v>
      </c>
      <c r="AD43" s="5">
        <f>+SUMIFS('MF COMBINED'!$AI:$AI,'MF COMBINED'!$AR:$AR,'Tax Calculation'!AD$2,'MF COMBINED'!$J:$J,'Tax Calculation'!$X43,'MF COMBINED'!$AQ:$AQ,'Tax Calculation'!$Y$2)</f>
        <v>0</v>
      </c>
      <c r="AE43" s="5">
        <f>+SUMIFS('MF COMBINED'!$AI:$AI,'MF COMBINED'!$AR:$AR,'Tax Calculation'!AE$2,'MF COMBINED'!$J:$J,'Tax Calculation'!$X43,'MF COMBINED'!$AQ:$AQ,'Tax Calculation'!$Y$2)</f>
        <v>0</v>
      </c>
      <c r="AF43" s="5">
        <f>+SUMIFS('MF COMBINED'!$AI:$AI,'MF COMBINED'!$AR:$AR,'Tax Calculation'!AF$2,'MF COMBINED'!$J:$J,'Tax Calculation'!$X43,'MF COMBINED'!$AQ:$AQ,'Tax Calculation'!$Y$2)</f>
        <v>0</v>
      </c>
      <c r="AG43" s="14">
        <f t="shared" si="104"/>
        <v>0</v>
      </c>
      <c r="AJ43" t="s">
        <v>2763</v>
      </c>
      <c r="AL43" s="5">
        <f>+SUMIFS('MF COMBINED'!$AI:$AI,'MF COMBINED'!$AR:$AR,'Tax Calculation'!AL$2,'MF COMBINED'!$J:$J,'Tax Calculation'!$X43,'MF COMBINED'!$AQ:$AQ,'Tax Calculation'!$AK$2)</f>
        <v>0</v>
      </c>
      <c r="AM43" s="5">
        <f>+SUMIFS('MF COMBINED'!$AI:$AI,'MF COMBINED'!$AR:$AR,'Tax Calculation'!AM$2,'MF COMBINED'!$J:$J,'Tax Calculation'!$X43,'MF COMBINED'!$AQ:$AQ,'Tax Calculation'!$AK$2)</f>
        <v>0</v>
      </c>
      <c r="AN43" s="5">
        <f>+SUMIFS('MF COMBINED'!$AI:$AI,'MF COMBINED'!$AR:$AR,'Tax Calculation'!AN$2,'MF COMBINED'!$J:$J,'Tax Calculation'!$X43,'MF COMBINED'!$AQ:$AQ,'Tax Calculation'!$AK$2)</f>
        <v>0</v>
      </c>
      <c r="AO43" s="5">
        <f>+SUMIFS('MF COMBINED'!$AI:$AI,'MF COMBINED'!$AR:$AR,'Tax Calculation'!AO$2,'MF COMBINED'!$J:$J,'Tax Calculation'!$X43,'MF COMBINED'!$AQ:$AQ,'Tax Calculation'!$AK$2)</f>
        <v>0</v>
      </c>
      <c r="AP43" s="5">
        <f>+SUMIFS('MF COMBINED'!$AI:$AI,'MF COMBINED'!$AR:$AR,'Tax Calculation'!AP$2,'MF COMBINED'!$J:$J,'Tax Calculation'!$X43,'MF COMBINED'!$AQ:$AQ,'Tax Calculation'!$AK$2)</f>
        <v>0</v>
      </c>
      <c r="AQ43" s="5">
        <f>+SUMIFS('MF COMBINED'!$AI:$AI,'MF COMBINED'!$AR:$AR,'Tax Calculation'!AQ$2,'MF COMBINED'!$J:$J,'Tax Calculation'!$X43,'MF COMBINED'!$AQ:$AQ,'Tax Calculation'!$AK$2)</f>
        <v>0</v>
      </c>
      <c r="AR43" s="5">
        <f>+SUMIFS('MF COMBINED'!$AI:$AI,'MF COMBINED'!$AR:$AR,'Tax Calculation'!AR$2,'MF COMBINED'!$J:$J,'Tax Calculation'!$X43,'MF COMBINED'!$AQ:$AQ,'Tax Calculation'!$AK$2)</f>
        <v>0</v>
      </c>
      <c r="AS43" s="14">
        <f t="shared" si="105"/>
        <v>0</v>
      </c>
      <c r="AU43" t="s">
        <v>2763</v>
      </c>
      <c r="AW43" s="5">
        <f>+SUMIFS('MF COMBINED'!$AI:$AI,'MF COMBINED'!$AR:$AR,'Tax Calculation'!AW$2,'MF COMBINED'!$J:$J,'Tax Calculation'!$X43,'MF COMBINED'!$AQ:$AQ,'Tax Calculation'!$AV$2)</f>
        <v>0</v>
      </c>
      <c r="AX43" s="5">
        <f>+SUMIFS('MF COMBINED'!$AI:$AI,'MF COMBINED'!$AR:$AR,'Tax Calculation'!AX$2,'MF COMBINED'!$J:$J,'Tax Calculation'!$X43,'MF COMBINED'!$AQ:$AQ,'Tax Calculation'!$AV$2)</f>
        <v>0</v>
      </c>
      <c r="AY43" s="5">
        <f>+SUMIFS('MF COMBINED'!$AI:$AI,'MF COMBINED'!$AR:$AR,'Tax Calculation'!AY$2,'MF COMBINED'!$J:$J,'Tax Calculation'!$X43,'MF COMBINED'!$AQ:$AQ,'Tax Calculation'!$AV$2)</f>
        <v>0</v>
      </c>
      <c r="AZ43" s="5">
        <f>+SUMIFS('MF COMBINED'!$AI:$AI,'MF COMBINED'!$AR:$AR,'Tax Calculation'!AZ$2,'MF COMBINED'!$J:$J,'Tax Calculation'!$X43,'MF COMBINED'!$AQ:$AQ,'Tax Calculation'!$AV$2)</f>
        <v>0</v>
      </c>
      <c r="BA43" s="5">
        <f>+SUMIFS('MF COMBINED'!$AI:$AI,'MF COMBINED'!$AR:$AR,'Tax Calculation'!BA$2,'MF COMBINED'!$J:$J,'Tax Calculation'!$X43,'MF COMBINED'!$AQ:$AQ,'Tax Calculation'!$AV$2)</f>
        <v>0</v>
      </c>
      <c r="BB43" s="5">
        <f>+SUMIFS('MF COMBINED'!$AI:$AI,'MF COMBINED'!$AR:$AR,'Tax Calculation'!BB$2,'MF COMBINED'!$J:$J,'Tax Calculation'!$X43,'MF COMBINED'!$AQ:$AQ,'Tax Calculation'!$AV$2)</f>
        <v>0</v>
      </c>
      <c r="BC43" s="5">
        <f>+SUMIFS('MF COMBINED'!$AI:$AI,'MF COMBINED'!$AR:$AR,'Tax Calculation'!BC$2,'MF COMBINED'!$J:$J,'Tax Calculation'!$X43,'MF COMBINED'!$AQ:$AQ,'Tax Calculation'!$AV$2)</f>
        <v>0</v>
      </c>
      <c r="BD43" s="14">
        <f t="shared" si="106"/>
        <v>0</v>
      </c>
      <c r="BF43" t="s">
        <v>2763</v>
      </c>
      <c r="BH43" s="5">
        <f>+SUMIFS('MF COMBINED'!$AI:$AI,'MF COMBINED'!$AR:$AR,'Tax Calculation'!BH$2,'MF COMBINED'!$J:$J,'Tax Calculation'!$X43,'MF COMBINED'!$AQ:$AQ,'Tax Calculation'!$BG$2)</f>
        <v>0</v>
      </c>
      <c r="BI43" s="5">
        <f>+SUMIFS('MF COMBINED'!$AI:$AI,'MF COMBINED'!$AR:$AR,'Tax Calculation'!BI$2,'MF COMBINED'!$J:$J,'Tax Calculation'!$X43,'MF COMBINED'!$AQ:$AQ,'Tax Calculation'!$BG$2)</f>
        <v>0</v>
      </c>
      <c r="BJ43" s="5">
        <f>+SUMIFS('MF COMBINED'!$AI:$AI,'MF COMBINED'!$AR:$AR,'Tax Calculation'!BJ$2,'MF COMBINED'!$J:$J,'Tax Calculation'!$X43,'MF COMBINED'!$AQ:$AQ,'Tax Calculation'!$BG$2)</f>
        <v>0</v>
      </c>
      <c r="BK43" s="5">
        <f>+SUMIFS('MF COMBINED'!$AI:$AI,'MF COMBINED'!$AR:$AR,'Tax Calculation'!BK$2,'MF COMBINED'!$J:$J,'Tax Calculation'!$X43,'MF COMBINED'!$AQ:$AQ,'Tax Calculation'!$BG$2)</f>
        <v>0</v>
      </c>
      <c r="BL43" s="5">
        <f>+SUMIFS('MF COMBINED'!$AI:$AI,'MF COMBINED'!$AR:$AR,'Tax Calculation'!BL$2,'MF COMBINED'!$J:$J,'Tax Calculation'!$X43,'MF COMBINED'!$AQ:$AQ,'Tax Calculation'!$BG$2)</f>
        <v>0</v>
      </c>
      <c r="BM43" s="5">
        <f>+SUMIFS('MF COMBINED'!$AI:$AI,'MF COMBINED'!$AR:$AR,'Tax Calculation'!BM$2,'MF COMBINED'!$J:$J,'Tax Calculation'!$X43,'MF COMBINED'!$AQ:$AQ,'Tax Calculation'!$BG$2)</f>
        <v>0</v>
      </c>
      <c r="BN43" s="5">
        <f>+SUMIFS('MF COMBINED'!$AI:$AI,'MF COMBINED'!$AR:$AR,'Tax Calculation'!BN$2,'MF COMBINED'!$J:$J,'Tax Calculation'!$X43,'MF COMBINED'!$AQ:$AQ,'Tax Calculation'!$BG$2)</f>
        <v>0</v>
      </c>
      <c r="BO43" s="14">
        <f t="shared" si="107"/>
        <v>0</v>
      </c>
      <c r="BQ43" t="s">
        <v>2763</v>
      </c>
      <c r="BS43" s="5">
        <f>+SUMIFS('MF COMBINED'!$AI:$AI,'MF COMBINED'!$AR:$AR,'Tax Calculation'!BS$2,'MF COMBINED'!$J:$J,'Tax Calculation'!$X43,'MF COMBINED'!$AQ:$AQ,'Tax Calculation'!$BR$2)</f>
        <v>0</v>
      </c>
      <c r="BT43" s="5">
        <f>+SUMIFS('MF COMBINED'!$AI:$AI,'MF COMBINED'!$AR:$AR,'Tax Calculation'!BT$2,'MF COMBINED'!$J:$J,'Tax Calculation'!$X43,'MF COMBINED'!$AQ:$AQ,'Tax Calculation'!$BR$2)</f>
        <v>0</v>
      </c>
      <c r="BU43" s="5">
        <f>+SUMIFS('MF COMBINED'!$AI:$AI,'MF COMBINED'!$AR:$AR,'Tax Calculation'!BU$2,'MF COMBINED'!$J:$J,'Tax Calculation'!$X43,'MF COMBINED'!$AQ:$AQ,'Tax Calculation'!$BR$2)</f>
        <v>0</v>
      </c>
      <c r="BV43" s="5">
        <f>+SUMIFS('MF COMBINED'!$AI:$AI,'MF COMBINED'!$AR:$AR,'Tax Calculation'!BV$2,'MF COMBINED'!$J:$J,'Tax Calculation'!$X43,'MF COMBINED'!$AQ:$AQ,'Tax Calculation'!$BR$2)</f>
        <v>0</v>
      </c>
      <c r="BW43" s="5">
        <f>+SUMIFS('MF COMBINED'!$AI:$AI,'MF COMBINED'!$AR:$AR,'Tax Calculation'!BW$2,'MF COMBINED'!$J:$J,'Tax Calculation'!$X43,'MF COMBINED'!$AQ:$AQ,'Tax Calculation'!$BR$2)</f>
        <v>0</v>
      </c>
      <c r="BX43" s="5">
        <f>+SUMIFS('MF COMBINED'!$AI:$AI,'MF COMBINED'!$AR:$AR,'Tax Calculation'!BX$2,'MF COMBINED'!$J:$J,'Tax Calculation'!$X43,'MF COMBINED'!$AQ:$AQ,'Tax Calculation'!$BR$2)</f>
        <v>0</v>
      </c>
      <c r="BY43" s="5">
        <f>+SUMIFS('MF COMBINED'!$AI:$AI,'MF COMBINED'!$AR:$AR,'Tax Calculation'!BY$2,'MF COMBINED'!$J:$J,'Tax Calculation'!$X43,'MF COMBINED'!$AQ:$AQ,'Tax Calculation'!$BR$2)</f>
        <v>0</v>
      </c>
      <c r="BZ43" s="14">
        <f t="shared" si="108"/>
        <v>0</v>
      </c>
      <c r="CB43" t="s">
        <v>2763</v>
      </c>
      <c r="CD43" s="5">
        <f>+SUMIFS('MF COMBINED'!$AI:$AI,'MF COMBINED'!$AR:$AR,'Tax Calculation'!CD$2,'MF COMBINED'!$J:$J,'Tax Calculation'!$X43,'MF COMBINED'!$AQ:$AQ,'Tax Calculation'!$BR$2)</f>
        <v>0</v>
      </c>
      <c r="CE43" s="5">
        <f>+SUMIFS('MF COMBINED'!$AI:$AI,'MF COMBINED'!$AR:$AR,'Tax Calculation'!CE$2,'MF COMBINED'!$J:$J,'Tax Calculation'!$X43,'MF COMBINED'!$AQ:$AQ,'Tax Calculation'!$BR$2)</f>
        <v>0</v>
      </c>
      <c r="CF43" s="5">
        <f>+SUMIFS('MF COMBINED'!$AI:$AI,'MF COMBINED'!$AR:$AR,'Tax Calculation'!CF$2,'MF COMBINED'!$J:$J,'Tax Calculation'!$X43,'MF COMBINED'!$AQ:$AQ,'Tax Calculation'!$BR$2)</f>
        <v>0</v>
      </c>
      <c r="CG43" s="5">
        <f>+SUMIFS('MF COMBINED'!$AI:$AI,'MF COMBINED'!$AR:$AR,'Tax Calculation'!CG$2,'MF COMBINED'!$J:$J,'Tax Calculation'!$X43,'MF COMBINED'!$AQ:$AQ,'Tax Calculation'!$BR$2)</f>
        <v>0</v>
      </c>
      <c r="CH43" s="5">
        <f>+SUMIFS('MF COMBINED'!$AI:$AI,'MF COMBINED'!$AR:$AR,'Tax Calculation'!CH$2,'MF COMBINED'!$J:$J,'Tax Calculation'!$X43,'MF COMBINED'!$AQ:$AQ,'Tax Calculation'!$BR$2)</f>
        <v>0</v>
      </c>
      <c r="CI43" s="5">
        <f>+SUMIFS('MF COMBINED'!$AI:$AI,'MF COMBINED'!$AR:$AR,'Tax Calculation'!CI$2,'MF COMBINED'!$J:$J,'Tax Calculation'!$X43,'MF COMBINED'!$AQ:$AQ,'Tax Calculation'!$BR$2)</f>
        <v>0</v>
      </c>
      <c r="CJ43" s="5">
        <f>+SUMIFS('MF COMBINED'!$AI:$AI,'MF COMBINED'!$AR:$AR,'Tax Calculation'!CJ$2,'MF COMBINED'!$J:$J,'Tax Calculation'!$X43,'MF COMBINED'!$AQ:$AQ,'Tax Calculation'!$BR$2)</f>
        <v>0</v>
      </c>
      <c r="CK43" s="14">
        <f t="shared" si="109"/>
        <v>0</v>
      </c>
      <c r="CM43" t="s">
        <v>2763</v>
      </c>
      <c r="CO43" s="5">
        <f>+SUMIFS('MF COMBINED'!$AI:$AI,'MF COMBINED'!$AR:$AR,'Tax Calculation'!CO$2,'MF COMBINED'!$J:$J,'Tax Calculation'!$X43,'MF COMBINED'!$AQ:$AQ,'Tax Calculation'!$BR$2)</f>
        <v>0</v>
      </c>
      <c r="CP43" s="5">
        <f>+SUMIFS('MF COMBINED'!$AI:$AI,'MF COMBINED'!$AR:$AR,'Tax Calculation'!CP$2,'MF COMBINED'!$J:$J,'Tax Calculation'!$X43,'MF COMBINED'!$AQ:$AQ,'Tax Calculation'!$BR$2)</f>
        <v>0</v>
      </c>
      <c r="CQ43" s="5">
        <f>+SUMIFS('MF COMBINED'!$AI:$AI,'MF COMBINED'!$AR:$AR,'Tax Calculation'!CQ$2,'MF COMBINED'!$J:$J,'Tax Calculation'!$X43,'MF COMBINED'!$AQ:$AQ,'Tax Calculation'!$BR$2)</f>
        <v>0</v>
      </c>
      <c r="CR43" s="5">
        <f>+SUMIFS('MF COMBINED'!$AI:$AI,'MF COMBINED'!$AR:$AR,'Tax Calculation'!CR$2,'MF COMBINED'!$J:$J,'Tax Calculation'!$X43,'MF COMBINED'!$AQ:$AQ,'Tax Calculation'!$BR$2)</f>
        <v>0</v>
      </c>
      <c r="CS43" s="5">
        <f>+SUMIFS('MF COMBINED'!$AI:$AI,'MF COMBINED'!$AR:$AR,'Tax Calculation'!CS$2,'MF COMBINED'!$J:$J,'Tax Calculation'!$X43,'MF COMBINED'!$AQ:$AQ,'Tax Calculation'!$BR$2)</f>
        <v>0</v>
      </c>
      <c r="CT43" s="5">
        <f>+SUMIFS('MF COMBINED'!$AI:$AI,'MF COMBINED'!$AR:$AR,'Tax Calculation'!CT$2,'MF COMBINED'!$J:$J,'Tax Calculation'!$X43,'MF COMBINED'!$AQ:$AQ,'Tax Calculation'!$BR$2)</f>
        <v>0</v>
      </c>
      <c r="CU43" s="5">
        <f>+SUMIFS('MF COMBINED'!$AI:$AI,'MF COMBINED'!$AR:$AR,'Tax Calculation'!CU$2,'MF COMBINED'!$J:$J,'Tax Calculation'!$X43,'MF COMBINED'!$AQ:$AQ,'Tax Calculation'!$BR$2)</f>
        <v>0</v>
      </c>
      <c r="CV43" s="14">
        <f t="shared" si="110"/>
        <v>0</v>
      </c>
    </row>
    <row r="44" spans="1:100" ht="15.75" thickBot="1">
      <c r="A44" s="35" t="s">
        <v>2789</v>
      </c>
      <c r="B44" s="36">
        <f>+SUM(B38:B43)</f>
        <v>31852882.057616618</v>
      </c>
      <c r="M44" s="23" t="s">
        <v>2764</v>
      </c>
      <c r="N44" s="23"/>
      <c r="O44" s="24">
        <f t="shared" ref="O44:V44" si="111">+SUM(O37:O43)</f>
        <v>0</v>
      </c>
      <c r="P44" s="24">
        <f t="shared" si="111"/>
        <v>0</v>
      </c>
      <c r="Q44" s="24">
        <f t="shared" si="111"/>
        <v>0</v>
      </c>
      <c r="R44" s="24">
        <f t="shared" si="111"/>
        <v>0</v>
      </c>
      <c r="S44" s="24">
        <f t="shared" si="111"/>
        <v>0</v>
      </c>
      <c r="T44" s="24">
        <f t="shared" si="111"/>
        <v>0</v>
      </c>
      <c r="U44" s="24">
        <f t="shared" ref="U44" si="112">+SUM(U37:U43)</f>
        <v>0</v>
      </c>
      <c r="V44" s="24">
        <f t="shared" si="111"/>
        <v>0</v>
      </c>
      <c r="W44" s="14"/>
      <c r="X44" s="23" t="s">
        <v>2764</v>
      </c>
      <c r="Y44" s="23"/>
      <c r="Z44" s="24">
        <f t="shared" ref="Z44:AG44" si="113">+SUM(Z37:Z43)</f>
        <v>0</v>
      </c>
      <c r="AA44" s="24">
        <f t="shared" si="113"/>
        <v>0</v>
      </c>
      <c r="AB44" s="24">
        <f t="shared" si="113"/>
        <v>0</v>
      </c>
      <c r="AC44" s="24">
        <f t="shared" si="113"/>
        <v>0</v>
      </c>
      <c r="AD44" s="24">
        <f t="shared" si="113"/>
        <v>0</v>
      </c>
      <c r="AE44" s="24">
        <f t="shared" si="113"/>
        <v>0</v>
      </c>
      <c r="AF44" s="24">
        <f t="shared" ref="AF44" si="114">+SUM(AF37:AF43)</f>
        <v>0</v>
      </c>
      <c r="AG44" s="24">
        <f t="shared" si="113"/>
        <v>0</v>
      </c>
      <c r="AJ44" s="23" t="s">
        <v>2764</v>
      </c>
      <c r="AK44" s="23"/>
      <c r="AL44" s="24">
        <f t="shared" ref="AL44:AS44" si="115">+SUM(AL37:AL43)</f>
        <v>0</v>
      </c>
      <c r="AM44" s="24">
        <f t="shared" si="115"/>
        <v>0</v>
      </c>
      <c r="AN44" s="24">
        <f t="shared" si="115"/>
        <v>0</v>
      </c>
      <c r="AO44" s="24">
        <f t="shared" si="115"/>
        <v>0</v>
      </c>
      <c r="AP44" s="24">
        <f t="shared" si="115"/>
        <v>0</v>
      </c>
      <c r="AQ44" s="24">
        <f t="shared" si="115"/>
        <v>0</v>
      </c>
      <c r="AR44" s="24">
        <f t="shared" ref="AR44" si="116">+SUM(AR37:AR43)</f>
        <v>0</v>
      </c>
      <c r="AS44" s="24">
        <f t="shared" si="115"/>
        <v>0</v>
      </c>
      <c r="AU44" s="23" t="s">
        <v>2764</v>
      </c>
      <c r="AV44" s="23"/>
      <c r="AW44" s="24">
        <f t="shared" ref="AW44:BD44" si="117">+SUM(AW37:AW43)</f>
        <v>0</v>
      </c>
      <c r="AX44" s="24">
        <f t="shared" si="117"/>
        <v>0</v>
      </c>
      <c r="AY44" s="24">
        <f t="shared" si="117"/>
        <v>0</v>
      </c>
      <c r="AZ44" s="24">
        <f t="shared" si="117"/>
        <v>0</v>
      </c>
      <c r="BA44" s="24">
        <f t="shared" si="117"/>
        <v>0</v>
      </c>
      <c r="BB44" s="24">
        <f t="shared" si="117"/>
        <v>0</v>
      </c>
      <c r="BC44" s="24">
        <f t="shared" ref="BC44" si="118">+SUM(BC37:BC43)</f>
        <v>0</v>
      </c>
      <c r="BD44" s="24">
        <f t="shared" si="117"/>
        <v>0</v>
      </c>
      <c r="BF44" s="23" t="s">
        <v>2764</v>
      </c>
      <c r="BG44" s="23"/>
      <c r="BH44" s="24">
        <f t="shared" ref="BH44:BO44" si="119">+SUM(BH37:BH43)</f>
        <v>0</v>
      </c>
      <c r="BI44" s="24">
        <f t="shared" si="119"/>
        <v>0</v>
      </c>
      <c r="BJ44" s="24">
        <f t="shared" si="119"/>
        <v>0</v>
      </c>
      <c r="BK44" s="24">
        <f t="shared" si="119"/>
        <v>0</v>
      </c>
      <c r="BL44" s="24">
        <f t="shared" si="119"/>
        <v>0</v>
      </c>
      <c r="BM44" s="24">
        <f t="shared" si="119"/>
        <v>0</v>
      </c>
      <c r="BN44" s="24">
        <f t="shared" ref="BN44" si="120">+SUM(BN37:BN43)</f>
        <v>0</v>
      </c>
      <c r="BO44" s="24">
        <f t="shared" si="119"/>
        <v>0</v>
      </c>
      <c r="BQ44" s="23" t="s">
        <v>2764</v>
      </c>
      <c r="BR44" s="23"/>
      <c r="BS44" s="24">
        <f t="shared" ref="BS44:BZ44" si="121">+SUM(BS37:BS43)</f>
        <v>0</v>
      </c>
      <c r="BT44" s="24">
        <f t="shared" si="121"/>
        <v>0</v>
      </c>
      <c r="BU44" s="24">
        <f t="shared" si="121"/>
        <v>0</v>
      </c>
      <c r="BV44" s="24">
        <f t="shared" si="121"/>
        <v>0</v>
      </c>
      <c r="BW44" s="24">
        <f t="shared" si="121"/>
        <v>0</v>
      </c>
      <c r="BX44" s="24">
        <f t="shared" si="121"/>
        <v>0</v>
      </c>
      <c r="BY44" s="24">
        <f t="shared" ref="BY44" si="122">+SUM(BY37:BY43)</f>
        <v>0</v>
      </c>
      <c r="BZ44" s="24">
        <f t="shared" si="121"/>
        <v>0</v>
      </c>
      <c r="CB44" s="23" t="s">
        <v>2764</v>
      </c>
      <c r="CC44" s="23"/>
      <c r="CD44" s="24">
        <f t="shared" ref="CD44:CK44" si="123">+SUM(CD37:CD43)</f>
        <v>0</v>
      </c>
      <c r="CE44" s="24">
        <f t="shared" si="123"/>
        <v>0</v>
      </c>
      <c r="CF44" s="24">
        <f t="shared" si="123"/>
        <v>0</v>
      </c>
      <c r="CG44" s="24">
        <f t="shared" si="123"/>
        <v>0</v>
      </c>
      <c r="CH44" s="24">
        <f t="shared" si="123"/>
        <v>0</v>
      </c>
      <c r="CI44" s="24">
        <f t="shared" si="123"/>
        <v>0</v>
      </c>
      <c r="CJ44" s="24">
        <f t="shared" ref="CJ44" si="124">+SUM(CJ37:CJ43)</f>
        <v>0</v>
      </c>
      <c r="CK44" s="24">
        <f t="shared" si="123"/>
        <v>0</v>
      </c>
      <c r="CM44" s="23" t="s">
        <v>2764</v>
      </c>
      <c r="CN44" s="23"/>
      <c r="CO44" s="24">
        <f t="shared" ref="CO44:CT44" si="125">+SUM(CO37:CO43)</f>
        <v>0</v>
      </c>
      <c r="CP44" s="24">
        <f t="shared" si="125"/>
        <v>0</v>
      </c>
      <c r="CQ44" s="24">
        <f t="shared" si="125"/>
        <v>0</v>
      </c>
      <c r="CR44" s="24">
        <f t="shared" si="125"/>
        <v>0</v>
      </c>
      <c r="CS44" s="24">
        <f t="shared" si="125"/>
        <v>0</v>
      </c>
      <c r="CT44" s="24">
        <f t="shared" si="125"/>
        <v>0</v>
      </c>
      <c r="CU44" s="24">
        <f t="shared" ref="CU44" si="126">+SUM(CU37:CU43)</f>
        <v>0</v>
      </c>
      <c r="CV44" s="24">
        <f t="shared" ref="CV44" si="127">+SUM(CV37:CV43)</f>
        <v>0</v>
      </c>
    </row>
    <row r="45" spans="1:100">
      <c r="A45" s="13" t="s">
        <v>2790</v>
      </c>
      <c r="B45" s="33">
        <f>+-T32</f>
        <v>0</v>
      </c>
      <c r="AS45" s="2"/>
      <c r="BD45" s="2"/>
      <c r="BO45" s="2"/>
      <c r="BZ45" s="2"/>
      <c r="CK45" s="2"/>
      <c r="CV45" s="2"/>
    </row>
    <row r="46" spans="1:100">
      <c r="M46" t="s">
        <v>2791</v>
      </c>
      <c r="P46" s="5">
        <f t="shared" ref="P46:U46" si="128">+P44-P11+P32</f>
        <v>0</v>
      </c>
      <c r="Q46" s="5">
        <f t="shared" si="128"/>
        <v>0</v>
      </c>
      <c r="R46" s="5">
        <f t="shared" si="128"/>
        <v>0</v>
      </c>
      <c r="S46" s="5">
        <f t="shared" si="128"/>
        <v>0</v>
      </c>
      <c r="T46" s="5">
        <f t="shared" si="128"/>
        <v>0</v>
      </c>
      <c r="U46" s="5">
        <f t="shared" si="128"/>
        <v>0</v>
      </c>
      <c r="V46" s="14">
        <f>+SUM(O46:S46)</f>
        <v>0</v>
      </c>
      <c r="W46" s="14"/>
      <c r="X46" t="s">
        <v>2791</v>
      </c>
      <c r="AA46" s="5">
        <f t="shared" ref="AA46:AF46" si="129">+AA44-AA11+AA32</f>
        <v>0</v>
      </c>
      <c r="AB46" s="5">
        <f t="shared" si="129"/>
        <v>0</v>
      </c>
      <c r="AC46" s="5">
        <f t="shared" si="129"/>
        <v>0</v>
      </c>
      <c r="AD46" s="5">
        <f t="shared" si="129"/>
        <v>0</v>
      </c>
      <c r="AE46" s="5">
        <f t="shared" si="129"/>
        <v>0</v>
      </c>
      <c r="AF46" s="5">
        <f t="shared" si="129"/>
        <v>0</v>
      </c>
      <c r="AG46" s="14">
        <f>+SUM(Z46:AD46)</f>
        <v>0</v>
      </c>
      <c r="AJ46" t="s">
        <v>2791</v>
      </c>
      <c r="AM46" s="5">
        <f t="shared" ref="AM46:AR46" si="130">+AM44-AM11+AM32</f>
        <v>0</v>
      </c>
      <c r="AN46" s="5">
        <f t="shared" si="130"/>
        <v>0</v>
      </c>
      <c r="AO46" s="5">
        <f t="shared" si="130"/>
        <v>0</v>
      </c>
      <c r="AP46" s="5">
        <f t="shared" si="130"/>
        <v>0</v>
      </c>
      <c r="AQ46" s="5">
        <f t="shared" si="130"/>
        <v>0</v>
      </c>
      <c r="AR46" s="5">
        <f t="shared" si="130"/>
        <v>0</v>
      </c>
      <c r="AS46" s="14">
        <f>+SUM(AL46:AP46)</f>
        <v>0</v>
      </c>
      <c r="AU46" t="s">
        <v>2791</v>
      </c>
      <c r="AX46" s="5">
        <f t="shared" ref="AX46:BC46" si="131">+AX44-AX11+AX32</f>
        <v>0</v>
      </c>
      <c r="AY46" s="5">
        <f t="shared" si="131"/>
        <v>0</v>
      </c>
      <c r="AZ46" s="5">
        <f t="shared" si="131"/>
        <v>0</v>
      </c>
      <c r="BA46" s="5">
        <f t="shared" si="131"/>
        <v>0</v>
      </c>
      <c r="BB46" s="5">
        <f t="shared" si="131"/>
        <v>0</v>
      </c>
      <c r="BC46" s="5">
        <f t="shared" si="131"/>
        <v>0</v>
      </c>
      <c r="BD46" s="14">
        <f>+SUM(AW46:BB46)</f>
        <v>0</v>
      </c>
      <c r="BF46" t="s">
        <v>2791</v>
      </c>
      <c r="BI46" s="5">
        <f t="shared" ref="BI46:BN46" si="132">+BI44-BI11+BI32</f>
        <v>0</v>
      </c>
      <c r="BJ46" s="5">
        <f t="shared" si="132"/>
        <v>0</v>
      </c>
      <c r="BK46" s="5">
        <f t="shared" si="132"/>
        <v>0</v>
      </c>
      <c r="BL46" s="5">
        <f t="shared" si="132"/>
        <v>0</v>
      </c>
      <c r="BM46" s="5">
        <f t="shared" si="132"/>
        <v>0</v>
      </c>
      <c r="BN46" s="5">
        <f t="shared" si="132"/>
        <v>0</v>
      </c>
      <c r="BO46" s="14">
        <f>+SUM(BH46:BM46)</f>
        <v>0</v>
      </c>
      <c r="BQ46" t="s">
        <v>2791</v>
      </c>
      <c r="BT46" s="5">
        <f t="shared" ref="BT46:BY46" si="133">+BT44-BT11+BT32</f>
        <v>0</v>
      </c>
      <c r="BU46" s="5">
        <f t="shared" si="133"/>
        <v>0</v>
      </c>
      <c r="BV46" s="5">
        <f t="shared" si="133"/>
        <v>0</v>
      </c>
      <c r="BW46" s="5">
        <f t="shared" si="133"/>
        <v>0</v>
      </c>
      <c r="BX46" s="5">
        <f t="shared" si="133"/>
        <v>0</v>
      </c>
      <c r="BY46" s="5">
        <f t="shared" si="133"/>
        <v>0</v>
      </c>
      <c r="BZ46" s="14">
        <f>+SUM(BS46:BX46)</f>
        <v>0</v>
      </c>
      <c r="CB46" t="s">
        <v>2791</v>
      </c>
      <c r="CE46" s="5">
        <f t="shared" ref="CE46:CJ46" si="134">+CE44-CE11+CE32</f>
        <v>0</v>
      </c>
      <c r="CF46" s="5">
        <f t="shared" si="134"/>
        <v>0</v>
      </c>
      <c r="CG46" s="5">
        <f t="shared" si="134"/>
        <v>0</v>
      </c>
      <c r="CH46" s="5">
        <f t="shared" si="134"/>
        <v>0</v>
      </c>
      <c r="CI46" s="5">
        <f t="shared" si="134"/>
        <v>0</v>
      </c>
      <c r="CJ46" s="5">
        <f t="shared" si="134"/>
        <v>0</v>
      </c>
      <c r="CK46" s="14">
        <f>+SUM(CD46:CI46)</f>
        <v>0</v>
      </c>
      <c r="CM46" t="s">
        <v>2791</v>
      </c>
      <c r="CP46" s="5">
        <f t="shared" ref="CP46:CU46" si="135">+CP44-CP11+CP32</f>
        <v>0</v>
      </c>
      <c r="CQ46" s="5">
        <f t="shared" si="135"/>
        <v>0</v>
      </c>
      <c r="CR46" s="5">
        <f t="shared" si="135"/>
        <v>0</v>
      </c>
      <c r="CS46" s="5">
        <f t="shared" si="135"/>
        <v>0</v>
      </c>
      <c r="CT46" s="5">
        <f t="shared" si="135"/>
        <v>0</v>
      </c>
      <c r="CU46" s="5">
        <f t="shared" si="135"/>
        <v>0</v>
      </c>
      <c r="CV46" s="14">
        <f>+SUM(CO46:CT46)</f>
        <v>0</v>
      </c>
    </row>
    <row r="47" spans="1:100">
      <c r="A47" s="2" t="s">
        <v>2792</v>
      </c>
      <c r="B47" s="14">
        <f>+B44+J32+B45</f>
        <v>31852882.057616618</v>
      </c>
      <c r="V47" s="14">
        <f>(+V44-V11+V32)-V46</f>
        <v>0</v>
      </c>
      <c r="W47" s="14"/>
      <c r="AG47" s="14">
        <f>(+AG44-AG11+AG32)-AG46</f>
        <v>0</v>
      </c>
    </row>
    <row r="55" spans="1:1">
      <c r="A55" s="41" t="s">
        <v>2793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H117"/>
  <sheetViews>
    <sheetView topLeftCell="E1" zoomScale="80" zoomScaleNormal="80" workbookViewId="0">
      <selection activeCell="AH7" sqref="AH7"/>
    </sheetView>
  </sheetViews>
  <sheetFormatPr defaultRowHeight="15"/>
  <cols>
    <col min="1" max="1" width="5.7109375" customWidth="1"/>
    <col min="3" max="3" width="26.42578125" bestFit="1" customWidth="1"/>
    <col min="13" max="13" width="14.85546875" bestFit="1" customWidth="1"/>
    <col min="14" max="14" width="5.7109375" customWidth="1"/>
    <col min="16" max="16" width="26.42578125" bestFit="1" customWidth="1"/>
    <col min="26" max="26" width="14.85546875" bestFit="1" customWidth="1"/>
    <col min="27" max="27" width="5.7109375" customWidth="1"/>
    <col min="30" max="30" width="19.42578125" bestFit="1" customWidth="1"/>
    <col min="31" max="31" width="15.7109375" customWidth="1"/>
    <col min="33" max="33" width="19.5703125" customWidth="1"/>
    <col min="34" max="34" width="15.7109375" customWidth="1"/>
  </cols>
  <sheetData>
    <row r="1" spans="2:34">
      <c r="B1" s="11" t="s">
        <v>2794</v>
      </c>
      <c r="C1" s="8" t="s">
        <v>300</v>
      </c>
      <c r="D1" s="8"/>
      <c r="E1" s="8"/>
      <c r="F1" s="9"/>
      <c r="G1" s="9"/>
      <c r="H1" s="9"/>
      <c r="I1" s="9"/>
      <c r="J1" s="9"/>
      <c r="K1" s="9"/>
      <c r="L1" s="9"/>
      <c r="M1" s="9"/>
      <c r="O1" s="11" t="s">
        <v>2795</v>
      </c>
      <c r="P1" s="8" t="s">
        <v>300</v>
      </c>
      <c r="Q1" s="8"/>
      <c r="R1" s="8"/>
      <c r="S1" s="9"/>
      <c r="T1" s="9"/>
      <c r="U1" s="9"/>
      <c r="V1" s="9"/>
      <c r="W1" s="9"/>
      <c r="X1" s="9"/>
      <c r="Y1" s="9"/>
      <c r="Z1" s="9"/>
    </row>
    <row r="2" spans="2:34">
      <c r="C2" s="10"/>
      <c r="D2" s="11" t="s">
        <v>2796</v>
      </c>
      <c r="E2" s="11" t="s">
        <v>2797</v>
      </c>
      <c r="F2" s="11" t="s">
        <v>2798</v>
      </c>
      <c r="G2" s="11" t="s">
        <v>2799</v>
      </c>
      <c r="H2" s="11" t="s">
        <v>2800</v>
      </c>
      <c r="I2" s="11" t="s">
        <v>2801</v>
      </c>
      <c r="J2" s="11" t="s">
        <v>2802</v>
      </c>
      <c r="K2" s="11" t="s">
        <v>2803</v>
      </c>
      <c r="L2" s="11" t="s">
        <v>2804</v>
      </c>
      <c r="M2" s="11" t="s">
        <v>302</v>
      </c>
      <c r="P2" s="10"/>
      <c r="Q2" s="11" t="s">
        <v>2796</v>
      </c>
      <c r="R2" s="11" t="s">
        <v>2797</v>
      </c>
      <c r="S2" s="11" t="s">
        <v>2798</v>
      </c>
      <c r="T2" s="11" t="s">
        <v>2799</v>
      </c>
      <c r="U2" s="11" t="s">
        <v>2800</v>
      </c>
      <c r="V2" s="11" t="s">
        <v>2801</v>
      </c>
      <c r="W2" s="11" t="s">
        <v>2802</v>
      </c>
      <c r="X2" s="11" t="s">
        <v>2803</v>
      </c>
      <c r="Y2" s="11" t="s">
        <v>2804</v>
      </c>
      <c r="Z2" s="11" t="s">
        <v>302</v>
      </c>
    </row>
    <row r="3" spans="2:34">
      <c r="C3" s="9" t="s">
        <v>303</v>
      </c>
      <c r="D3" s="9" t="e">
        <f>SUMIFS('MF COMBINED'!$AD:$AD,'MF COMBINED'!#REF!,'Apportionment Tables'!D$2,'MF COMBINED'!$I:$I,'Apportionment Tables'!$C3,'MF COMBINED'!$A:$A,'Apportionment Tables'!$B$1)</f>
        <v>#REF!</v>
      </c>
      <c r="E3" s="9" t="e">
        <f>SUMIFS('MF COMBINED'!$AD:$AD,'MF COMBINED'!#REF!,'Apportionment Tables'!E$2,'MF COMBINED'!$I:$I,'Apportionment Tables'!$C3,'MF COMBINED'!$A:$A,'Apportionment Tables'!$B$1)</f>
        <v>#REF!</v>
      </c>
      <c r="F3" s="9" t="e">
        <f>SUMIFS('MF COMBINED'!$AD:$AD,'MF COMBINED'!#REF!,'Apportionment Tables'!F$2,'MF COMBINED'!$I:$I,'Apportionment Tables'!$C3,'MF COMBINED'!$A:$A,'Apportionment Tables'!$B$1)</f>
        <v>#REF!</v>
      </c>
      <c r="G3" s="9" t="e">
        <f>SUMIFS('MF COMBINED'!$AD:$AD,'MF COMBINED'!#REF!,'Apportionment Tables'!G$2,'MF COMBINED'!$I:$I,'Apportionment Tables'!$C3,'MF COMBINED'!$A:$A,'Apportionment Tables'!$B$1)</f>
        <v>#REF!</v>
      </c>
      <c r="H3" s="9" t="e">
        <f>SUMIFS('MF COMBINED'!$AD:$AD,'MF COMBINED'!#REF!,'Apportionment Tables'!H$2,'MF COMBINED'!$I:$I,'Apportionment Tables'!$C3,'MF COMBINED'!$A:$A,'Apportionment Tables'!$B$1)</f>
        <v>#REF!</v>
      </c>
      <c r="I3" s="9" t="e">
        <f>SUMIFS('MF COMBINED'!$AD:$AD,'MF COMBINED'!#REF!,'Apportionment Tables'!I$2,'MF COMBINED'!$I:$I,'Apportionment Tables'!$C3,'MF COMBINED'!$A:$A,'Apportionment Tables'!$B$1)</f>
        <v>#REF!</v>
      </c>
      <c r="J3" s="9" t="e">
        <f>SUMIFS('MF COMBINED'!$AD:$AD,'MF COMBINED'!#REF!,'Apportionment Tables'!J$2,'MF COMBINED'!$I:$I,'Apportionment Tables'!$C3,'MF COMBINED'!$A:$A,'Apportionment Tables'!$B$1)</f>
        <v>#REF!</v>
      </c>
      <c r="K3" s="9" t="e">
        <f>SUMIFS('MF COMBINED'!$AD:$AD,'MF COMBINED'!#REF!,'Apportionment Tables'!K$2,'MF COMBINED'!$I:$I,'Apportionment Tables'!$C3,'MF COMBINED'!$A:$A,'Apportionment Tables'!$B$1)</f>
        <v>#REF!</v>
      </c>
      <c r="L3" s="9" t="e">
        <f>SUMIFS('MF COMBINED'!$AD:$AD,'MF COMBINED'!#REF!,'Apportionment Tables'!L$2,'MF COMBINED'!$I:$I,'Apportionment Tables'!$C3,'MF COMBINED'!$A:$A,'Apportionment Tables'!$B$1)</f>
        <v>#REF!</v>
      </c>
      <c r="M3" s="9" t="e">
        <f>SUM(D3:L3)</f>
        <v>#REF!</v>
      </c>
      <c r="P3" s="9" t="s">
        <v>303</v>
      </c>
      <c r="Q3" s="9" t="e">
        <f>SUMIFS('MF COMBINED'!$AD:$AD,'MF COMBINED'!#REF!,'Apportionment Tables'!Q$2,'MF COMBINED'!$I:$I,'Apportionment Tables'!$P3,'MF COMBINED'!$A:$A,'Apportionment Tables'!$O$1)</f>
        <v>#REF!</v>
      </c>
      <c r="R3" s="9" t="e">
        <f>SUMIFS('MF COMBINED'!$AD:$AD,'MF COMBINED'!#REF!,'Apportionment Tables'!R$2,'MF COMBINED'!$I:$I,'Apportionment Tables'!$P3,'MF COMBINED'!$A:$A,'Apportionment Tables'!$O$1)</f>
        <v>#REF!</v>
      </c>
      <c r="S3" s="9" t="e">
        <f>SUMIFS('MF COMBINED'!$AD:$AD,'MF COMBINED'!#REF!,'Apportionment Tables'!S$2,'MF COMBINED'!$I:$I,'Apportionment Tables'!$P3,'MF COMBINED'!$A:$A,'Apportionment Tables'!$O$1)</f>
        <v>#REF!</v>
      </c>
      <c r="T3" s="9" t="e">
        <f>SUMIFS('MF COMBINED'!$AD:$AD,'MF COMBINED'!#REF!,'Apportionment Tables'!T$2,'MF COMBINED'!$I:$I,'Apportionment Tables'!$P3,'MF COMBINED'!$A:$A,'Apportionment Tables'!$O$1)</f>
        <v>#REF!</v>
      </c>
      <c r="U3" s="9" t="e">
        <f>SUMIFS('MF COMBINED'!$AD:$AD,'MF COMBINED'!#REF!,'Apportionment Tables'!U$2,'MF COMBINED'!$I:$I,'Apportionment Tables'!$P3,'MF COMBINED'!$A:$A,'Apportionment Tables'!$O$1)</f>
        <v>#REF!</v>
      </c>
      <c r="V3" s="9" t="e">
        <f>SUMIFS('MF COMBINED'!$AD:$AD,'MF COMBINED'!#REF!,'Apportionment Tables'!V$2,'MF COMBINED'!$I:$I,'Apportionment Tables'!$P3,'MF COMBINED'!$A:$A,'Apportionment Tables'!$O$1)</f>
        <v>#REF!</v>
      </c>
      <c r="W3" s="9" t="e">
        <f>SUMIFS('MF COMBINED'!$AD:$AD,'MF COMBINED'!#REF!,'Apportionment Tables'!W$2,'MF COMBINED'!$I:$I,'Apportionment Tables'!$P3,'MF COMBINED'!$A:$A,'Apportionment Tables'!$O$1)</f>
        <v>#REF!</v>
      </c>
      <c r="X3" s="9" t="e">
        <f>SUMIFS('MF COMBINED'!$AD:$AD,'MF COMBINED'!#REF!,'Apportionment Tables'!X$2,'MF COMBINED'!$I:$I,'Apportionment Tables'!$P3,'MF COMBINED'!$A:$A,'Apportionment Tables'!$O$1)</f>
        <v>#REF!</v>
      </c>
      <c r="Y3" s="9" t="e">
        <f>SUMIFS('MF COMBINED'!$AD:$AD,'MF COMBINED'!#REF!,'Apportionment Tables'!Y$2,'MF COMBINED'!$I:$I,'Apportionment Tables'!$P3,'MF COMBINED'!$A:$A,'Apportionment Tables'!$O$1)</f>
        <v>#REF!</v>
      </c>
      <c r="Z3" s="9" t="e">
        <f>SUM(Q3:Y3)</f>
        <v>#REF!</v>
      </c>
    </row>
    <row r="4" spans="2:34">
      <c r="C4" s="9" t="s">
        <v>304</v>
      </c>
      <c r="D4" s="9" t="e">
        <f>SUMIFS('MF COMBINED'!$AD:$AD,'MF COMBINED'!#REF!,'Apportionment Tables'!D$2,'MF COMBINED'!$I:$I,'Apportionment Tables'!$C4,'MF COMBINED'!$A:$A,'Apportionment Tables'!$B$1)</f>
        <v>#REF!</v>
      </c>
      <c r="E4" s="9" t="e">
        <f>SUMIFS('MF COMBINED'!$AD:$AD,'MF COMBINED'!#REF!,'Apportionment Tables'!E$2,'MF COMBINED'!$I:$I,'Apportionment Tables'!$C4,'MF COMBINED'!$A:$A,'Apportionment Tables'!$B$1)</f>
        <v>#REF!</v>
      </c>
      <c r="F4" s="9" t="e">
        <f>SUMIFS('MF COMBINED'!$AD:$AD,'MF COMBINED'!#REF!,'Apportionment Tables'!F$2,'MF COMBINED'!$I:$I,'Apportionment Tables'!$C4,'MF COMBINED'!$A:$A,'Apportionment Tables'!$B$1)</f>
        <v>#REF!</v>
      </c>
      <c r="G4" s="9" t="e">
        <f>SUMIFS('MF COMBINED'!$AD:$AD,'MF COMBINED'!#REF!,'Apportionment Tables'!G$2,'MF COMBINED'!$I:$I,'Apportionment Tables'!$C4,'MF COMBINED'!$A:$A,'Apportionment Tables'!$B$1)</f>
        <v>#REF!</v>
      </c>
      <c r="H4" s="9" t="e">
        <f>SUMIFS('MF COMBINED'!$AD:$AD,'MF COMBINED'!#REF!,'Apportionment Tables'!H$2,'MF COMBINED'!$I:$I,'Apportionment Tables'!$C4,'MF COMBINED'!$A:$A,'Apportionment Tables'!$B$1)</f>
        <v>#REF!</v>
      </c>
      <c r="I4" s="9" t="e">
        <f>SUMIFS('MF COMBINED'!$AD:$AD,'MF COMBINED'!#REF!,'Apportionment Tables'!I$2,'MF COMBINED'!$I:$I,'Apportionment Tables'!$C4,'MF COMBINED'!$A:$A,'Apportionment Tables'!$B$1)</f>
        <v>#REF!</v>
      </c>
      <c r="J4" s="9" t="e">
        <f>SUMIFS('MF COMBINED'!$AD:$AD,'MF COMBINED'!#REF!,'Apportionment Tables'!J$2,'MF COMBINED'!$I:$I,'Apportionment Tables'!$C4,'MF COMBINED'!$A:$A,'Apportionment Tables'!$B$1)</f>
        <v>#REF!</v>
      </c>
      <c r="K4" s="9" t="e">
        <f>SUMIFS('MF COMBINED'!$AD:$AD,'MF COMBINED'!#REF!,'Apportionment Tables'!K$2,'MF COMBINED'!$I:$I,'Apportionment Tables'!$C4,'MF COMBINED'!$A:$A,'Apportionment Tables'!$B$1)</f>
        <v>#REF!</v>
      </c>
      <c r="L4" s="9" t="e">
        <f>SUMIFS('MF COMBINED'!$AD:$AD,'MF COMBINED'!#REF!,'Apportionment Tables'!L$2,'MF COMBINED'!$I:$I,'Apportionment Tables'!$C4,'MF COMBINED'!$A:$A,'Apportionment Tables'!$B$1)</f>
        <v>#REF!</v>
      </c>
      <c r="M4" s="9" t="e">
        <f t="shared" ref="M4:M9" si="0">SUM(D4:L4)</f>
        <v>#REF!</v>
      </c>
      <c r="P4" s="9" t="s">
        <v>304</v>
      </c>
      <c r="Q4" s="9" t="e">
        <f>SUMIFS('MF COMBINED'!$AD:$AD,'MF COMBINED'!#REF!,'Apportionment Tables'!Q$2,'MF COMBINED'!$I:$I,'Apportionment Tables'!$P4,'MF COMBINED'!$A:$A,'Apportionment Tables'!$O$1)</f>
        <v>#REF!</v>
      </c>
      <c r="R4" s="9" t="e">
        <f>SUMIFS('MF COMBINED'!$AD:$AD,'MF COMBINED'!#REF!,'Apportionment Tables'!R$2,'MF COMBINED'!$I:$I,'Apportionment Tables'!$P4,'MF COMBINED'!$A:$A,'Apportionment Tables'!$O$1)</f>
        <v>#REF!</v>
      </c>
      <c r="S4" s="9" t="e">
        <f>SUMIFS('MF COMBINED'!$AD:$AD,'MF COMBINED'!#REF!,'Apportionment Tables'!S$2,'MF COMBINED'!$I:$I,'Apportionment Tables'!$P4,'MF COMBINED'!$A:$A,'Apportionment Tables'!$O$1)</f>
        <v>#REF!</v>
      </c>
      <c r="T4" s="9" t="e">
        <f>SUMIFS('MF COMBINED'!$AD:$AD,'MF COMBINED'!#REF!,'Apportionment Tables'!T$2,'MF COMBINED'!$I:$I,'Apportionment Tables'!$P4,'MF COMBINED'!$A:$A,'Apportionment Tables'!$O$1)</f>
        <v>#REF!</v>
      </c>
      <c r="U4" s="9" t="e">
        <f>SUMIFS('MF COMBINED'!$AD:$AD,'MF COMBINED'!#REF!,'Apportionment Tables'!U$2,'MF COMBINED'!$I:$I,'Apportionment Tables'!$P4,'MF COMBINED'!$A:$A,'Apportionment Tables'!$O$1)</f>
        <v>#REF!</v>
      </c>
      <c r="V4" s="9" t="e">
        <f>SUMIFS('MF COMBINED'!$AD:$AD,'MF COMBINED'!#REF!,'Apportionment Tables'!V$2,'MF COMBINED'!$I:$I,'Apportionment Tables'!$P4,'MF COMBINED'!$A:$A,'Apportionment Tables'!$O$1)</f>
        <v>#REF!</v>
      </c>
      <c r="W4" s="9" t="e">
        <f>SUMIFS('MF COMBINED'!$AD:$AD,'MF COMBINED'!#REF!,'Apportionment Tables'!W$2,'MF COMBINED'!$I:$I,'Apportionment Tables'!$P4,'MF COMBINED'!$A:$A,'Apportionment Tables'!$O$1)</f>
        <v>#REF!</v>
      </c>
      <c r="X4" s="9" t="e">
        <f>SUMIFS('MF COMBINED'!$AD:$AD,'MF COMBINED'!#REF!,'Apportionment Tables'!X$2,'MF COMBINED'!$I:$I,'Apportionment Tables'!$P4,'MF COMBINED'!$A:$A,'Apportionment Tables'!$O$1)</f>
        <v>#REF!</v>
      </c>
      <c r="Y4" s="9" t="e">
        <f>SUMIFS('MF COMBINED'!$AD:$AD,'MF COMBINED'!#REF!,'Apportionment Tables'!Y$2,'MF COMBINED'!$I:$I,'Apportionment Tables'!$P4,'MF COMBINED'!$A:$A,'Apportionment Tables'!$O$1)</f>
        <v>#REF!</v>
      </c>
      <c r="Z4" s="9" t="e">
        <f t="shared" ref="Z4:Z9" si="1">SUM(Q4:Y4)</f>
        <v>#REF!</v>
      </c>
    </row>
    <row r="5" spans="2:34">
      <c r="C5" s="9" t="s">
        <v>2763</v>
      </c>
      <c r="D5" s="9" t="e">
        <f>SUMIFS('MF COMBINED'!$AD:$AD,'MF COMBINED'!#REF!,'Apportionment Tables'!D$2,'MF COMBINED'!$I:$I,'Apportionment Tables'!$C5,'MF COMBINED'!$A:$A,'Apportionment Tables'!$B$1)</f>
        <v>#REF!</v>
      </c>
      <c r="E5" s="9" t="e">
        <f>SUMIFS('MF COMBINED'!$AD:$AD,'MF COMBINED'!#REF!,'Apportionment Tables'!E$2,'MF COMBINED'!$I:$I,'Apportionment Tables'!$C5,'MF COMBINED'!$A:$A,'Apportionment Tables'!$B$1)</f>
        <v>#REF!</v>
      </c>
      <c r="F5" s="9" t="e">
        <f>SUMIFS('MF COMBINED'!$AD:$AD,'MF COMBINED'!#REF!,'Apportionment Tables'!F$2,'MF COMBINED'!$I:$I,'Apportionment Tables'!$C5,'MF COMBINED'!$A:$A,'Apportionment Tables'!$B$1)</f>
        <v>#REF!</v>
      </c>
      <c r="G5" s="9" t="e">
        <f>SUMIFS('MF COMBINED'!$AD:$AD,'MF COMBINED'!#REF!,'Apportionment Tables'!G$2,'MF COMBINED'!$I:$I,'Apportionment Tables'!$C5,'MF COMBINED'!$A:$A,'Apportionment Tables'!$B$1)</f>
        <v>#REF!</v>
      </c>
      <c r="H5" s="9" t="e">
        <f>SUMIFS('MF COMBINED'!$AD:$AD,'MF COMBINED'!#REF!,'Apportionment Tables'!H$2,'MF COMBINED'!$I:$I,'Apportionment Tables'!$C5,'MF COMBINED'!$A:$A,'Apportionment Tables'!$B$1)</f>
        <v>#REF!</v>
      </c>
      <c r="I5" s="9" t="e">
        <f>SUMIFS('MF COMBINED'!$AD:$AD,'MF COMBINED'!#REF!,'Apportionment Tables'!I$2,'MF COMBINED'!$I:$I,'Apportionment Tables'!$C5,'MF COMBINED'!$A:$A,'Apportionment Tables'!$B$1)</f>
        <v>#REF!</v>
      </c>
      <c r="J5" s="9" t="e">
        <f>SUMIFS('MF COMBINED'!$AD:$AD,'MF COMBINED'!#REF!,'Apportionment Tables'!J$2,'MF COMBINED'!$I:$I,'Apportionment Tables'!$C5,'MF COMBINED'!$A:$A,'Apportionment Tables'!$B$1)</f>
        <v>#REF!</v>
      </c>
      <c r="K5" s="9" t="e">
        <f>SUMIFS('MF COMBINED'!$AD:$AD,'MF COMBINED'!#REF!,'Apportionment Tables'!K$2,'MF COMBINED'!$I:$I,'Apportionment Tables'!$C5,'MF COMBINED'!$A:$A,'Apportionment Tables'!$B$1)</f>
        <v>#REF!</v>
      </c>
      <c r="L5" s="9" t="e">
        <f>SUMIFS('MF COMBINED'!$AD:$AD,'MF COMBINED'!#REF!,'Apportionment Tables'!L$2,'MF COMBINED'!$I:$I,'Apportionment Tables'!$C5,'MF COMBINED'!$A:$A,'Apportionment Tables'!$B$1)</f>
        <v>#REF!</v>
      </c>
      <c r="M5" s="9" t="e">
        <f t="shared" si="0"/>
        <v>#REF!</v>
      </c>
      <c r="P5" s="9" t="s">
        <v>2763</v>
      </c>
      <c r="Q5" s="9" t="e">
        <f>SUMIFS('MF COMBINED'!$AD:$AD,'MF COMBINED'!#REF!,'Apportionment Tables'!Q$2,'MF COMBINED'!$I:$I,'Apportionment Tables'!$P5,'MF COMBINED'!$A:$A,'Apportionment Tables'!$O$1)</f>
        <v>#REF!</v>
      </c>
      <c r="R5" s="9" t="e">
        <f>SUMIFS('MF COMBINED'!$AD:$AD,'MF COMBINED'!#REF!,'Apportionment Tables'!R$2,'MF COMBINED'!$I:$I,'Apportionment Tables'!$P5,'MF COMBINED'!$A:$A,'Apportionment Tables'!$O$1)</f>
        <v>#REF!</v>
      </c>
      <c r="S5" s="9" t="e">
        <f>SUMIFS('MF COMBINED'!$AD:$AD,'MF COMBINED'!#REF!,'Apportionment Tables'!S$2,'MF COMBINED'!$I:$I,'Apportionment Tables'!$P5,'MF COMBINED'!$A:$A,'Apportionment Tables'!$O$1)</f>
        <v>#REF!</v>
      </c>
      <c r="T5" s="9" t="e">
        <f>SUMIFS('MF COMBINED'!$AD:$AD,'MF COMBINED'!#REF!,'Apportionment Tables'!T$2,'MF COMBINED'!$I:$I,'Apportionment Tables'!$P5,'MF COMBINED'!$A:$A,'Apportionment Tables'!$O$1)</f>
        <v>#REF!</v>
      </c>
      <c r="U5" s="9" t="e">
        <f>SUMIFS('MF COMBINED'!$AD:$AD,'MF COMBINED'!#REF!,'Apportionment Tables'!U$2,'MF COMBINED'!$I:$I,'Apportionment Tables'!$P5,'MF COMBINED'!$A:$A,'Apportionment Tables'!$O$1)</f>
        <v>#REF!</v>
      </c>
      <c r="V5" s="9" t="e">
        <f>SUMIFS('MF COMBINED'!$AD:$AD,'MF COMBINED'!#REF!,'Apportionment Tables'!V$2,'MF COMBINED'!$I:$I,'Apportionment Tables'!$P5,'MF COMBINED'!$A:$A,'Apportionment Tables'!$O$1)</f>
        <v>#REF!</v>
      </c>
      <c r="W5" s="9" t="e">
        <f>SUMIFS('MF COMBINED'!$AD:$AD,'MF COMBINED'!#REF!,'Apportionment Tables'!W$2,'MF COMBINED'!$I:$I,'Apportionment Tables'!$P5,'MF COMBINED'!$A:$A,'Apportionment Tables'!$O$1)</f>
        <v>#REF!</v>
      </c>
      <c r="X5" s="9" t="e">
        <f>SUMIFS('MF COMBINED'!$AD:$AD,'MF COMBINED'!#REF!,'Apportionment Tables'!X$2,'MF COMBINED'!$I:$I,'Apportionment Tables'!$P5,'MF COMBINED'!$A:$A,'Apportionment Tables'!$O$1)</f>
        <v>#REF!</v>
      </c>
      <c r="Y5" s="9" t="e">
        <f>SUMIFS('MF COMBINED'!$AD:$AD,'MF COMBINED'!#REF!,'Apportionment Tables'!Y$2,'MF COMBINED'!$I:$I,'Apportionment Tables'!$P5,'MF COMBINED'!$A:$A,'Apportionment Tables'!$O$1)</f>
        <v>#REF!</v>
      </c>
      <c r="Z5" s="9" t="e">
        <f t="shared" si="1"/>
        <v>#REF!</v>
      </c>
    </row>
    <row r="6" spans="2:34">
      <c r="C6" s="9" t="s">
        <v>49</v>
      </c>
      <c r="D6" s="9" t="e">
        <f>SUMIFS('MF COMBINED'!$AD:$AD,'MF COMBINED'!#REF!,'Apportionment Tables'!D$2,'MF COMBINED'!$I:$I,'Apportionment Tables'!$C6,'MF COMBINED'!$A:$A,'Apportionment Tables'!$B$1)</f>
        <v>#REF!</v>
      </c>
      <c r="E6" s="9" t="e">
        <f>SUMIFS('MF COMBINED'!$AD:$AD,'MF COMBINED'!#REF!,'Apportionment Tables'!E$2,'MF COMBINED'!$I:$I,'Apportionment Tables'!$C6,'MF COMBINED'!$A:$A,'Apportionment Tables'!$B$1)</f>
        <v>#REF!</v>
      </c>
      <c r="F6" s="9" t="e">
        <f>SUMIFS('MF COMBINED'!$AD:$AD,'MF COMBINED'!#REF!,'Apportionment Tables'!F$2,'MF COMBINED'!$I:$I,'Apportionment Tables'!$C6,'MF COMBINED'!$A:$A,'Apportionment Tables'!$B$1)</f>
        <v>#REF!</v>
      </c>
      <c r="G6" s="9" t="e">
        <f>SUMIFS('MF COMBINED'!$AD:$AD,'MF COMBINED'!#REF!,'Apportionment Tables'!G$2,'MF COMBINED'!$I:$I,'Apportionment Tables'!$C6,'MF COMBINED'!$A:$A,'Apportionment Tables'!$B$1)</f>
        <v>#REF!</v>
      </c>
      <c r="H6" s="9" t="e">
        <f>SUMIFS('MF COMBINED'!$AD:$AD,'MF COMBINED'!#REF!,'Apportionment Tables'!H$2,'MF COMBINED'!$I:$I,'Apportionment Tables'!$C6,'MF COMBINED'!$A:$A,'Apportionment Tables'!$B$1)</f>
        <v>#REF!</v>
      </c>
      <c r="I6" s="9" t="e">
        <f>SUMIFS('MF COMBINED'!$AD:$AD,'MF COMBINED'!#REF!,'Apportionment Tables'!I$2,'MF COMBINED'!$I:$I,'Apportionment Tables'!$C6,'MF COMBINED'!$A:$A,'Apportionment Tables'!$B$1)</f>
        <v>#REF!</v>
      </c>
      <c r="J6" s="9" t="e">
        <f>SUMIFS('MF COMBINED'!$AD:$AD,'MF COMBINED'!#REF!,'Apportionment Tables'!J$2,'MF COMBINED'!$I:$I,'Apportionment Tables'!$C6,'MF COMBINED'!$A:$A,'Apportionment Tables'!$B$1)</f>
        <v>#REF!</v>
      </c>
      <c r="K6" s="9" t="e">
        <f>SUMIFS('MF COMBINED'!$AD:$AD,'MF COMBINED'!#REF!,'Apportionment Tables'!K$2,'MF COMBINED'!$I:$I,'Apportionment Tables'!$C6,'MF COMBINED'!$A:$A,'Apportionment Tables'!$B$1)</f>
        <v>#REF!</v>
      </c>
      <c r="L6" s="9" t="e">
        <f>SUMIFS('MF COMBINED'!$AD:$AD,'MF COMBINED'!#REF!,'Apportionment Tables'!L$2,'MF COMBINED'!$I:$I,'Apportionment Tables'!$C6,'MF COMBINED'!$A:$A,'Apportionment Tables'!$B$1)</f>
        <v>#REF!</v>
      </c>
      <c r="M6" s="9" t="e">
        <f t="shared" si="0"/>
        <v>#REF!</v>
      </c>
      <c r="P6" s="9" t="s">
        <v>49</v>
      </c>
      <c r="Q6" s="9" t="e">
        <f>SUMIFS('MF COMBINED'!$AD:$AD,'MF COMBINED'!#REF!,'Apportionment Tables'!Q$2,'MF COMBINED'!$I:$I,'Apportionment Tables'!$P6,'MF COMBINED'!$A:$A,'Apportionment Tables'!$O$1)</f>
        <v>#REF!</v>
      </c>
      <c r="R6" s="9" t="e">
        <f>SUMIFS('MF COMBINED'!$AD:$AD,'MF COMBINED'!#REF!,'Apportionment Tables'!R$2,'MF COMBINED'!$I:$I,'Apportionment Tables'!$P6,'MF COMBINED'!$A:$A,'Apportionment Tables'!$O$1)</f>
        <v>#REF!</v>
      </c>
      <c r="S6" s="9" t="e">
        <f>SUMIFS('MF COMBINED'!$AD:$AD,'MF COMBINED'!#REF!,'Apportionment Tables'!S$2,'MF COMBINED'!$I:$I,'Apportionment Tables'!$P6,'MF COMBINED'!$A:$A,'Apportionment Tables'!$O$1)</f>
        <v>#REF!</v>
      </c>
      <c r="T6" s="9" t="e">
        <f>SUMIFS('MF COMBINED'!$AD:$AD,'MF COMBINED'!#REF!,'Apportionment Tables'!T$2,'MF COMBINED'!$I:$I,'Apportionment Tables'!$P6,'MF COMBINED'!$A:$A,'Apportionment Tables'!$O$1)</f>
        <v>#REF!</v>
      </c>
      <c r="U6" s="9" t="e">
        <f>SUMIFS('MF COMBINED'!$AD:$AD,'MF COMBINED'!#REF!,'Apportionment Tables'!U$2,'MF COMBINED'!$I:$I,'Apportionment Tables'!$P6,'MF COMBINED'!$A:$A,'Apportionment Tables'!$O$1)</f>
        <v>#REF!</v>
      </c>
      <c r="V6" s="9" t="e">
        <f>SUMIFS('MF COMBINED'!$AD:$AD,'MF COMBINED'!#REF!,'Apportionment Tables'!V$2,'MF COMBINED'!$I:$I,'Apportionment Tables'!$P6,'MF COMBINED'!$A:$A,'Apportionment Tables'!$O$1)</f>
        <v>#REF!</v>
      </c>
      <c r="W6" s="9" t="e">
        <f>SUMIFS('MF COMBINED'!$AD:$AD,'MF COMBINED'!#REF!,'Apportionment Tables'!W$2,'MF COMBINED'!$I:$I,'Apportionment Tables'!$P6,'MF COMBINED'!$A:$A,'Apportionment Tables'!$O$1)</f>
        <v>#REF!</v>
      </c>
      <c r="X6" s="9" t="e">
        <f>SUMIFS('MF COMBINED'!$AD:$AD,'MF COMBINED'!#REF!,'Apportionment Tables'!X$2,'MF COMBINED'!$I:$I,'Apportionment Tables'!$P6,'MF COMBINED'!$A:$A,'Apportionment Tables'!$O$1)</f>
        <v>#REF!</v>
      </c>
      <c r="Y6" s="9" t="e">
        <f>SUMIFS('MF COMBINED'!$AD:$AD,'MF COMBINED'!#REF!,'Apportionment Tables'!Y$2,'MF COMBINED'!$I:$I,'Apportionment Tables'!$P6,'MF COMBINED'!$A:$A,'Apportionment Tables'!$O$1)</f>
        <v>#REF!</v>
      </c>
      <c r="Z6" s="9" t="e">
        <f t="shared" si="1"/>
        <v>#REF!</v>
      </c>
      <c r="AD6" s="48" t="s">
        <v>2805</v>
      </c>
      <c r="AE6" s="48"/>
      <c r="AG6" s="48" t="s">
        <v>2806</v>
      </c>
      <c r="AH6" s="48"/>
    </row>
    <row r="7" spans="2:34">
      <c r="C7" s="9" t="s">
        <v>2761</v>
      </c>
      <c r="D7" s="9" t="e">
        <f>SUMIFS('MF COMBINED'!$AD:$AD,'MF COMBINED'!#REF!,'Apportionment Tables'!D$2,'MF COMBINED'!$I:$I,'Apportionment Tables'!$C7,'MF COMBINED'!$A:$A,'Apportionment Tables'!$B$1)</f>
        <v>#REF!</v>
      </c>
      <c r="E7" s="9" t="e">
        <f>SUMIFS('MF COMBINED'!$AD:$AD,'MF COMBINED'!#REF!,'Apportionment Tables'!E$2,'MF COMBINED'!$I:$I,'Apportionment Tables'!$C7,'MF COMBINED'!$A:$A,'Apportionment Tables'!$B$1)</f>
        <v>#REF!</v>
      </c>
      <c r="F7" s="9" t="e">
        <f>SUMIFS('MF COMBINED'!$AD:$AD,'MF COMBINED'!#REF!,'Apportionment Tables'!F$2,'MF COMBINED'!$I:$I,'Apportionment Tables'!$C7,'MF COMBINED'!$A:$A,'Apportionment Tables'!$B$1)</f>
        <v>#REF!</v>
      </c>
      <c r="G7" s="9" t="e">
        <f>SUMIFS('MF COMBINED'!$AD:$AD,'MF COMBINED'!#REF!,'Apportionment Tables'!G$2,'MF COMBINED'!$I:$I,'Apportionment Tables'!$C7,'MF COMBINED'!$A:$A,'Apportionment Tables'!$B$1)</f>
        <v>#REF!</v>
      </c>
      <c r="H7" s="9" t="e">
        <f>SUMIFS('MF COMBINED'!$AD:$AD,'MF COMBINED'!#REF!,'Apportionment Tables'!H$2,'MF COMBINED'!$I:$I,'Apportionment Tables'!$C7,'MF COMBINED'!$A:$A,'Apportionment Tables'!$B$1)</f>
        <v>#REF!</v>
      </c>
      <c r="I7" s="9" t="e">
        <f>SUMIFS('MF COMBINED'!$AD:$AD,'MF COMBINED'!#REF!,'Apportionment Tables'!I$2,'MF COMBINED'!$I:$I,'Apportionment Tables'!$C7,'MF COMBINED'!$A:$A,'Apportionment Tables'!$B$1)</f>
        <v>#REF!</v>
      </c>
      <c r="J7" s="9" t="e">
        <f>SUMIFS('MF COMBINED'!$AD:$AD,'MF COMBINED'!#REF!,'Apportionment Tables'!J$2,'MF COMBINED'!$I:$I,'Apportionment Tables'!$C7,'MF COMBINED'!$A:$A,'Apportionment Tables'!$B$1)</f>
        <v>#REF!</v>
      </c>
      <c r="K7" s="9" t="e">
        <f>SUMIFS('MF COMBINED'!$AD:$AD,'MF COMBINED'!#REF!,'Apportionment Tables'!K$2,'MF COMBINED'!$I:$I,'Apportionment Tables'!$C7,'MF COMBINED'!$A:$A,'Apportionment Tables'!$B$1)</f>
        <v>#REF!</v>
      </c>
      <c r="L7" s="9" t="e">
        <f>SUMIFS('MF COMBINED'!$AD:$AD,'MF COMBINED'!#REF!,'Apportionment Tables'!L$2,'MF COMBINED'!$I:$I,'Apportionment Tables'!$C7,'MF COMBINED'!$A:$A,'Apportionment Tables'!$B$1)</f>
        <v>#REF!</v>
      </c>
      <c r="M7" s="9" t="e">
        <f t="shared" si="0"/>
        <v>#REF!</v>
      </c>
      <c r="P7" s="9" t="s">
        <v>2761</v>
      </c>
      <c r="Q7" s="9" t="e">
        <f>SUMIFS('MF COMBINED'!$AD:$AD,'MF COMBINED'!#REF!,'Apportionment Tables'!Q$2,'MF COMBINED'!$I:$I,'Apportionment Tables'!$P7,'MF COMBINED'!$A:$A,'Apportionment Tables'!$O$1)</f>
        <v>#REF!</v>
      </c>
      <c r="R7" s="9" t="e">
        <f>SUMIFS('MF COMBINED'!$AD:$AD,'MF COMBINED'!#REF!,'Apportionment Tables'!R$2,'MF COMBINED'!$I:$I,'Apportionment Tables'!$P7,'MF COMBINED'!$A:$A,'Apportionment Tables'!$O$1)</f>
        <v>#REF!</v>
      </c>
      <c r="S7" s="9" t="e">
        <f>SUMIFS('MF COMBINED'!$AD:$AD,'MF COMBINED'!#REF!,'Apportionment Tables'!S$2,'MF COMBINED'!$I:$I,'Apportionment Tables'!$P7,'MF COMBINED'!$A:$A,'Apportionment Tables'!$O$1)</f>
        <v>#REF!</v>
      </c>
      <c r="T7" s="9" t="e">
        <f>SUMIFS('MF COMBINED'!$AD:$AD,'MF COMBINED'!#REF!,'Apportionment Tables'!T$2,'MF COMBINED'!$I:$I,'Apportionment Tables'!$P7,'MF COMBINED'!$A:$A,'Apportionment Tables'!$O$1)</f>
        <v>#REF!</v>
      </c>
      <c r="U7" s="9" t="e">
        <f>SUMIFS('MF COMBINED'!$AD:$AD,'MF COMBINED'!#REF!,'Apportionment Tables'!U$2,'MF COMBINED'!$I:$I,'Apportionment Tables'!$P7,'MF COMBINED'!$A:$A,'Apportionment Tables'!$O$1)</f>
        <v>#REF!</v>
      </c>
      <c r="V7" s="9" t="e">
        <f>SUMIFS('MF COMBINED'!$AD:$AD,'MF COMBINED'!#REF!,'Apportionment Tables'!V$2,'MF COMBINED'!$I:$I,'Apportionment Tables'!$P7,'MF COMBINED'!$A:$A,'Apportionment Tables'!$O$1)</f>
        <v>#REF!</v>
      </c>
      <c r="W7" s="9" t="e">
        <f>SUMIFS('MF COMBINED'!$AD:$AD,'MF COMBINED'!#REF!,'Apportionment Tables'!W$2,'MF COMBINED'!$I:$I,'Apportionment Tables'!$P7,'MF COMBINED'!$A:$A,'Apportionment Tables'!$O$1)</f>
        <v>#REF!</v>
      </c>
      <c r="X7" s="9" t="e">
        <f>SUMIFS('MF COMBINED'!$AD:$AD,'MF COMBINED'!#REF!,'Apportionment Tables'!X$2,'MF COMBINED'!$I:$I,'Apportionment Tables'!$P7,'MF COMBINED'!$A:$A,'Apportionment Tables'!$O$1)</f>
        <v>#REF!</v>
      </c>
      <c r="Y7" s="9" t="e">
        <f>SUMIFS('MF COMBINED'!$AD:$AD,'MF COMBINED'!#REF!,'Apportionment Tables'!Y$2,'MF COMBINED'!$I:$I,'Apportionment Tables'!$P7,'MF COMBINED'!$A:$A,'Apportionment Tables'!$O$1)</f>
        <v>#REF!</v>
      </c>
      <c r="Z7" s="9" t="e">
        <f t="shared" si="1"/>
        <v>#REF!</v>
      </c>
      <c r="AD7" t="s">
        <v>2807</v>
      </c>
      <c r="AE7" s="9">
        <f>SUM('MF COMBINED'!AD:AD)</f>
        <v>4806009.1000000006</v>
      </c>
      <c r="AG7" t="s">
        <v>2807</v>
      </c>
      <c r="AH7" s="9">
        <f>SUM('MF COMBINED'!AN:AN)</f>
        <v>-97666966.769772694</v>
      </c>
    </row>
    <row r="8" spans="2:34">
      <c r="C8" s="9" t="s">
        <v>85</v>
      </c>
      <c r="D8" s="9" t="e">
        <f>SUMIFS('MF COMBINED'!$AD:$AD,'MF COMBINED'!#REF!,'Apportionment Tables'!D$2,'MF COMBINED'!$I:$I,'Apportionment Tables'!$C8,'MF COMBINED'!$A:$A,'Apportionment Tables'!$B$1)</f>
        <v>#REF!</v>
      </c>
      <c r="E8" s="9" t="e">
        <f>SUMIFS('MF COMBINED'!$AD:$AD,'MF COMBINED'!#REF!,'Apportionment Tables'!E$2,'MF COMBINED'!$I:$I,'Apportionment Tables'!$C8,'MF COMBINED'!$A:$A,'Apportionment Tables'!$B$1)</f>
        <v>#REF!</v>
      </c>
      <c r="F8" s="9" t="e">
        <f>SUMIFS('MF COMBINED'!$AD:$AD,'MF COMBINED'!#REF!,'Apportionment Tables'!F$2,'MF COMBINED'!$I:$I,'Apportionment Tables'!$C8,'MF COMBINED'!$A:$A,'Apportionment Tables'!$B$1)</f>
        <v>#REF!</v>
      </c>
      <c r="G8" s="9" t="e">
        <f>SUMIFS('MF COMBINED'!$AD:$AD,'MF COMBINED'!#REF!,'Apportionment Tables'!G$2,'MF COMBINED'!$I:$I,'Apportionment Tables'!$C8,'MF COMBINED'!$A:$A,'Apportionment Tables'!$B$1)</f>
        <v>#REF!</v>
      </c>
      <c r="H8" s="9" t="e">
        <f>SUMIFS('MF COMBINED'!$AD:$AD,'MF COMBINED'!#REF!,'Apportionment Tables'!H$2,'MF COMBINED'!$I:$I,'Apportionment Tables'!$C8,'MF COMBINED'!$A:$A,'Apportionment Tables'!$B$1)</f>
        <v>#REF!</v>
      </c>
      <c r="I8" s="9" t="e">
        <f>SUMIFS('MF COMBINED'!$AD:$AD,'MF COMBINED'!#REF!,'Apportionment Tables'!I$2,'MF COMBINED'!$I:$I,'Apportionment Tables'!$C8,'MF COMBINED'!$A:$A,'Apportionment Tables'!$B$1)</f>
        <v>#REF!</v>
      </c>
      <c r="J8" s="9" t="e">
        <f>SUMIFS('MF COMBINED'!$AD:$AD,'MF COMBINED'!#REF!,'Apportionment Tables'!J$2,'MF COMBINED'!$I:$I,'Apportionment Tables'!$C8,'MF COMBINED'!$A:$A,'Apportionment Tables'!$B$1)</f>
        <v>#REF!</v>
      </c>
      <c r="K8" s="9" t="e">
        <f>SUMIFS('MF COMBINED'!$AD:$AD,'MF COMBINED'!#REF!,'Apportionment Tables'!K$2,'MF COMBINED'!$I:$I,'Apportionment Tables'!$C8,'MF COMBINED'!$A:$A,'Apportionment Tables'!$B$1)</f>
        <v>#REF!</v>
      </c>
      <c r="L8" s="9" t="e">
        <f>SUMIFS('MF COMBINED'!$AD:$AD,'MF COMBINED'!#REF!,'Apportionment Tables'!L$2,'MF COMBINED'!$I:$I,'Apportionment Tables'!$C8,'MF COMBINED'!$A:$A,'Apportionment Tables'!$B$1)</f>
        <v>#REF!</v>
      </c>
      <c r="M8" s="9" t="e">
        <f t="shared" si="0"/>
        <v>#REF!</v>
      </c>
      <c r="P8" s="9" t="s">
        <v>85</v>
      </c>
      <c r="Q8" s="9" t="e">
        <f>SUMIFS('MF COMBINED'!$AD:$AD,'MF COMBINED'!#REF!,'Apportionment Tables'!Q$2,'MF COMBINED'!$I:$I,'Apportionment Tables'!$P8,'MF COMBINED'!$A:$A,'Apportionment Tables'!$O$1)</f>
        <v>#REF!</v>
      </c>
      <c r="R8" s="9" t="e">
        <f>SUMIFS('MF COMBINED'!$AD:$AD,'MF COMBINED'!#REF!,'Apportionment Tables'!R$2,'MF COMBINED'!$I:$I,'Apportionment Tables'!$P8,'MF COMBINED'!$A:$A,'Apportionment Tables'!$O$1)</f>
        <v>#REF!</v>
      </c>
      <c r="S8" s="9" t="e">
        <f>SUMIFS('MF COMBINED'!$AD:$AD,'MF COMBINED'!#REF!,'Apportionment Tables'!S$2,'MF COMBINED'!$I:$I,'Apportionment Tables'!$P8,'MF COMBINED'!$A:$A,'Apportionment Tables'!$O$1)</f>
        <v>#REF!</v>
      </c>
      <c r="T8" s="9" t="e">
        <f>SUMIFS('MF COMBINED'!$AD:$AD,'MF COMBINED'!#REF!,'Apportionment Tables'!T$2,'MF COMBINED'!$I:$I,'Apportionment Tables'!$P8,'MF COMBINED'!$A:$A,'Apportionment Tables'!$O$1)</f>
        <v>#REF!</v>
      </c>
      <c r="U8" s="9" t="e">
        <f>SUMIFS('MF COMBINED'!$AD:$AD,'MF COMBINED'!#REF!,'Apportionment Tables'!U$2,'MF COMBINED'!$I:$I,'Apportionment Tables'!$P8,'MF COMBINED'!$A:$A,'Apportionment Tables'!$O$1)</f>
        <v>#REF!</v>
      </c>
      <c r="V8" s="9" t="e">
        <f>SUMIFS('MF COMBINED'!$AD:$AD,'MF COMBINED'!#REF!,'Apportionment Tables'!V$2,'MF COMBINED'!$I:$I,'Apportionment Tables'!$P8,'MF COMBINED'!$A:$A,'Apportionment Tables'!$O$1)</f>
        <v>#REF!</v>
      </c>
      <c r="W8" s="9" t="e">
        <f>SUMIFS('MF COMBINED'!$AD:$AD,'MF COMBINED'!#REF!,'Apportionment Tables'!W$2,'MF COMBINED'!$I:$I,'Apportionment Tables'!$P8,'MF COMBINED'!$A:$A,'Apportionment Tables'!$O$1)</f>
        <v>#REF!</v>
      </c>
      <c r="X8" s="9" t="e">
        <f>SUMIFS('MF COMBINED'!$AD:$AD,'MF COMBINED'!#REF!,'Apportionment Tables'!X$2,'MF COMBINED'!$I:$I,'Apportionment Tables'!$P8,'MF COMBINED'!$A:$A,'Apportionment Tables'!$O$1)</f>
        <v>#REF!</v>
      </c>
      <c r="Y8" s="9" t="e">
        <f>SUMIFS('MF COMBINED'!$AD:$AD,'MF COMBINED'!#REF!,'Apportionment Tables'!Y$2,'MF COMBINED'!$I:$I,'Apportionment Tables'!$P8,'MF COMBINED'!$A:$A,'Apportionment Tables'!$O$1)</f>
        <v>#REF!</v>
      </c>
      <c r="Z8" s="9" t="e">
        <f t="shared" si="1"/>
        <v>#REF!</v>
      </c>
      <c r="AD8" t="s">
        <v>2808</v>
      </c>
      <c r="AE8" s="9" t="e">
        <f>SUM(M10+Z10+M34+Z34)</f>
        <v>#REF!</v>
      </c>
      <c r="AG8" t="s">
        <v>2808</v>
      </c>
      <c r="AH8" s="9" t="e">
        <f>SUM(M22+Z22+M46+Z46)</f>
        <v>#REF!</v>
      </c>
    </row>
    <row r="9" spans="2:34">
      <c r="C9" s="9" t="s">
        <v>305</v>
      </c>
      <c r="D9" s="9" t="e">
        <f>SUMIFS('MF COMBINED'!$AD:$AD,'MF COMBINED'!#REF!,'Apportionment Tables'!D$2,'MF COMBINED'!$I:$I,'Apportionment Tables'!$C9,'MF COMBINED'!$A:$A,'Apportionment Tables'!$B$1)</f>
        <v>#REF!</v>
      </c>
      <c r="E9" s="9" t="e">
        <f>SUMIFS('MF COMBINED'!$AD:$AD,'MF COMBINED'!#REF!,'Apportionment Tables'!E$2,'MF COMBINED'!$I:$I,'Apportionment Tables'!$C9,'MF COMBINED'!$A:$A,'Apportionment Tables'!$B$1)</f>
        <v>#REF!</v>
      </c>
      <c r="F9" s="9" t="e">
        <f>SUMIFS('MF COMBINED'!$AD:$AD,'MF COMBINED'!#REF!,'Apportionment Tables'!F$2,'MF COMBINED'!$I:$I,'Apportionment Tables'!$C9,'MF COMBINED'!$A:$A,'Apportionment Tables'!$B$1)</f>
        <v>#REF!</v>
      </c>
      <c r="G9" s="9" t="e">
        <f>SUMIFS('MF COMBINED'!$AD:$AD,'MF COMBINED'!#REF!,'Apportionment Tables'!G$2,'MF COMBINED'!$I:$I,'Apportionment Tables'!$C9,'MF COMBINED'!$A:$A,'Apportionment Tables'!$B$1)</f>
        <v>#REF!</v>
      </c>
      <c r="H9" s="9" t="e">
        <f>SUMIFS('MF COMBINED'!$AD:$AD,'MF COMBINED'!#REF!,'Apportionment Tables'!H$2,'MF COMBINED'!$I:$I,'Apportionment Tables'!$C9,'MF COMBINED'!$A:$A,'Apportionment Tables'!$B$1)</f>
        <v>#REF!</v>
      </c>
      <c r="I9" s="9" t="e">
        <f>SUMIFS('MF COMBINED'!$AD:$AD,'MF COMBINED'!#REF!,'Apportionment Tables'!I$2,'MF COMBINED'!$I:$I,'Apportionment Tables'!$C9,'MF COMBINED'!$A:$A,'Apportionment Tables'!$B$1)</f>
        <v>#REF!</v>
      </c>
      <c r="J9" s="9" t="e">
        <f>SUMIFS('MF COMBINED'!$AD:$AD,'MF COMBINED'!#REF!,'Apportionment Tables'!J$2,'MF COMBINED'!$I:$I,'Apportionment Tables'!$C9,'MF COMBINED'!$A:$A,'Apportionment Tables'!$B$1)</f>
        <v>#REF!</v>
      </c>
      <c r="K9" s="9" t="e">
        <f>SUMIFS('MF COMBINED'!$AD:$AD,'MF COMBINED'!#REF!,'Apportionment Tables'!K$2,'MF COMBINED'!$I:$I,'Apportionment Tables'!$C9,'MF COMBINED'!$A:$A,'Apportionment Tables'!$B$1)</f>
        <v>#REF!</v>
      </c>
      <c r="L9" s="9" t="e">
        <f>SUMIFS('MF COMBINED'!$AD:$AD,'MF COMBINED'!#REF!,'Apportionment Tables'!L$2,'MF COMBINED'!$I:$I,'Apportionment Tables'!$C9,'MF COMBINED'!$A:$A,'Apportionment Tables'!$B$1)</f>
        <v>#REF!</v>
      </c>
      <c r="M9" s="9" t="e">
        <f t="shared" si="0"/>
        <v>#REF!</v>
      </c>
      <c r="P9" s="9" t="s">
        <v>305</v>
      </c>
      <c r="Q9" s="9" t="e">
        <f>SUMIFS('MF COMBINED'!$AD:$AD,'MF COMBINED'!#REF!,'Apportionment Tables'!Q$2,'MF COMBINED'!$I:$I,'Apportionment Tables'!$P9,'MF COMBINED'!$A:$A,'Apportionment Tables'!$O$1)</f>
        <v>#REF!</v>
      </c>
      <c r="R9" s="9" t="e">
        <f>SUMIFS('MF COMBINED'!$AD:$AD,'MF COMBINED'!#REF!,'Apportionment Tables'!R$2,'MF COMBINED'!$I:$I,'Apportionment Tables'!$P9,'MF COMBINED'!$A:$A,'Apportionment Tables'!$O$1)</f>
        <v>#REF!</v>
      </c>
      <c r="S9" s="9" t="e">
        <f>SUMIFS('MF COMBINED'!$AD:$AD,'MF COMBINED'!#REF!,'Apportionment Tables'!S$2,'MF COMBINED'!$I:$I,'Apportionment Tables'!$P9,'MF COMBINED'!$A:$A,'Apportionment Tables'!$O$1)</f>
        <v>#REF!</v>
      </c>
      <c r="T9" s="9" t="e">
        <f>SUMIFS('MF COMBINED'!$AD:$AD,'MF COMBINED'!#REF!,'Apportionment Tables'!T$2,'MF COMBINED'!$I:$I,'Apportionment Tables'!$P9,'MF COMBINED'!$A:$A,'Apportionment Tables'!$O$1)</f>
        <v>#REF!</v>
      </c>
      <c r="U9" s="9" t="e">
        <f>SUMIFS('MF COMBINED'!$AD:$AD,'MF COMBINED'!#REF!,'Apportionment Tables'!U$2,'MF COMBINED'!$I:$I,'Apportionment Tables'!$P9,'MF COMBINED'!$A:$A,'Apportionment Tables'!$O$1)</f>
        <v>#REF!</v>
      </c>
      <c r="V9" s="9" t="e">
        <f>SUMIFS('MF COMBINED'!$AD:$AD,'MF COMBINED'!#REF!,'Apportionment Tables'!V$2,'MF COMBINED'!$I:$I,'Apportionment Tables'!$P9,'MF COMBINED'!$A:$A,'Apportionment Tables'!$O$1)</f>
        <v>#REF!</v>
      </c>
      <c r="W9" s="9" t="e">
        <f>SUMIFS('MF COMBINED'!$AD:$AD,'MF COMBINED'!#REF!,'Apportionment Tables'!W$2,'MF COMBINED'!$I:$I,'Apportionment Tables'!$P9,'MF COMBINED'!$A:$A,'Apportionment Tables'!$O$1)</f>
        <v>#REF!</v>
      </c>
      <c r="X9" s="9" t="e">
        <f>SUMIFS('MF COMBINED'!$AD:$AD,'MF COMBINED'!#REF!,'Apportionment Tables'!X$2,'MF COMBINED'!$I:$I,'Apportionment Tables'!$P9,'MF COMBINED'!$A:$A,'Apportionment Tables'!$O$1)</f>
        <v>#REF!</v>
      </c>
      <c r="Y9" s="9" t="e">
        <f>SUMIFS('MF COMBINED'!$AD:$AD,'MF COMBINED'!#REF!,'Apportionment Tables'!Y$2,'MF COMBINED'!$I:$I,'Apportionment Tables'!$P9,'MF COMBINED'!$A:$A,'Apportionment Tables'!$O$1)</f>
        <v>#REF!</v>
      </c>
      <c r="Z9" s="9" t="e">
        <f t="shared" si="1"/>
        <v>#REF!</v>
      </c>
      <c r="AD9" t="s">
        <v>2809</v>
      </c>
      <c r="AE9" s="9" t="e">
        <f>SUMIF('MF COMBINED'!#REF!,'Apportionment Tables'!AD9,'MF COMBINED'!AD:AD)</f>
        <v>#REF!</v>
      </c>
      <c r="AG9" t="s">
        <v>2809</v>
      </c>
      <c r="AH9" s="9" t="e">
        <f>SUMIF('MF COMBINED'!#REF!,'Apportionment Tables'!AG9,'MF COMBINED'!AN:AN)</f>
        <v>#REF!</v>
      </c>
    </row>
    <row r="10" spans="2:34" ht="15.75" thickBot="1">
      <c r="C10" s="12" t="s">
        <v>310</v>
      </c>
      <c r="D10" s="12" t="e">
        <f t="shared" ref="D10:L10" si="2">SUM(D3:D9)</f>
        <v>#REF!</v>
      </c>
      <c r="E10" s="12" t="e">
        <f t="shared" si="2"/>
        <v>#REF!</v>
      </c>
      <c r="F10" s="12" t="e">
        <f t="shared" si="2"/>
        <v>#REF!</v>
      </c>
      <c r="G10" s="12" t="e">
        <f t="shared" si="2"/>
        <v>#REF!</v>
      </c>
      <c r="H10" s="12" t="e">
        <f t="shared" si="2"/>
        <v>#REF!</v>
      </c>
      <c r="I10" s="12" t="e">
        <f t="shared" si="2"/>
        <v>#REF!</v>
      </c>
      <c r="J10" s="12" t="e">
        <f t="shared" si="2"/>
        <v>#REF!</v>
      </c>
      <c r="K10" s="12" t="e">
        <f t="shared" si="2"/>
        <v>#REF!</v>
      </c>
      <c r="L10" s="12" t="e">
        <f t="shared" si="2"/>
        <v>#REF!</v>
      </c>
      <c r="M10" s="12" t="e">
        <f>SUM(D10:L10)</f>
        <v>#REF!</v>
      </c>
      <c r="P10" s="12" t="s">
        <v>310</v>
      </c>
      <c r="Q10" s="12" t="e">
        <f t="shared" ref="Q10" si="3">SUM(Q3:Q9)</f>
        <v>#REF!</v>
      </c>
      <c r="R10" s="12" t="e">
        <f t="shared" ref="R10:Y10" si="4">SUM(R3:R9)</f>
        <v>#REF!</v>
      </c>
      <c r="S10" s="12" t="e">
        <f t="shared" si="4"/>
        <v>#REF!</v>
      </c>
      <c r="T10" s="12" t="e">
        <f t="shared" si="4"/>
        <v>#REF!</v>
      </c>
      <c r="U10" s="12" t="e">
        <f t="shared" si="4"/>
        <v>#REF!</v>
      </c>
      <c r="V10" s="12" t="e">
        <f t="shared" si="4"/>
        <v>#REF!</v>
      </c>
      <c r="W10" s="12" t="e">
        <f t="shared" si="4"/>
        <v>#REF!</v>
      </c>
      <c r="X10" s="12" t="e">
        <f t="shared" si="4"/>
        <v>#REF!</v>
      </c>
      <c r="Y10" s="12" t="e">
        <f t="shared" si="4"/>
        <v>#REF!</v>
      </c>
      <c r="Z10" s="12" t="e">
        <f>SUM(Q10:Y10)</f>
        <v>#REF!</v>
      </c>
      <c r="AD10" s="49" t="s">
        <v>311</v>
      </c>
      <c r="AE10" s="47" t="e">
        <f>AE7-AE8-AE9</f>
        <v>#REF!</v>
      </c>
      <c r="AG10" s="49" t="s">
        <v>311</v>
      </c>
      <c r="AH10" s="47" t="e">
        <f>AH7-AH8-AH9</f>
        <v>#REF!</v>
      </c>
    </row>
    <row r="11" spans="2:34" ht="15.75" thickTop="1">
      <c r="C11" s="9"/>
      <c r="D11" s="9"/>
      <c r="E11" s="9"/>
      <c r="F11" s="9"/>
      <c r="G11" s="9"/>
      <c r="H11" s="9"/>
      <c r="I11" s="9"/>
      <c r="J11" s="9"/>
      <c r="K11" s="9"/>
      <c r="L11" s="46" t="s">
        <v>2810</v>
      </c>
      <c r="M11" s="6" t="e">
        <f>+M10-SUMIF('MF COMBINED'!$A:$A,B1,'MF COMBINED'!$AD:$AD)</f>
        <v>#REF!</v>
      </c>
      <c r="P11" s="9"/>
      <c r="Q11" s="9"/>
      <c r="R11" s="9"/>
      <c r="S11" s="9"/>
      <c r="T11" s="9"/>
      <c r="U11" s="9"/>
      <c r="V11" s="9"/>
      <c r="W11" s="9"/>
      <c r="X11" s="9"/>
      <c r="Y11" s="46" t="s">
        <v>2810</v>
      </c>
      <c r="Z11" s="46" t="e">
        <f>+Z10-SUMIF('MF COMBINED'!$A:$A,O1,'MF COMBINED'!$AD:$AD)</f>
        <v>#REF!</v>
      </c>
    </row>
    <row r="12" spans="2:34">
      <c r="L12" s="46"/>
      <c r="M12" s="6"/>
      <c r="Y12" s="46"/>
      <c r="Z12" s="6"/>
    </row>
    <row r="13" spans="2:34">
      <c r="C13" s="8" t="s">
        <v>312</v>
      </c>
      <c r="D13" s="8"/>
      <c r="E13" s="8"/>
      <c r="F13" s="9"/>
      <c r="G13" s="9"/>
      <c r="H13" s="9"/>
      <c r="I13" s="9"/>
      <c r="J13" s="9"/>
      <c r="K13" s="9"/>
      <c r="L13" s="9"/>
      <c r="M13" s="9"/>
      <c r="P13" s="8" t="s">
        <v>312</v>
      </c>
      <c r="Q13" s="8"/>
      <c r="R13" s="8"/>
      <c r="S13" s="9"/>
      <c r="T13" s="9"/>
      <c r="U13" s="9"/>
      <c r="V13" s="9"/>
      <c r="W13" s="9"/>
      <c r="X13" s="9"/>
      <c r="Y13" s="9"/>
      <c r="Z13" s="9"/>
    </row>
    <row r="14" spans="2:34">
      <c r="C14" s="10"/>
      <c r="D14" s="11" t="str">
        <f>D2</f>
        <v>CA</v>
      </c>
      <c r="E14" s="11" t="str">
        <f t="shared" ref="E14:L14" si="5">E2</f>
        <v>IL</v>
      </c>
      <c r="F14" s="11" t="str">
        <f t="shared" si="5"/>
        <v>IN</v>
      </c>
      <c r="G14" s="11" t="str">
        <f t="shared" si="5"/>
        <v>KY</v>
      </c>
      <c r="H14" s="11" t="str">
        <f t="shared" si="5"/>
        <v>NY</v>
      </c>
      <c r="I14" s="11" t="str">
        <f t="shared" si="5"/>
        <v>OH</v>
      </c>
      <c r="J14" s="11" t="str">
        <f t="shared" si="5"/>
        <v>UT</v>
      </c>
      <c r="K14" s="11" t="str">
        <f t="shared" si="5"/>
        <v>WA</v>
      </c>
      <c r="L14" s="11" t="str">
        <f t="shared" si="5"/>
        <v>WV</v>
      </c>
      <c r="M14" s="11" t="s">
        <v>302</v>
      </c>
      <c r="P14" s="10"/>
      <c r="Q14" s="11" t="str">
        <f>Q2</f>
        <v>CA</v>
      </c>
      <c r="R14" s="11" t="str">
        <f t="shared" ref="R14:Y14" si="6">R2</f>
        <v>IL</v>
      </c>
      <c r="S14" s="11" t="str">
        <f t="shared" si="6"/>
        <v>IN</v>
      </c>
      <c r="T14" s="11" t="str">
        <f t="shared" si="6"/>
        <v>KY</v>
      </c>
      <c r="U14" s="11" t="str">
        <f t="shared" si="6"/>
        <v>NY</v>
      </c>
      <c r="V14" s="11" t="str">
        <f t="shared" si="6"/>
        <v>OH</v>
      </c>
      <c r="W14" s="11" t="str">
        <f t="shared" si="6"/>
        <v>UT</v>
      </c>
      <c r="X14" s="11" t="str">
        <f t="shared" si="6"/>
        <v>WA</v>
      </c>
      <c r="Y14" s="11" t="str">
        <f t="shared" si="6"/>
        <v>WV</v>
      </c>
      <c r="Z14" s="11" t="s">
        <v>302</v>
      </c>
    </row>
    <row r="15" spans="2:34">
      <c r="C15" s="9" t="s">
        <v>303</v>
      </c>
      <c r="D15" s="9" t="e">
        <f>SUMIFS('MF COMBINED'!$AN:$AN,'MF COMBINED'!#REF!,'Apportionment Tables'!D$2,'MF COMBINED'!$I:$I,'Apportionment Tables'!$C15,'MF COMBINED'!$A:$A,'Apportionment Tables'!$B$1)</f>
        <v>#REF!</v>
      </c>
      <c r="E15" s="9" t="e">
        <f>SUMIFS('MF COMBINED'!$AN:$AN,'MF COMBINED'!#REF!,'Apportionment Tables'!E$2,'MF COMBINED'!$I:$I,'Apportionment Tables'!$C15,'MF COMBINED'!$A:$A,'Apportionment Tables'!$B$1)</f>
        <v>#REF!</v>
      </c>
      <c r="F15" s="9" t="e">
        <f>SUMIFS('MF COMBINED'!$AN:$AN,'MF COMBINED'!#REF!,'Apportionment Tables'!F$2,'MF COMBINED'!$I:$I,'Apportionment Tables'!$C15,'MF COMBINED'!$A:$A,'Apportionment Tables'!$B$1)</f>
        <v>#REF!</v>
      </c>
      <c r="G15" s="9" t="e">
        <f>SUMIFS('MF COMBINED'!$AN:$AN,'MF COMBINED'!#REF!,'Apportionment Tables'!G$2,'MF COMBINED'!$I:$I,'Apportionment Tables'!$C15,'MF COMBINED'!$A:$A,'Apportionment Tables'!$B$1)</f>
        <v>#REF!</v>
      </c>
      <c r="H15" s="9" t="e">
        <f>SUMIFS('MF COMBINED'!$AN:$AN,'MF COMBINED'!#REF!,'Apportionment Tables'!H$2,'MF COMBINED'!$I:$I,'Apportionment Tables'!$C15,'MF COMBINED'!$A:$A,'Apportionment Tables'!$B$1)</f>
        <v>#REF!</v>
      </c>
      <c r="I15" s="9" t="e">
        <f>SUMIFS('MF COMBINED'!$AN:$AN,'MF COMBINED'!#REF!,'Apportionment Tables'!I$2,'MF COMBINED'!$I:$I,'Apportionment Tables'!$C15,'MF COMBINED'!$A:$A,'Apportionment Tables'!$B$1)</f>
        <v>#REF!</v>
      </c>
      <c r="J15" s="9" t="e">
        <f>SUMIFS('MF COMBINED'!$AN:$AN,'MF COMBINED'!#REF!,'Apportionment Tables'!J$2,'MF COMBINED'!$I:$I,'Apportionment Tables'!$C15,'MF COMBINED'!$A:$A,'Apportionment Tables'!$B$1)</f>
        <v>#REF!</v>
      </c>
      <c r="K15" s="9" t="e">
        <f>SUMIFS('MF COMBINED'!$AN:$AN,'MF COMBINED'!#REF!,'Apportionment Tables'!K$2,'MF COMBINED'!$I:$I,'Apportionment Tables'!$C15,'MF COMBINED'!$A:$A,'Apportionment Tables'!$B$1)</f>
        <v>#REF!</v>
      </c>
      <c r="L15" s="9" t="e">
        <f>SUMIFS('MF COMBINED'!$AN:$AN,'MF COMBINED'!#REF!,'Apportionment Tables'!L$2,'MF COMBINED'!$I:$I,'Apportionment Tables'!$C15,'MF COMBINED'!$A:$A,'Apportionment Tables'!$B$1)</f>
        <v>#REF!</v>
      </c>
      <c r="M15" s="9" t="e">
        <f>SUM(D15:L15)</f>
        <v>#REF!</v>
      </c>
      <c r="P15" s="9" t="s">
        <v>303</v>
      </c>
      <c r="Q15" s="9" t="e">
        <f>SUMIFS('MF COMBINED'!$AN:$AN,'MF COMBINED'!#REF!,'Apportionment Tables'!Q$2,'MF COMBINED'!$I:$I,'Apportionment Tables'!$P15,'MF COMBINED'!$A:$A,'Apportionment Tables'!$O$1)</f>
        <v>#REF!</v>
      </c>
      <c r="R15" s="9" t="e">
        <f>SUMIFS('MF COMBINED'!$AN:$AN,'MF COMBINED'!#REF!,'Apportionment Tables'!R$2,'MF COMBINED'!$I:$I,'Apportionment Tables'!$P15,'MF COMBINED'!$A:$A,'Apportionment Tables'!$O$1)</f>
        <v>#REF!</v>
      </c>
      <c r="S15" s="9" t="e">
        <f>SUMIFS('MF COMBINED'!$AN:$AN,'MF COMBINED'!#REF!,'Apportionment Tables'!S$2,'MF COMBINED'!$I:$I,'Apportionment Tables'!$P15,'MF COMBINED'!$A:$A,'Apportionment Tables'!$O$1)</f>
        <v>#REF!</v>
      </c>
      <c r="T15" s="9" t="e">
        <f>SUMIFS('MF COMBINED'!$AN:$AN,'MF COMBINED'!#REF!,'Apportionment Tables'!T$2,'MF COMBINED'!$I:$I,'Apportionment Tables'!$P15,'MF COMBINED'!$A:$A,'Apportionment Tables'!$O$1)</f>
        <v>#REF!</v>
      </c>
      <c r="U15" s="9" t="e">
        <f>SUMIFS('MF COMBINED'!$AN:$AN,'MF COMBINED'!#REF!,'Apportionment Tables'!U$2,'MF COMBINED'!$I:$I,'Apportionment Tables'!$P15,'MF COMBINED'!$A:$A,'Apportionment Tables'!$O$1)</f>
        <v>#REF!</v>
      </c>
      <c r="V15" s="9" t="e">
        <f>SUMIFS('MF COMBINED'!$AN:$AN,'MF COMBINED'!#REF!,'Apportionment Tables'!V$2,'MF COMBINED'!$I:$I,'Apportionment Tables'!$P15,'MF COMBINED'!$A:$A,'Apportionment Tables'!$O$1)</f>
        <v>#REF!</v>
      </c>
      <c r="W15" s="9" t="e">
        <f>SUMIFS('MF COMBINED'!$AN:$AN,'MF COMBINED'!#REF!,'Apportionment Tables'!W$2,'MF COMBINED'!$I:$I,'Apportionment Tables'!$P15,'MF COMBINED'!$A:$A,'Apportionment Tables'!$O$1)</f>
        <v>#REF!</v>
      </c>
      <c r="X15" s="9" t="e">
        <f>SUMIFS('MF COMBINED'!$AN:$AN,'MF COMBINED'!#REF!,'Apportionment Tables'!X$2,'MF COMBINED'!$I:$I,'Apportionment Tables'!$P15,'MF COMBINED'!$A:$A,'Apportionment Tables'!$O$1)</f>
        <v>#REF!</v>
      </c>
      <c r="Y15" s="9" t="e">
        <f>SUMIFS('MF COMBINED'!$AN:$AN,'MF COMBINED'!#REF!,'Apportionment Tables'!Y$2,'MF COMBINED'!$I:$I,'Apportionment Tables'!$P15,'MF COMBINED'!$A:$A,'Apportionment Tables'!$O$1)</f>
        <v>#REF!</v>
      </c>
      <c r="Z15" s="9" t="e">
        <f>SUM(Q15:Y15)</f>
        <v>#REF!</v>
      </c>
    </row>
    <row r="16" spans="2:34">
      <c r="C16" s="9" t="s">
        <v>304</v>
      </c>
      <c r="D16" s="9" t="e">
        <f>SUMIFS('MF COMBINED'!$AN:$AN,'MF COMBINED'!#REF!,'Apportionment Tables'!D$2,'MF COMBINED'!$I:$I,'Apportionment Tables'!$C16,'MF COMBINED'!$A:$A,'Apportionment Tables'!$B$1)</f>
        <v>#REF!</v>
      </c>
      <c r="E16" s="9" t="e">
        <f>SUMIFS('MF COMBINED'!$AN:$AN,'MF COMBINED'!#REF!,'Apportionment Tables'!E$2,'MF COMBINED'!$I:$I,'Apportionment Tables'!$C16,'MF COMBINED'!$A:$A,'Apportionment Tables'!$B$1)</f>
        <v>#REF!</v>
      </c>
      <c r="F16" s="9" t="e">
        <f>SUMIFS('MF COMBINED'!$AN:$AN,'MF COMBINED'!#REF!,'Apportionment Tables'!F$2,'MF COMBINED'!$I:$I,'Apportionment Tables'!$C16,'MF COMBINED'!$A:$A,'Apportionment Tables'!$B$1)</f>
        <v>#REF!</v>
      </c>
      <c r="G16" s="9" t="e">
        <f>SUMIFS('MF COMBINED'!$AN:$AN,'MF COMBINED'!#REF!,'Apportionment Tables'!G$2,'MF COMBINED'!$I:$I,'Apportionment Tables'!$C16,'MF COMBINED'!$A:$A,'Apportionment Tables'!$B$1)</f>
        <v>#REF!</v>
      </c>
      <c r="H16" s="9" t="e">
        <f>SUMIFS('MF COMBINED'!$AN:$AN,'MF COMBINED'!#REF!,'Apportionment Tables'!H$2,'MF COMBINED'!$I:$I,'Apportionment Tables'!$C16,'MF COMBINED'!$A:$A,'Apportionment Tables'!$B$1)</f>
        <v>#REF!</v>
      </c>
      <c r="I16" s="9" t="e">
        <f>SUMIFS('MF COMBINED'!$AN:$AN,'MF COMBINED'!#REF!,'Apportionment Tables'!I$2,'MF COMBINED'!$I:$I,'Apportionment Tables'!$C16,'MF COMBINED'!$A:$A,'Apportionment Tables'!$B$1)</f>
        <v>#REF!</v>
      </c>
      <c r="J16" s="9" t="e">
        <f>SUMIFS('MF COMBINED'!$AN:$AN,'MF COMBINED'!#REF!,'Apportionment Tables'!J$2,'MF COMBINED'!$I:$I,'Apportionment Tables'!$C16,'MF COMBINED'!$A:$A,'Apportionment Tables'!$B$1)</f>
        <v>#REF!</v>
      </c>
      <c r="K16" s="9" t="e">
        <f>SUMIFS('MF COMBINED'!$AN:$AN,'MF COMBINED'!#REF!,'Apportionment Tables'!K$2,'MF COMBINED'!$I:$I,'Apportionment Tables'!$C16,'MF COMBINED'!$A:$A,'Apportionment Tables'!$B$1)</f>
        <v>#REF!</v>
      </c>
      <c r="L16" s="9" t="e">
        <f>SUMIFS('MF COMBINED'!$AN:$AN,'MF COMBINED'!#REF!,'Apportionment Tables'!L$2,'MF COMBINED'!$I:$I,'Apportionment Tables'!$C16,'MF COMBINED'!$A:$A,'Apportionment Tables'!$B$1)</f>
        <v>#REF!</v>
      </c>
      <c r="M16" s="9" t="e">
        <f t="shared" ref="M16:M21" si="7">SUM(D16:L16)</f>
        <v>#REF!</v>
      </c>
      <c r="P16" s="9" t="s">
        <v>304</v>
      </c>
      <c r="Q16" s="9" t="e">
        <f>SUMIFS('MF COMBINED'!$AN:$AN,'MF COMBINED'!#REF!,'Apportionment Tables'!Q$2,'MF COMBINED'!$I:$I,'Apportionment Tables'!$P16,'MF COMBINED'!$A:$A,'Apportionment Tables'!$O$1)</f>
        <v>#REF!</v>
      </c>
      <c r="R16" s="9" t="e">
        <f>SUMIFS('MF COMBINED'!$AN:$AN,'MF COMBINED'!#REF!,'Apportionment Tables'!R$2,'MF COMBINED'!$I:$I,'Apportionment Tables'!$P16,'MF COMBINED'!$A:$A,'Apportionment Tables'!$O$1)</f>
        <v>#REF!</v>
      </c>
      <c r="S16" s="9" t="e">
        <f>SUMIFS('MF COMBINED'!$AN:$AN,'MF COMBINED'!#REF!,'Apportionment Tables'!S$2,'MF COMBINED'!$I:$I,'Apportionment Tables'!$P16,'MF COMBINED'!$A:$A,'Apportionment Tables'!$O$1)</f>
        <v>#REF!</v>
      </c>
      <c r="T16" s="9" t="e">
        <f>SUMIFS('MF COMBINED'!$AN:$AN,'MF COMBINED'!#REF!,'Apportionment Tables'!T$2,'MF COMBINED'!$I:$I,'Apportionment Tables'!$P16,'MF COMBINED'!$A:$A,'Apportionment Tables'!$O$1)</f>
        <v>#REF!</v>
      </c>
      <c r="U16" s="9" t="e">
        <f>SUMIFS('MF COMBINED'!$AN:$AN,'MF COMBINED'!#REF!,'Apportionment Tables'!U$2,'MF COMBINED'!$I:$I,'Apportionment Tables'!$P16,'MF COMBINED'!$A:$A,'Apportionment Tables'!$O$1)</f>
        <v>#REF!</v>
      </c>
      <c r="V16" s="9" t="e">
        <f>SUMIFS('MF COMBINED'!$AN:$AN,'MF COMBINED'!#REF!,'Apportionment Tables'!V$2,'MF COMBINED'!$I:$I,'Apportionment Tables'!$P16,'MF COMBINED'!$A:$A,'Apportionment Tables'!$O$1)</f>
        <v>#REF!</v>
      </c>
      <c r="W16" s="9" t="e">
        <f>SUMIFS('MF COMBINED'!$AN:$AN,'MF COMBINED'!#REF!,'Apportionment Tables'!W$2,'MF COMBINED'!$I:$I,'Apportionment Tables'!$P16,'MF COMBINED'!$A:$A,'Apportionment Tables'!$O$1)</f>
        <v>#REF!</v>
      </c>
      <c r="X16" s="9" t="e">
        <f>SUMIFS('MF COMBINED'!$AN:$AN,'MF COMBINED'!#REF!,'Apportionment Tables'!X$2,'MF COMBINED'!$I:$I,'Apportionment Tables'!$P16,'MF COMBINED'!$A:$A,'Apportionment Tables'!$O$1)</f>
        <v>#REF!</v>
      </c>
      <c r="Y16" s="9" t="e">
        <f>SUMIFS('MF COMBINED'!$AN:$AN,'MF COMBINED'!#REF!,'Apportionment Tables'!Y$2,'MF COMBINED'!$I:$I,'Apportionment Tables'!$P16,'MF COMBINED'!$A:$A,'Apportionment Tables'!$O$1)</f>
        <v>#REF!</v>
      </c>
      <c r="Z16" s="9" t="e">
        <f t="shared" ref="Z16:Z21" si="8">SUM(Q16:Y16)</f>
        <v>#REF!</v>
      </c>
    </row>
    <row r="17" spans="2:26">
      <c r="C17" s="9" t="s">
        <v>2763</v>
      </c>
      <c r="D17" s="9" t="e">
        <f>SUMIFS('MF COMBINED'!$AN:$AN,'MF COMBINED'!#REF!,'Apportionment Tables'!D$2,'MF COMBINED'!$I:$I,'Apportionment Tables'!$C17,'MF COMBINED'!$A:$A,'Apportionment Tables'!$B$1)</f>
        <v>#REF!</v>
      </c>
      <c r="E17" s="9" t="e">
        <f>SUMIFS('MF COMBINED'!$AN:$AN,'MF COMBINED'!#REF!,'Apportionment Tables'!E$2,'MF COMBINED'!$I:$I,'Apportionment Tables'!$C17,'MF COMBINED'!$A:$A,'Apportionment Tables'!$B$1)</f>
        <v>#REF!</v>
      </c>
      <c r="F17" s="9" t="e">
        <f>SUMIFS('MF COMBINED'!$AN:$AN,'MF COMBINED'!#REF!,'Apportionment Tables'!F$2,'MF COMBINED'!$I:$I,'Apportionment Tables'!$C17,'MF COMBINED'!$A:$A,'Apportionment Tables'!$B$1)</f>
        <v>#REF!</v>
      </c>
      <c r="G17" s="9" t="e">
        <f>SUMIFS('MF COMBINED'!$AN:$AN,'MF COMBINED'!#REF!,'Apportionment Tables'!G$2,'MF COMBINED'!$I:$I,'Apportionment Tables'!$C17,'MF COMBINED'!$A:$A,'Apportionment Tables'!$B$1)</f>
        <v>#REF!</v>
      </c>
      <c r="H17" s="9" t="e">
        <f>SUMIFS('MF COMBINED'!$AN:$AN,'MF COMBINED'!#REF!,'Apportionment Tables'!H$2,'MF COMBINED'!$I:$I,'Apportionment Tables'!$C17,'MF COMBINED'!$A:$A,'Apportionment Tables'!$B$1)</f>
        <v>#REF!</v>
      </c>
      <c r="I17" s="9" t="e">
        <f>SUMIFS('MF COMBINED'!$AN:$AN,'MF COMBINED'!#REF!,'Apportionment Tables'!I$2,'MF COMBINED'!$I:$I,'Apportionment Tables'!$C17,'MF COMBINED'!$A:$A,'Apportionment Tables'!$B$1)</f>
        <v>#REF!</v>
      </c>
      <c r="J17" s="9" t="e">
        <f>SUMIFS('MF COMBINED'!$AN:$AN,'MF COMBINED'!#REF!,'Apportionment Tables'!J$2,'MF COMBINED'!$I:$I,'Apportionment Tables'!$C17,'MF COMBINED'!$A:$A,'Apportionment Tables'!$B$1)</f>
        <v>#REF!</v>
      </c>
      <c r="K17" s="9" t="e">
        <f>SUMIFS('MF COMBINED'!$AN:$AN,'MF COMBINED'!#REF!,'Apportionment Tables'!K$2,'MF COMBINED'!$I:$I,'Apportionment Tables'!$C17,'MF COMBINED'!$A:$A,'Apportionment Tables'!$B$1)</f>
        <v>#REF!</v>
      </c>
      <c r="L17" s="9" t="e">
        <f>SUMIFS('MF COMBINED'!$AN:$AN,'MF COMBINED'!#REF!,'Apportionment Tables'!L$2,'MF COMBINED'!$I:$I,'Apportionment Tables'!$C17,'MF COMBINED'!$A:$A,'Apportionment Tables'!$B$1)</f>
        <v>#REF!</v>
      </c>
      <c r="M17" s="9" t="e">
        <f t="shared" si="7"/>
        <v>#REF!</v>
      </c>
      <c r="P17" s="9" t="s">
        <v>2763</v>
      </c>
      <c r="Q17" s="9" t="e">
        <f>SUMIFS('MF COMBINED'!$AN:$AN,'MF COMBINED'!#REF!,'Apportionment Tables'!Q$2,'MF COMBINED'!$I:$I,'Apportionment Tables'!$P17,'MF COMBINED'!$A:$A,'Apportionment Tables'!$O$1)</f>
        <v>#REF!</v>
      </c>
      <c r="R17" s="9" t="e">
        <f>SUMIFS('MF COMBINED'!$AN:$AN,'MF COMBINED'!#REF!,'Apportionment Tables'!R$2,'MF COMBINED'!$I:$I,'Apportionment Tables'!$P17,'MF COMBINED'!$A:$A,'Apportionment Tables'!$O$1)</f>
        <v>#REF!</v>
      </c>
      <c r="S17" s="9" t="e">
        <f>SUMIFS('MF COMBINED'!$AN:$AN,'MF COMBINED'!#REF!,'Apportionment Tables'!S$2,'MF COMBINED'!$I:$I,'Apportionment Tables'!$P17,'MF COMBINED'!$A:$A,'Apportionment Tables'!$O$1)</f>
        <v>#REF!</v>
      </c>
      <c r="T17" s="9" t="e">
        <f>SUMIFS('MF COMBINED'!$AN:$AN,'MF COMBINED'!#REF!,'Apportionment Tables'!T$2,'MF COMBINED'!$I:$I,'Apportionment Tables'!$P17,'MF COMBINED'!$A:$A,'Apportionment Tables'!$O$1)</f>
        <v>#REF!</v>
      </c>
      <c r="U17" s="9" t="e">
        <f>SUMIFS('MF COMBINED'!$AN:$AN,'MF COMBINED'!#REF!,'Apportionment Tables'!U$2,'MF COMBINED'!$I:$I,'Apportionment Tables'!$P17,'MF COMBINED'!$A:$A,'Apportionment Tables'!$O$1)</f>
        <v>#REF!</v>
      </c>
      <c r="V17" s="9" t="e">
        <f>SUMIFS('MF COMBINED'!$AN:$AN,'MF COMBINED'!#REF!,'Apportionment Tables'!V$2,'MF COMBINED'!$I:$I,'Apportionment Tables'!$P17,'MF COMBINED'!$A:$A,'Apportionment Tables'!$O$1)</f>
        <v>#REF!</v>
      </c>
      <c r="W17" s="9" t="e">
        <f>SUMIFS('MF COMBINED'!$AN:$AN,'MF COMBINED'!#REF!,'Apportionment Tables'!W$2,'MF COMBINED'!$I:$I,'Apportionment Tables'!$P17,'MF COMBINED'!$A:$A,'Apportionment Tables'!$O$1)</f>
        <v>#REF!</v>
      </c>
      <c r="X17" s="9" t="e">
        <f>SUMIFS('MF COMBINED'!$AN:$AN,'MF COMBINED'!#REF!,'Apportionment Tables'!X$2,'MF COMBINED'!$I:$I,'Apportionment Tables'!$P17,'MF COMBINED'!$A:$A,'Apportionment Tables'!$O$1)</f>
        <v>#REF!</v>
      </c>
      <c r="Y17" s="9" t="e">
        <f>SUMIFS('MF COMBINED'!$AN:$AN,'MF COMBINED'!#REF!,'Apportionment Tables'!Y$2,'MF COMBINED'!$I:$I,'Apportionment Tables'!$P17,'MF COMBINED'!$A:$A,'Apportionment Tables'!$O$1)</f>
        <v>#REF!</v>
      </c>
      <c r="Z17" s="9" t="e">
        <f t="shared" si="8"/>
        <v>#REF!</v>
      </c>
    </row>
    <row r="18" spans="2:26">
      <c r="C18" s="9" t="s">
        <v>49</v>
      </c>
      <c r="D18" s="9" t="e">
        <f>SUMIFS('MF COMBINED'!$AN:$AN,'MF COMBINED'!#REF!,'Apportionment Tables'!D$2,'MF COMBINED'!$I:$I,'Apportionment Tables'!$C18,'MF COMBINED'!$A:$A,'Apportionment Tables'!$B$1)</f>
        <v>#REF!</v>
      </c>
      <c r="E18" s="9" t="e">
        <f>SUMIFS('MF COMBINED'!$AN:$AN,'MF COMBINED'!#REF!,'Apportionment Tables'!E$2,'MF COMBINED'!$I:$I,'Apportionment Tables'!$C18,'MF COMBINED'!$A:$A,'Apportionment Tables'!$B$1)</f>
        <v>#REF!</v>
      </c>
      <c r="F18" s="9" t="e">
        <f>SUMIFS('MF COMBINED'!$AN:$AN,'MF COMBINED'!#REF!,'Apportionment Tables'!F$2,'MF COMBINED'!$I:$I,'Apportionment Tables'!$C18,'MF COMBINED'!$A:$A,'Apportionment Tables'!$B$1)</f>
        <v>#REF!</v>
      </c>
      <c r="G18" s="9" t="e">
        <f>SUMIFS('MF COMBINED'!$AN:$AN,'MF COMBINED'!#REF!,'Apportionment Tables'!G$2,'MF COMBINED'!$I:$I,'Apportionment Tables'!$C18,'MF COMBINED'!$A:$A,'Apportionment Tables'!$B$1)</f>
        <v>#REF!</v>
      </c>
      <c r="H18" s="9" t="e">
        <f>SUMIFS('MF COMBINED'!$AN:$AN,'MF COMBINED'!#REF!,'Apportionment Tables'!H$2,'MF COMBINED'!$I:$I,'Apportionment Tables'!$C18,'MF COMBINED'!$A:$A,'Apportionment Tables'!$B$1)</f>
        <v>#REF!</v>
      </c>
      <c r="I18" s="9" t="e">
        <f>SUMIFS('MF COMBINED'!$AN:$AN,'MF COMBINED'!#REF!,'Apportionment Tables'!I$2,'MF COMBINED'!$I:$I,'Apportionment Tables'!$C18,'MF COMBINED'!$A:$A,'Apportionment Tables'!$B$1)</f>
        <v>#REF!</v>
      </c>
      <c r="J18" s="9" t="e">
        <f>SUMIFS('MF COMBINED'!$AN:$AN,'MF COMBINED'!#REF!,'Apportionment Tables'!J$2,'MF COMBINED'!$I:$I,'Apportionment Tables'!$C18,'MF COMBINED'!$A:$A,'Apportionment Tables'!$B$1)</f>
        <v>#REF!</v>
      </c>
      <c r="K18" s="9" t="e">
        <f>SUMIFS('MF COMBINED'!$AN:$AN,'MF COMBINED'!#REF!,'Apportionment Tables'!K$2,'MF COMBINED'!$I:$I,'Apportionment Tables'!$C18,'MF COMBINED'!$A:$A,'Apportionment Tables'!$B$1)</f>
        <v>#REF!</v>
      </c>
      <c r="L18" s="9" t="e">
        <f>SUMIFS('MF COMBINED'!$AN:$AN,'MF COMBINED'!#REF!,'Apportionment Tables'!L$2,'MF COMBINED'!$I:$I,'Apportionment Tables'!$C18,'MF COMBINED'!$A:$A,'Apportionment Tables'!$B$1)</f>
        <v>#REF!</v>
      </c>
      <c r="M18" s="9" t="e">
        <f t="shared" si="7"/>
        <v>#REF!</v>
      </c>
      <c r="P18" s="9" t="s">
        <v>49</v>
      </c>
      <c r="Q18" s="9" t="e">
        <f>SUMIFS('MF COMBINED'!$AN:$AN,'MF COMBINED'!#REF!,'Apportionment Tables'!Q$2,'MF COMBINED'!$I:$I,'Apportionment Tables'!$P18,'MF COMBINED'!$A:$A,'Apportionment Tables'!$O$1)</f>
        <v>#REF!</v>
      </c>
      <c r="R18" s="9" t="e">
        <f>SUMIFS('MF COMBINED'!$AN:$AN,'MF COMBINED'!#REF!,'Apportionment Tables'!R$2,'MF COMBINED'!$I:$I,'Apportionment Tables'!$P18,'MF COMBINED'!$A:$A,'Apportionment Tables'!$O$1)</f>
        <v>#REF!</v>
      </c>
      <c r="S18" s="9" t="e">
        <f>SUMIFS('MF COMBINED'!$AN:$AN,'MF COMBINED'!#REF!,'Apportionment Tables'!S$2,'MF COMBINED'!$I:$I,'Apportionment Tables'!$P18,'MF COMBINED'!$A:$A,'Apportionment Tables'!$O$1)</f>
        <v>#REF!</v>
      </c>
      <c r="T18" s="9" t="e">
        <f>SUMIFS('MF COMBINED'!$AN:$AN,'MF COMBINED'!#REF!,'Apportionment Tables'!T$2,'MF COMBINED'!$I:$I,'Apportionment Tables'!$P18,'MF COMBINED'!$A:$A,'Apportionment Tables'!$O$1)</f>
        <v>#REF!</v>
      </c>
      <c r="U18" s="9" t="e">
        <f>SUMIFS('MF COMBINED'!$AN:$AN,'MF COMBINED'!#REF!,'Apportionment Tables'!U$2,'MF COMBINED'!$I:$I,'Apportionment Tables'!$P18,'MF COMBINED'!$A:$A,'Apportionment Tables'!$O$1)</f>
        <v>#REF!</v>
      </c>
      <c r="V18" s="9" t="e">
        <f>SUMIFS('MF COMBINED'!$AN:$AN,'MF COMBINED'!#REF!,'Apportionment Tables'!V$2,'MF COMBINED'!$I:$I,'Apportionment Tables'!$P18,'MF COMBINED'!$A:$A,'Apportionment Tables'!$O$1)</f>
        <v>#REF!</v>
      </c>
      <c r="W18" s="9" t="e">
        <f>SUMIFS('MF COMBINED'!$AN:$AN,'MF COMBINED'!#REF!,'Apportionment Tables'!W$2,'MF COMBINED'!$I:$I,'Apportionment Tables'!$P18,'MF COMBINED'!$A:$A,'Apportionment Tables'!$O$1)</f>
        <v>#REF!</v>
      </c>
      <c r="X18" s="9" t="e">
        <f>SUMIFS('MF COMBINED'!$AN:$AN,'MF COMBINED'!#REF!,'Apportionment Tables'!X$2,'MF COMBINED'!$I:$I,'Apportionment Tables'!$P18,'MF COMBINED'!$A:$A,'Apportionment Tables'!$O$1)</f>
        <v>#REF!</v>
      </c>
      <c r="Y18" s="9" t="e">
        <f>SUMIFS('MF COMBINED'!$AN:$AN,'MF COMBINED'!#REF!,'Apportionment Tables'!Y$2,'MF COMBINED'!$I:$I,'Apportionment Tables'!$P18,'MF COMBINED'!$A:$A,'Apportionment Tables'!$O$1)</f>
        <v>#REF!</v>
      </c>
      <c r="Z18" s="9" t="e">
        <f t="shared" si="8"/>
        <v>#REF!</v>
      </c>
    </row>
    <row r="19" spans="2:26">
      <c r="C19" s="9" t="s">
        <v>2761</v>
      </c>
      <c r="D19" s="9" t="e">
        <f>SUMIFS('MF COMBINED'!$AN:$AN,'MF COMBINED'!#REF!,'Apportionment Tables'!D$2,'MF COMBINED'!$I:$I,'Apportionment Tables'!$C19,'MF COMBINED'!$A:$A,'Apportionment Tables'!$B$1)</f>
        <v>#REF!</v>
      </c>
      <c r="E19" s="9" t="e">
        <f>SUMIFS('MF COMBINED'!$AN:$AN,'MF COMBINED'!#REF!,'Apportionment Tables'!E$2,'MF COMBINED'!$I:$I,'Apportionment Tables'!$C19,'MF COMBINED'!$A:$A,'Apportionment Tables'!$B$1)</f>
        <v>#REF!</v>
      </c>
      <c r="F19" s="9" t="e">
        <f>SUMIFS('MF COMBINED'!$AN:$AN,'MF COMBINED'!#REF!,'Apportionment Tables'!F$2,'MF COMBINED'!$I:$I,'Apportionment Tables'!$C19,'MF COMBINED'!$A:$A,'Apportionment Tables'!$B$1)</f>
        <v>#REF!</v>
      </c>
      <c r="G19" s="9" t="e">
        <f>SUMIFS('MF COMBINED'!$AN:$AN,'MF COMBINED'!#REF!,'Apportionment Tables'!G$2,'MF COMBINED'!$I:$I,'Apportionment Tables'!$C19,'MF COMBINED'!$A:$A,'Apportionment Tables'!$B$1)</f>
        <v>#REF!</v>
      </c>
      <c r="H19" s="9" t="e">
        <f>SUMIFS('MF COMBINED'!$AN:$AN,'MF COMBINED'!#REF!,'Apportionment Tables'!H$2,'MF COMBINED'!$I:$I,'Apportionment Tables'!$C19,'MF COMBINED'!$A:$A,'Apportionment Tables'!$B$1)</f>
        <v>#REF!</v>
      </c>
      <c r="I19" s="9" t="e">
        <f>SUMIFS('MF COMBINED'!$AN:$AN,'MF COMBINED'!#REF!,'Apportionment Tables'!I$2,'MF COMBINED'!$I:$I,'Apportionment Tables'!$C19,'MF COMBINED'!$A:$A,'Apportionment Tables'!$B$1)</f>
        <v>#REF!</v>
      </c>
      <c r="J19" s="9" t="e">
        <f>SUMIFS('MF COMBINED'!$AN:$AN,'MF COMBINED'!#REF!,'Apportionment Tables'!J$2,'MF COMBINED'!$I:$I,'Apportionment Tables'!$C19,'MF COMBINED'!$A:$A,'Apportionment Tables'!$B$1)</f>
        <v>#REF!</v>
      </c>
      <c r="K19" s="9" t="e">
        <f>SUMIFS('MF COMBINED'!$AN:$AN,'MF COMBINED'!#REF!,'Apportionment Tables'!K$2,'MF COMBINED'!$I:$I,'Apportionment Tables'!$C19,'MF COMBINED'!$A:$A,'Apportionment Tables'!$B$1)</f>
        <v>#REF!</v>
      </c>
      <c r="L19" s="9" t="e">
        <f>SUMIFS('MF COMBINED'!$AN:$AN,'MF COMBINED'!#REF!,'Apportionment Tables'!L$2,'MF COMBINED'!$I:$I,'Apportionment Tables'!$C19,'MF COMBINED'!$A:$A,'Apportionment Tables'!$B$1)</f>
        <v>#REF!</v>
      </c>
      <c r="M19" s="9" t="e">
        <f t="shared" si="7"/>
        <v>#REF!</v>
      </c>
      <c r="P19" s="9" t="s">
        <v>2761</v>
      </c>
      <c r="Q19" s="9" t="e">
        <f>SUMIFS('MF COMBINED'!$AN:$AN,'MF COMBINED'!#REF!,'Apportionment Tables'!Q$2,'MF COMBINED'!$I:$I,'Apportionment Tables'!$P19,'MF COMBINED'!$A:$A,'Apportionment Tables'!$O$1)</f>
        <v>#REF!</v>
      </c>
      <c r="R19" s="9" t="e">
        <f>SUMIFS('MF COMBINED'!$AN:$AN,'MF COMBINED'!#REF!,'Apportionment Tables'!R$2,'MF COMBINED'!$I:$I,'Apportionment Tables'!$P19,'MF COMBINED'!$A:$A,'Apportionment Tables'!$O$1)</f>
        <v>#REF!</v>
      </c>
      <c r="S19" s="9" t="e">
        <f>SUMIFS('MF COMBINED'!$AN:$AN,'MF COMBINED'!#REF!,'Apportionment Tables'!S$2,'MF COMBINED'!$I:$I,'Apportionment Tables'!$P19,'MF COMBINED'!$A:$A,'Apportionment Tables'!$O$1)</f>
        <v>#REF!</v>
      </c>
      <c r="T19" s="9" t="e">
        <f>SUMIFS('MF COMBINED'!$AN:$AN,'MF COMBINED'!#REF!,'Apportionment Tables'!T$2,'MF COMBINED'!$I:$I,'Apportionment Tables'!$P19,'MF COMBINED'!$A:$A,'Apportionment Tables'!$O$1)</f>
        <v>#REF!</v>
      </c>
      <c r="U19" s="9" t="e">
        <f>SUMIFS('MF COMBINED'!$AN:$AN,'MF COMBINED'!#REF!,'Apportionment Tables'!U$2,'MF COMBINED'!$I:$I,'Apportionment Tables'!$P19,'MF COMBINED'!$A:$A,'Apportionment Tables'!$O$1)</f>
        <v>#REF!</v>
      </c>
      <c r="V19" s="9" t="e">
        <f>SUMIFS('MF COMBINED'!$AN:$AN,'MF COMBINED'!#REF!,'Apportionment Tables'!V$2,'MF COMBINED'!$I:$I,'Apportionment Tables'!$P19,'MF COMBINED'!$A:$A,'Apportionment Tables'!$O$1)</f>
        <v>#REF!</v>
      </c>
      <c r="W19" s="9" t="e">
        <f>SUMIFS('MF COMBINED'!$AN:$AN,'MF COMBINED'!#REF!,'Apportionment Tables'!W$2,'MF COMBINED'!$I:$I,'Apportionment Tables'!$P19,'MF COMBINED'!$A:$A,'Apportionment Tables'!$O$1)</f>
        <v>#REF!</v>
      </c>
      <c r="X19" s="9" t="e">
        <f>SUMIFS('MF COMBINED'!$AN:$AN,'MF COMBINED'!#REF!,'Apportionment Tables'!X$2,'MF COMBINED'!$I:$I,'Apportionment Tables'!$P19,'MF COMBINED'!$A:$A,'Apportionment Tables'!$O$1)</f>
        <v>#REF!</v>
      </c>
      <c r="Y19" s="9" t="e">
        <f>SUMIFS('MF COMBINED'!$AN:$AN,'MF COMBINED'!#REF!,'Apportionment Tables'!Y$2,'MF COMBINED'!$I:$I,'Apportionment Tables'!$P19,'MF COMBINED'!$A:$A,'Apportionment Tables'!$O$1)</f>
        <v>#REF!</v>
      </c>
      <c r="Z19" s="9" t="e">
        <f t="shared" si="8"/>
        <v>#REF!</v>
      </c>
    </row>
    <row r="20" spans="2:26">
      <c r="C20" s="9" t="s">
        <v>85</v>
      </c>
      <c r="D20" s="9" t="e">
        <f>SUMIFS('MF COMBINED'!$AN:$AN,'MF COMBINED'!#REF!,'Apportionment Tables'!D$2,'MF COMBINED'!$I:$I,'Apportionment Tables'!$C20,'MF COMBINED'!$A:$A,'Apportionment Tables'!$B$1)</f>
        <v>#REF!</v>
      </c>
      <c r="E20" s="9" t="e">
        <f>SUMIFS('MF COMBINED'!$AN:$AN,'MF COMBINED'!#REF!,'Apportionment Tables'!E$2,'MF COMBINED'!$I:$I,'Apportionment Tables'!$C20,'MF COMBINED'!$A:$A,'Apportionment Tables'!$B$1)</f>
        <v>#REF!</v>
      </c>
      <c r="F20" s="9" t="e">
        <f>SUMIFS('MF COMBINED'!$AN:$AN,'MF COMBINED'!#REF!,'Apportionment Tables'!F$2,'MF COMBINED'!$I:$I,'Apportionment Tables'!$C20,'MF COMBINED'!$A:$A,'Apportionment Tables'!$B$1)</f>
        <v>#REF!</v>
      </c>
      <c r="G20" s="9" t="e">
        <f>SUMIFS('MF COMBINED'!$AN:$AN,'MF COMBINED'!#REF!,'Apportionment Tables'!G$2,'MF COMBINED'!$I:$I,'Apportionment Tables'!$C20,'MF COMBINED'!$A:$A,'Apportionment Tables'!$B$1)</f>
        <v>#REF!</v>
      </c>
      <c r="H20" s="9" t="e">
        <f>SUMIFS('MF COMBINED'!$AN:$AN,'MF COMBINED'!#REF!,'Apportionment Tables'!H$2,'MF COMBINED'!$I:$I,'Apportionment Tables'!$C20,'MF COMBINED'!$A:$A,'Apportionment Tables'!$B$1)</f>
        <v>#REF!</v>
      </c>
      <c r="I20" s="9" t="e">
        <f>SUMIFS('MF COMBINED'!$AN:$AN,'MF COMBINED'!#REF!,'Apportionment Tables'!I$2,'MF COMBINED'!$I:$I,'Apportionment Tables'!$C20,'MF COMBINED'!$A:$A,'Apportionment Tables'!$B$1)</f>
        <v>#REF!</v>
      </c>
      <c r="J20" s="9" t="e">
        <f>SUMIFS('MF COMBINED'!$AN:$AN,'MF COMBINED'!#REF!,'Apportionment Tables'!J$2,'MF COMBINED'!$I:$I,'Apportionment Tables'!$C20,'MF COMBINED'!$A:$A,'Apportionment Tables'!$B$1)</f>
        <v>#REF!</v>
      </c>
      <c r="K20" s="9" t="e">
        <f>SUMIFS('MF COMBINED'!$AN:$AN,'MF COMBINED'!#REF!,'Apportionment Tables'!K$2,'MF COMBINED'!$I:$I,'Apportionment Tables'!$C20,'MF COMBINED'!$A:$A,'Apportionment Tables'!$B$1)</f>
        <v>#REF!</v>
      </c>
      <c r="L20" s="9" t="e">
        <f>SUMIFS('MF COMBINED'!$AN:$AN,'MF COMBINED'!#REF!,'Apportionment Tables'!L$2,'MF COMBINED'!$I:$I,'Apportionment Tables'!$C20,'MF COMBINED'!$A:$A,'Apportionment Tables'!$B$1)</f>
        <v>#REF!</v>
      </c>
      <c r="M20" s="9" t="e">
        <f t="shared" si="7"/>
        <v>#REF!</v>
      </c>
      <c r="P20" s="9" t="s">
        <v>85</v>
      </c>
      <c r="Q20" s="9" t="e">
        <f>SUMIFS('MF COMBINED'!$AN:$AN,'MF COMBINED'!#REF!,'Apportionment Tables'!Q$2,'MF COMBINED'!$I:$I,'Apportionment Tables'!$P20,'MF COMBINED'!$A:$A,'Apportionment Tables'!$O$1)</f>
        <v>#REF!</v>
      </c>
      <c r="R20" s="9" t="e">
        <f>SUMIFS('MF COMBINED'!$AN:$AN,'MF COMBINED'!#REF!,'Apportionment Tables'!R$2,'MF COMBINED'!$I:$I,'Apportionment Tables'!$P20,'MF COMBINED'!$A:$A,'Apportionment Tables'!$O$1)</f>
        <v>#REF!</v>
      </c>
      <c r="S20" s="9" t="e">
        <f>SUMIFS('MF COMBINED'!$AN:$AN,'MF COMBINED'!#REF!,'Apportionment Tables'!S$2,'MF COMBINED'!$I:$I,'Apportionment Tables'!$P20,'MF COMBINED'!$A:$A,'Apportionment Tables'!$O$1)</f>
        <v>#REF!</v>
      </c>
      <c r="T20" s="9" t="e">
        <f>SUMIFS('MF COMBINED'!$AN:$AN,'MF COMBINED'!#REF!,'Apportionment Tables'!T$2,'MF COMBINED'!$I:$I,'Apportionment Tables'!$P20,'MF COMBINED'!$A:$A,'Apportionment Tables'!$O$1)</f>
        <v>#REF!</v>
      </c>
      <c r="U20" s="9" t="e">
        <f>SUMIFS('MF COMBINED'!$AN:$AN,'MF COMBINED'!#REF!,'Apportionment Tables'!U$2,'MF COMBINED'!$I:$I,'Apportionment Tables'!$P20,'MF COMBINED'!$A:$A,'Apportionment Tables'!$O$1)</f>
        <v>#REF!</v>
      </c>
      <c r="V20" s="9" t="e">
        <f>SUMIFS('MF COMBINED'!$AN:$AN,'MF COMBINED'!#REF!,'Apportionment Tables'!V$2,'MF COMBINED'!$I:$I,'Apportionment Tables'!$P20,'MF COMBINED'!$A:$A,'Apportionment Tables'!$O$1)</f>
        <v>#REF!</v>
      </c>
      <c r="W20" s="9" t="e">
        <f>SUMIFS('MF COMBINED'!$AN:$AN,'MF COMBINED'!#REF!,'Apportionment Tables'!W$2,'MF COMBINED'!$I:$I,'Apportionment Tables'!$P20,'MF COMBINED'!$A:$A,'Apportionment Tables'!$O$1)</f>
        <v>#REF!</v>
      </c>
      <c r="X20" s="9" t="e">
        <f>SUMIFS('MF COMBINED'!$AN:$AN,'MF COMBINED'!#REF!,'Apportionment Tables'!X$2,'MF COMBINED'!$I:$I,'Apportionment Tables'!$P20,'MF COMBINED'!$A:$A,'Apportionment Tables'!$O$1)</f>
        <v>#REF!</v>
      </c>
      <c r="Y20" s="9" t="e">
        <f>SUMIFS('MF COMBINED'!$AN:$AN,'MF COMBINED'!#REF!,'Apportionment Tables'!Y$2,'MF COMBINED'!$I:$I,'Apportionment Tables'!$P20,'MF COMBINED'!$A:$A,'Apportionment Tables'!$O$1)</f>
        <v>#REF!</v>
      </c>
      <c r="Z20" s="9" t="e">
        <f t="shared" si="8"/>
        <v>#REF!</v>
      </c>
    </row>
    <row r="21" spans="2:26">
      <c r="C21" s="9" t="s">
        <v>305</v>
      </c>
      <c r="D21" s="9" t="e">
        <f>SUMIFS('MF COMBINED'!$AN:$AN,'MF COMBINED'!#REF!,'Apportionment Tables'!D$2,'MF COMBINED'!$I:$I,'Apportionment Tables'!$C21,'MF COMBINED'!$A:$A,'Apportionment Tables'!$B$1)</f>
        <v>#REF!</v>
      </c>
      <c r="E21" s="9" t="e">
        <f>SUMIFS('MF COMBINED'!$AN:$AN,'MF COMBINED'!#REF!,'Apportionment Tables'!E$2,'MF COMBINED'!$I:$I,'Apportionment Tables'!$C21,'MF COMBINED'!$A:$A,'Apportionment Tables'!$B$1)</f>
        <v>#REF!</v>
      </c>
      <c r="F21" s="9" t="e">
        <f>SUMIFS('MF COMBINED'!$AN:$AN,'MF COMBINED'!#REF!,'Apportionment Tables'!F$2,'MF COMBINED'!$I:$I,'Apportionment Tables'!$C21,'MF COMBINED'!$A:$A,'Apportionment Tables'!$B$1)</f>
        <v>#REF!</v>
      </c>
      <c r="G21" s="9" t="e">
        <f>SUMIFS('MF COMBINED'!$AN:$AN,'MF COMBINED'!#REF!,'Apportionment Tables'!G$2,'MF COMBINED'!$I:$I,'Apportionment Tables'!$C21,'MF COMBINED'!$A:$A,'Apportionment Tables'!$B$1)</f>
        <v>#REF!</v>
      </c>
      <c r="H21" s="9" t="e">
        <f>SUMIFS('MF COMBINED'!$AN:$AN,'MF COMBINED'!#REF!,'Apportionment Tables'!H$2,'MF COMBINED'!$I:$I,'Apportionment Tables'!$C21,'MF COMBINED'!$A:$A,'Apportionment Tables'!$B$1)</f>
        <v>#REF!</v>
      </c>
      <c r="I21" s="9" t="e">
        <f>SUMIFS('MF COMBINED'!$AN:$AN,'MF COMBINED'!#REF!,'Apportionment Tables'!I$2,'MF COMBINED'!$I:$I,'Apportionment Tables'!$C21,'MF COMBINED'!$A:$A,'Apportionment Tables'!$B$1)</f>
        <v>#REF!</v>
      </c>
      <c r="J21" s="9" t="e">
        <f>SUMIFS('MF COMBINED'!$AN:$AN,'MF COMBINED'!#REF!,'Apportionment Tables'!J$2,'MF COMBINED'!$I:$I,'Apportionment Tables'!$C21,'MF COMBINED'!$A:$A,'Apportionment Tables'!$B$1)</f>
        <v>#REF!</v>
      </c>
      <c r="K21" s="9" t="e">
        <f>SUMIFS('MF COMBINED'!$AN:$AN,'MF COMBINED'!#REF!,'Apportionment Tables'!K$2,'MF COMBINED'!$I:$I,'Apportionment Tables'!$C21,'MF COMBINED'!$A:$A,'Apportionment Tables'!$B$1)</f>
        <v>#REF!</v>
      </c>
      <c r="L21" s="9" t="e">
        <f>SUMIFS('MF COMBINED'!$AN:$AN,'MF COMBINED'!#REF!,'Apportionment Tables'!L$2,'MF COMBINED'!$I:$I,'Apportionment Tables'!$C21,'MF COMBINED'!$A:$A,'Apportionment Tables'!$B$1)</f>
        <v>#REF!</v>
      </c>
      <c r="M21" s="9" t="e">
        <f t="shared" si="7"/>
        <v>#REF!</v>
      </c>
      <c r="P21" s="9" t="s">
        <v>305</v>
      </c>
      <c r="Q21" s="9" t="e">
        <f>SUMIFS('MF COMBINED'!$AN:$AN,'MF COMBINED'!#REF!,'Apportionment Tables'!Q$2,'MF COMBINED'!$I:$I,'Apportionment Tables'!$P21,'MF COMBINED'!$A:$A,'Apportionment Tables'!$O$1)</f>
        <v>#REF!</v>
      </c>
      <c r="R21" s="9" t="e">
        <f>SUMIFS('MF COMBINED'!$AN:$AN,'MF COMBINED'!#REF!,'Apportionment Tables'!R$2,'MF COMBINED'!$I:$I,'Apportionment Tables'!$P21,'MF COMBINED'!$A:$A,'Apportionment Tables'!$O$1)</f>
        <v>#REF!</v>
      </c>
      <c r="S21" s="9" t="e">
        <f>SUMIFS('MF COMBINED'!$AN:$AN,'MF COMBINED'!#REF!,'Apportionment Tables'!S$2,'MF COMBINED'!$I:$I,'Apportionment Tables'!$P21,'MF COMBINED'!$A:$A,'Apportionment Tables'!$O$1)</f>
        <v>#REF!</v>
      </c>
      <c r="T21" s="9" t="e">
        <f>SUMIFS('MF COMBINED'!$AN:$AN,'MF COMBINED'!#REF!,'Apportionment Tables'!T$2,'MF COMBINED'!$I:$I,'Apportionment Tables'!$P21,'MF COMBINED'!$A:$A,'Apportionment Tables'!$O$1)</f>
        <v>#REF!</v>
      </c>
      <c r="U21" s="9" t="e">
        <f>SUMIFS('MF COMBINED'!$AN:$AN,'MF COMBINED'!#REF!,'Apportionment Tables'!U$2,'MF COMBINED'!$I:$I,'Apportionment Tables'!$P21,'MF COMBINED'!$A:$A,'Apportionment Tables'!$O$1)</f>
        <v>#REF!</v>
      </c>
      <c r="V21" s="9" t="e">
        <f>SUMIFS('MF COMBINED'!$AN:$AN,'MF COMBINED'!#REF!,'Apportionment Tables'!V$2,'MF COMBINED'!$I:$I,'Apportionment Tables'!$P21,'MF COMBINED'!$A:$A,'Apportionment Tables'!$O$1)</f>
        <v>#REF!</v>
      </c>
      <c r="W21" s="9" t="e">
        <f>SUMIFS('MF COMBINED'!$AN:$AN,'MF COMBINED'!#REF!,'Apportionment Tables'!W$2,'MF COMBINED'!$I:$I,'Apportionment Tables'!$P21,'MF COMBINED'!$A:$A,'Apportionment Tables'!$O$1)</f>
        <v>#REF!</v>
      </c>
      <c r="X21" s="9" t="e">
        <f>SUMIFS('MF COMBINED'!$AN:$AN,'MF COMBINED'!#REF!,'Apportionment Tables'!X$2,'MF COMBINED'!$I:$I,'Apportionment Tables'!$P21,'MF COMBINED'!$A:$A,'Apportionment Tables'!$O$1)</f>
        <v>#REF!</v>
      </c>
      <c r="Y21" s="9" t="e">
        <f>SUMIFS('MF COMBINED'!$AN:$AN,'MF COMBINED'!#REF!,'Apportionment Tables'!Y$2,'MF COMBINED'!$I:$I,'Apportionment Tables'!$P21,'MF COMBINED'!$A:$A,'Apportionment Tables'!$O$1)</f>
        <v>#REF!</v>
      </c>
      <c r="Z21" s="9" t="e">
        <f t="shared" si="8"/>
        <v>#REF!</v>
      </c>
    </row>
    <row r="22" spans="2:26" ht="15.75" thickBot="1">
      <c r="C22" s="12" t="s">
        <v>310</v>
      </c>
      <c r="D22" s="12" t="e">
        <f t="shared" ref="D22" si="9">SUM(D15:D21)</f>
        <v>#REF!</v>
      </c>
      <c r="E22" s="12" t="e">
        <f t="shared" ref="E22:L22" si="10">SUM(E15:E21)</f>
        <v>#REF!</v>
      </c>
      <c r="F22" s="12" t="e">
        <f t="shared" si="10"/>
        <v>#REF!</v>
      </c>
      <c r="G22" s="12" t="e">
        <f t="shared" si="10"/>
        <v>#REF!</v>
      </c>
      <c r="H22" s="12" t="e">
        <f t="shared" si="10"/>
        <v>#REF!</v>
      </c>
      <c r="I22" s="12" t="e">
        <f t="shared" si="10"/>
        <v>#REF!</v>
      </c>
      <c r="J22" s="12" t="e">
        <f t="shared" si="10"/>
        <v>#REF!</v>
      </c>
      <c r="K22" s="12" t="e">
        <f t="shared" si="10"/>
        <v>#REF!</v>
      </c>
      <c r="L22" s="12" t="e">
        <f t="shared" si="10"/>
        <v>#REF!</v>
      </c>
      <c r="M22" s="12" t="e">
        <f>SUM(D22:L22)</f>
        <v>#REF!</v>
      </c>
      <c r="P22" s="12" t="s">
        <v>310</v>
      </c>
      <c r="Q22" s="12" t="e">
        <f t="shared" ref="Q22" si="11">SUM(Q15:Q21)</f>
        <v>#REF!</v>
      </c>
      <c r="R22" s="12" t="e">
        <f t="shared" ref="R22:Y22" si="12">SUM(R15:R21)</f>
        <v>#REF!</v>
      </c>
      <c r="S22" s="12" t="e">
        <f t="shared" si="12"/>
        <v>#REF!</v>
      </c>
      <c r="T22" s="12" t="e">
        <f t="shared" si="12"/>
        <v>#REF!</v>
      </c>
      <c r="U22" s="12" t="e">
        <f t="shared" si="12"/>
        <v>#REF!</v>
      </c>
      <c r="V22" s="12" t="e">
        <f t="shared" si="12"/>
        <v>#REF!</v>
      </c>
      <c r="W22" s="12" t="e">
        <f t="shared" si="12"/>
        <v>#REF!</v>
      </c>
      <c r="X22" s="12" t="e">
        <f t="shared" si="12"/>
        <v>#REF!</v>
      </c>
      <c r="Y22" s="12" t="e">
        <f t="shared" si="12"/>
        <v>#REF!</v>
      </c>
      <c r="Z22" s="12" t="e">
        <f>SUM(Q22:Y22)</f>
        <v>#REF!</v>
      </c>
    </row>
    <row r="23" spans="2:26" ht="15.75" thickTop="1"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5">
        <f>SUMIF('MF COMBINED'!$A:$A,'Apportionment Tables'!B1,'MF COMBINED'!$AN:$AN)</f>
        <v>0</v>
      </c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5">
        <f>SUMIF('MF COMBINED'!$A:$A,'Apportionment Tables'!O1,'MF COMBINED'!$AN:$AN)</f>
        <v>0</v>
      </c>
    </row>
    <row r="24" spans="2:26">
      <c r="L24" s="46" t="s">
        <v>2811</v>
      </c>
      <c r="M24" s="6" t="e">
        <f>M23-M22</f>
        <v>#REF!</v>
      </c>
      <c r="Y24" s="46" t="s">
        <v>2811</v>
      </c>
      <c r="Z24" s="6" t="e">
        <f>Z23-Z22</f>
        <v>#REF!</v>
      </c>
    </row>
    <row r="25" spans="2:26">
      <c r="B25" s="11" t="s">
        <v>2812</v>
      </c>
      <c r="C25" s="8" t="s">
        <v>300</v>
      </c>
      <c r="D25" s="8"/>
      <c r="E25" s="8"/>
      <c r="F25" s="9"/>
      <c r="G25" s="9"/>
      <c r="H25" s="9"/>
      <c r="I25" s="9"/>
      <c r="J25" s="9"/>
      <c r="K25" s="9"/>
      <c r="L25" s="9"/>
      <c r="M25" s="9"/>
      <c r="O25" s="11" t="s">
        <v>2813</v>
      </c>
      <c r="P25" s="8" t="s">
        <v>300</v>
      </c>
      <c r="Q25" s="8"/>
      <c r="R25" s="8"/>
      <c r="S25" s="9"/>
      <c r="T25" s="9"/>
      <c r="U25" s="9"/>
      <c r="V25" s="9"/>
      <c r="W25" s="9"/>
      <c r="X25" s="9"/>
      <c r="Y25" s="9"/>
      <c r="Z25" s="9"/>
    </row>
    <row r="26" spans="2:26">
      <c r="C26" s="10"/>
      <c r="D26" s="11" t="str">
        <f>D2</f>
        <v>CA</v>
      </c>
      <c r="E26" s="11" t="str">
        <f t="shared" ref="E26:L26" si="13">E2</f>
        <v>IL</v>
      </c>
      <c r="F26" s="11" t="str">
        <f t="shared" si="13"/>
        <v>IN</v>
      </c>
      <c r="G26" s="11" t="str">
        <f t="shared" si="13"/>
        <v>KY</v>
      </c>
      <c r="H26" s="11" t="str">
        <f t="shared" si="13"/>
        <v>NY</v>
      </c>
      <c r="I26" s="11" t="str">
        <f t="shared" si="13"/>
        <v>OH</v>
      </c>
      <c r="J26" s="11" t="str">
        <f t="shared" si="13"/>
        <v>UT</v>
      </c>
      <c r="K26" s="11" t="str">
        <f t="shared" si="13"/>
        <v>WA</v>
      </c>
      <c r="L26" s="11" t="str">
        <f t="shared" si="13"/>
        <v>WV</v>
      </c>
      <c r="M26" s="11" t="s">
        <v>302</v>
      </c>
      <c r="P26" s="10"/>
      <c r="Q26" s="11" t="str">
        <f>Q2</f>
        <v>CA</v>
      </c>
      <c r="R26" s="11" t="str">
        <f t="shared" ref="R26:Y26" si="14">R2</f>
        <v>IL</v>
      </c>
      <c r="S26" s="11" t="str">
        <f t="shared" si="14"/>
        <v>IN</v>
      </c>
      <c r="T26" s="11" t="str">
        <f t="shared" si="14"/>
        <v>KY</v>
      </c>
      <c r="U26" s="11" t="str">
        <f t="shared" si="14"/>
        <v>NY</v>
      </c>
      <c r="V26" s="11" t="str">
        <f t="shared" si="14"/>
        <v>OH</v>
      </c>
      <c r="W26" s="11" t="str">
        <f t="shared" si="14"/>
        <v>UT</v>
      </c>
      <c r="X26" s="11" t="str">
        <f t="shared" si="14"/>
        <v>WA</v>
      </c>
      <c r="Y26" s="11" t="str">
        <f t="shared" si="14"/>
        <v>WV</v>
      </c>
      <c r="Z26" s="11" t="s">
        <v>302</v>
      </c>
    </row>
    <row r="27" spans="2:26">
      <c r="C27" s="9" t="s">
        <v>303</v>
      </c>
      <c r="D27" s="9" t="e">
        <f>SUMIFS('MF COMBINED'!$AD:$AD,'MF COMBINED'!#REF!,'Apportionment Tables'!D$2,'MF COMBINED'!$I:$I,'Apportionment Tables'!$C27,'MF COMBINED'!$A:$A,'Apportionment Tables'!$B$25)</f>
        <v>#REF!</v>
      </c>
      <c r="E27" s="9" t="e">
        <f>SUMIFS('MF COMBINED'!$AD:$AD,'MF COMBINED'!#REF!,'Apportionment Tables'!E$2,'MF COMBINED'!$I:$I,'Apportionment Tables'!$C27,'MF COMBINED'!$A:$A,'Apportionment Tables'!$B$25)</f>
        <v>#REF!</v>
      </c>
      <c r="F27" s="9" t="e">
        <f>SUMIFS('MF COMBINED'!$AD:$AD,'MF COMBINED'!#REF!,'Apportionment Tables'!F$2,'MF COMBINED'!$I:$I,'Apportionment Tables'!$C27,'MF COMBINED'!$A:$A,'Apportionment Tables'!$B$25)</f>
        <v>#REF!</v>
      </c>
      <c r="G27" s="9" t="e">
        <f>SUMIFS('MF COMBINED'!$AD:$AD,'MF COMBINED'!#REF!,'Apportionment Tables'!G$2,'MF COMBINED'!$I:$I,'Apportionment Tables'!$C27,'MF COMBINED'!$A:$A,'Apportionment Tables'!$B$25)</f>
        <v>#REF!</v>
      </c>
      <c r="H27" s="9" t="e">
        <f>SUMIFS('MF COMBINED'!$AD:$AD,'MF COMBINED'!#REF!,'Apportionment Tables'!H$2,'MF COMBINED'!$I:$I,'Apportionment Tables'!$C27,'MF COMBINED'!$A:$A,'Apportionment Tables'!$B$25)</f>
        <v>#REF!</v>
      </c>
      <c r="I27" s="9" t="e">
        <f>SUMIFS('MF COMBINED'!$AD:$AD,'MF COMBINED'!#REF!,'Apportionment Tables'!I$2,'MF COMBINED'!$I:$I,'Apportionment Tables'!$C27,'MF COMBINED'!$A:$A,'Apportionment Tables'!$B$25)</f>
        <v>#REF!</v>
      </c>
      <c r="J27" s="9" t="e">
        <f>SUMIFS('MF COMBINED'!$AD:$AD,'MF COMBINED'!#REF!,'Apportionment Tables'!J$2,'MF COMBINED'!$I:$I,'Apportionment Tables'!$C27,'MF COMBINED'!$A:$A,'Apportionment Tables'!$B$25)</f>
        <v>#REF!</v>
      </c>
      <c r="K27" s="9" t="e">
        <f>SUMIFS('MF COMBINED'!$AD:$AD,'MF COMBINED'!#REF!,'Apportionment Tables'!K$2,'MF COMBINED'!$I:$I,'Apportionment Tables'!$C27,'MF COMBINED'!$A:$A,'Apportionment Tables'!$B$25)</f>
        <v>#REF!</v>
      </c>
      <c r="L27" s="9" t="e">
        <f>SUMIFS('MF COMBINED'!$AD:$AD,'MF COMBINED'!#REF!,'Apportionment Tables'!L$2,'MF COMBINED'!$I:$I,'Apportionment Tables'!$C27,'MF COMBINED'!$A:$A,'Apportionment Tables'!$B$25)</f>
        <v>#REF!</v>
      </c>
      <c r="M27" s="9" t="e">
        <f>SUM(D27:L27)</f>
        <v>#REF!</v>
      </c>
      <c r="P27" s="9" t="s">
        <v>303</v>
      </c>
      <c r="Q27" s="9" t="e">
        <f>SUMIFS('MF COMBINED'!$AD:$AD,'MF COMBINED'!#REF!,'Apportionment Tables'!Q$2,'MF COMBINED'!$I:$I,'Apportionment Tables'!$P27,'MF COMBINED'!$A:$A,'Apportionment Tables'!$O$25)</f>
        <v>#REF!</v>
      </c>
      <c r="R27" s="9" t="e">
        <f>SUMIFS('MF COMBINED'!$AD:$AD,'MF COMBINED'!#REF!,'Apportionment Tables'!R$2,'MF COMBINED'!$I:$I,'Apportionment Tables'!$P27,'MF COMBINED'!$A:$A,'Apportionment Tables'!$O$25)</f>
        <v>#REF!</v>
      </c>
      <c r="S27" s="9" t="e">
        <f>SUMIFS('MF COMBINED'!$AD:$AD,'MF COMBINED'!#REF!,'Apportionment Tables'!S$2,'MF COMBINED'!$I:$I,'Apportionment Tables'!$P27,'MF COMBINED'!$A:$A,'Apportionment Tables'!$O$25)</f>
        <v>#REF!</v>
      </c>
      <c r="T27" s="9" t="e">
        <f>SUMIFS('MF COMBINED'!$AD:$AD,'MF COMBINED'!#REF!,'Apportionment Tables'!T$2,'MF COMBINED'!$I:$I,'Apportionment Tables'!$P27,'MF COMBINED'!$A:$A,'Apportionment Tables'!$O$25)</f>
        <v>#REF!</v>
      </c>
      <c r="U27" s="9" t="e">
        <f>SUMIFS('MF COMBINED'!$AD:$AD,'MF COMBINED'!#REF!,'Apportionment Tables'!U$2,'MF COMBINED'!$I:$I,'Apportionment Tables'!$P27,'MF COMBINED'!$A:$A,'Apportionment Tables'!$O$25)</f>
        <v>#REF!</v>
      </c>
      <c r="V27" s="9" t="e">
        <f>SUMIFS('MF COMBINED'!$AD:$AD,'MF COMBINED'!#REF!,'Apportionment Tables'!V$2,'MF COMBINED'!$I:$I,'Apportionment Tables'!$P27,'MF COMBINED'!$A:$A,'Apportionment Tables'!$O$25)</f>
        <v>#REF!</v>
      </c>
      <c r="W27" s="9" t="e">
        <f>SUMIFS('MF COMBINED'!$AD:$AD,'MF COMBINED'!#REF!,'Apportionment Tables'!W$2,'MF COMBINED'!$I:$I,'Apportionment Tables'!$P27,'MF COMBINED'!$A:$A,'Apportionment Tables'!$O$25)</f>
        <v>#REF!</v>
      </c>
      <c r="X27" s="9" t="e">
        <f>SUMIFS('MF COMBINED'!$AD:$AD,'MF COMBINED'!#REF!,'Apportionment Tables'!X$2,'MF COMBINED'!$I:$I,'Apportionment Tables'!$P27,'MF COMBINED'!$A:$A,'Apportionment Tables'!$O$25)</f>
        <v>#REF!</v>
      </c>
      <c r="Y27" s="9" t="e">
        <f>SUMIFS('MF COMBINED'!$AD:$AD,'MF COMBINED'!#REF!,'Apportionment Tables'!Y$2,'MF COMBINED'!$I:$I,'Apportionment Tables'!$P27,'MF COMBINED'!$A:$A,'Apportionment Tables'!$O$25)</f>
        <v>#REF!</v>
      </c>
      <c r="Z27" s="9" t="e">
        <f>SUM(Q27:Y27)</f>
        <v>#REF!</v>
      </c>
    </row>
    <row r="28" spans="2:26">
      <c r="C28" s="9" t="s">
        <v>304</v>
      </c>
      <c r="D28" s="9" t="e">
        <f>SUMIFS('MF COMBINED'!$AD:$AD,'MF COMBINED'!#REF!,'Apportionment Tables'!D$2,'MF COMBINED'!$I:$I,'Apportionment Tables'!$C28,'MF COMBINED'!$A:$A,'Apportionment Tables'!$B$25)</f>
        <v>#REF!</v>
      </c>
      <c r="E28" s="9" t="e">
        <f>SUMIFS('MF COMBINED'!$AD:$AD,'MF COMBINED'!#REF!,'Apportionment Tables'!E$2,'MF COMBINED'!$I:$I,'Apportionment Tables'!$C28,'MF COMBINED'!$A:$A,'Apportionment Tables'!$B$25)</f>
        <v>#REF!</v>
      </c>
      <c r="F28" s="9" t="e">
        <f>SUMIFS('MF COMBINED'!$AD:$AD,'MF COMBINED'!#REF!,'Apportionment Tables'!F$2,'MF COMBINED'!$I:$I,'Apportionment Tables'!$C28,'MF COMBINED'!$A:$A,'Apportionment Tables'!$B$25)</f>
        <v>#REF!</v>
      </c>
      <c r="G28" s="9" t="e">
        <f>SUMIFS('MF COMBINED'!$AD:$AD,'MF COMBINED'!#REF!,'Apportionment Tables'!G$2,'MF COMBINED'!$I:$I,'Apportionment Tables'!$C28,'MF COMBINED'!$A:$A,'Apportionment Tables'!$B$25)</f>
        <v>#REF!</v>
      </c>
      <c r="H28" s="9" t="e">
        <f>SUMIFS('MF COMBINED'!$AD:$AD,'MF COMBINED'!#REF!,'Apportionment Tables'!H$2,'MF COMBINED'!$I:$I,'Apportionment Tables'!$C28,'MF COMBINED'!$A:$A,'Apportionment Tables'!$B$25)</f>
        <v>#REF!</v>
      </c>
      <c r="I28" s="9" t="e">
        <f>SUMIFS('MF COMBINED'!$AD:$AD,'MF COMBINED'!#REF!,'Apportionment Tables'!I$2,'MF COMBINED'!$I:$I,'Apportionment Tables'!$C28,'MF COMBINED'!$A:$A,'Apportionment Tables'!$B$25)</f>
        <v>#REF!</v>
      </c>
      <c r="J28" s="9" t="e">
        <f>SUMIFS('MF COMBINED'!$AD:$AD,'MF COMBINED'!#REF!,'Apportionment Tables'!J$2,'MF COMBINED'!$I:$I,'Apportionment Tables'!$C28,'MF COMBINED'!$A:$A,'Apportionment Tables'!$B$25)</f>
        <v>#REF!</v>
      </c>
      <c r="K28" s="9" t="e">
        <f>SUMIFS('MF COMBINED'!$AD:$AD,'MF COMBINED'!#REF!,'Apportionment Tables'!K$2,'MF COMBINED'!$I:$I,'Apportionment Tables'!$C28,'MF COMBINED'!$A:$A,'Apportionment Tables'!$B$25)</f>
        <v>#REF!</v>
      </c>
      <c r="L28" s="9" t="e">
        <f>SUMIFS('MF COMBINED'!$AD:$AD,'MF COMBINED'!#REF!,'Apportionment Tables'!L$2,'MF COMBINED'!$I:$I,'Apportionment Tables'!$C28,'MF COMBINED'!$A:$A,'Apportionment Tables'!$B$25)</f>
        <v>#REF!</v>
      </c>
      <c r="M28" s="9" t="e">
        <f t="shared" ref="M28:M33" si="15">SUM(D28:L28)</f>
        <v>#REF!</v>
      </c>
      <c r="P28" s="9" t="s">
        <v>304</v>
      </c>
      <c r="Q28" s="9" t="e">
        <f>SUMIFS('MF COMBINED'!$AD:$AD,'MF COMBINED'!#REF!,'Apportionment Tables'!Q$2,'MF COMBINED'!$I:$I,'Apportionment Tables'!$P28,'MF COMBINED'!$A:$A,'Apportionment Tables'!$O$25)</f>
        <v>#REF!</v>
      </c>
      <c r="R28" s="9" t="e">
        <f>SUMIFS('MF COMBINED'!$AD:$AD,'MF COMBINED'!#REF!,'Apportionment Tables'!R$2,'MF COMBINED'!$I:$I,'Apportionment Tables'!$P28,'MF COMBINED'!$A:$A,'Apportionment Tables'!$O$25)</f>
        <v>#REF!</v>
      </c>
      <c r="S28" s="9" t="e">
        <f>SUMIFS('MF COMBINED'!$AD:$AD,'MF COMBINED'!#REF!,'Apportionment Tables'!S$2,'MF COMBINED'!$I:$I,'Apportionment Tables'!$P28,'MF COMBINED'!$A:$A,'Apportionment Tables'!$O$25)</f>
        <v>#REF!</v>
      </c>
      <c r="T28" s="9" t="e">
        <f>SUMIFS('MF COMBINED'!$AD:$AD,'MF COMBINED'!#REF!,'Apportionment Tables'!T$2,'MF COMBINED'!$I:$I,'Apportionment Tables'!$P28,'MF COMBINED'!$A:$A,'Apportionment Tables'!$O$25)</f>
        <v>#REF!</v>
      </c>
      <c r="U28" s="9" t="e">
        <f>SUMIFS('MF COMBINED'!$AD:$AD,'MF COMBINED'!#REF!,'Apportionment Tables'!U$2,'MF COMBINED'!$I:$I,'Apportionment Tables'!$P28,'MF COMBINED'!$A:$A,'Apportionment Tables'!$O$25)</f>
        <v>#REF!</v>
      </c>
      <c r="V28" s="9" t="e">
        <f>SUMIFS('MF COMBINED'!$AD:$AD,'MF COMBINED'!#REF!,'Apportionment Tables'!V$2,'MF COMBINED'!$I:$I,'Apportionment Tables'!$P28,'MF COMBINED'!$A:$A,'Apportionment Tables'!$O$25)</f>
        <v>#REF!</v>
      </c>
      <c r="W28" s="9" t="e">
        <f>SUMIFS('MF COMBINED'!$AD:$AD,'MF COMBINED'!#REF!,'Apportionment Tables'!W$2,'MF COMBINED'!$I:$I,'Apportionment Tables'!$P28,'MF COMBINED'!$A:$A,'Apportionment Tables'!$O$25)</f>
        <v>#REF!</v>
      </c>
      <c r="X28" s="9" t="e">
        <f>SUMIFS('MF COMBINED'!$AD:$AD,'MF COMBINED'!#REF!,'Apportionment Tables'!X$2,'MF COMBINED'!$I:$I,'Apportionment Tables'!$P28,'MF COMBINED'!$A:$A,'Apportionment Tables'!$O$25)</f>
        <v>#REF!</v>
      </c>
      <c r="Y28" s="9" t="e">
        <f>SUMIFS('MF COMBINED'!$AD:$AD,'MF COMBINED'!#REF!,'Apportionment Tables'!Y$2,'MF COMBINED'!$I:$I,'Apportionment Tables'!$P28,'MF COMBINED'!$A:$A,'Apportionment Tables'!$O$25)</f>
        <v>#REF!</v>
      </c>
      <c r="Z28" s="9" t="e">
        <f t="shared" ref="Z28:Z33" si="16">SUM(Q28:Y28)</f>
        <v>#REF!</v>
      </c>
    </row>
    <row r="29" spans="2:26">
      <c r="C29" s="9" t="s">
        <v>2763</v>
      </c>
      <c r="D29" s="9" t="e">
        <f>SUMIFS('MF COMBINED'!$AD:$AD,'MF COMBINED'!#REF!,'Apportionment Tables'!D$2,'MF COMBINED'!$I:$I,'Apportionment Tables'!$C29,'MF COMBINED'!$A:$A,'Apportionment Tables'!$B$25)</f>
        <v>#REF!</v>
      </c>
      <c r="E29" s="9" t="e">
        <f>SUMIFS('MF COMBINED'!$AD:$AD,'MF COMBINED'!#REF!,'Apportionment Tables'!E$2,'MF COMBINED'!$I:$I,'Apportionment Tables'!$C29,'MF COMBINED'!$A:$A,'Apportionment Tables'!$B$25)</f>
        <v>#REF!</v>
      </c>
      <c r="F29" s="9" t="e">
        <f>SUMIFS('MF COMBINED'!$AD:$AD,'MF COMBINED'!#REF!,'Apportionment Tables'!F$2,'MF COMBINED'!$I:$I,'Apportionment Tables'!$C29,'MF COMBINED'!$A:$A,'Apportionment Tables'!$B$25)</f>
        <v>#REF!</v>
      </c>
      <c r="G29" s="9" t="e">
        <f>SUMIFS('MF COMBINED'!$AD:$AD,'MF COMBINED'!#REF!,'Apportionment Tables'!G$2,'MF COMBINED'!$I:$I,'Apportionment Tables'!$C29,'MF COMBINED'!$A:$A,'Apportionment Tables'!$B$25)</f>
        <v>#REF!</v>
      </c>
      <c r="H29" s="9" t="e">
        <f>SUMIFS('MF COMBINED'!$AD:$AD,'MF COMBINED'!#REF!,'Apportionment Tables'!H$2,'MF COMBINED'!$I:$I,'Apportionment Tables'!$C29,'MF COMBINED'!$A:$A,'Apportionment Tables'!$B$25)</f>
        <v>#REF!</v>
      </c>
      <c r="I29" s="9" t="e">
        <f>SUMIFS('MF COMBINED'!$AD:$AD,'MF COMBINED'!#REF!,'Apportionment Tables'!I$2,'MF COMBINED'!$I:$I,'Apportionment Tables'!$C29,'MF COMBINED'!$A:$A,'Apportionment Tables'!$B$25)</f>
        <v>#REF!</v>
      </c>
      <c r="J29" s="9" t="e">
        <f>SUMIFS('MF COMBINED'!$AD:$AD,'MF COMBINED'!#REF!,'Apportionment Tables'!J$2,'MF COMBINED'!$I:$I,'Apportionment Tables'!$C29,'MF COMBINED'!$A:$A,'Apportionment Tables'!$B$25)</f>
        <v>#REF!</v>
      </c>
      <c r="K29" s="9" t="e">
        <f>SUMIFS('MF COMBINED'!$AD:$AD,'MF COMBINED'!#REF!,'Apportionment Tables'!K$2,'MF COMBINED'!$I:$I,'Apportionment Tables'!$C29,'MF COMBINED'!$A:$A,'Apportionment Tables'!$B$25)</f>
        <v>#REF!</v>
      </c>
      <c r="L29" s="9" t="e">
        <f>SUMIFS('MF COMBINED'!$AD:$AD,'MF COMBINED'!#REF!,'Apportionment Tables'!L$2,'MF COMBINED'!$I:$I,'Apportionment Tables'!$C29,'MF COMBINED'!$A:$A,'Apportionment Tables'!$B$25)</f>
        <v>#REF!</v>
      </c>
      <c r="M29" s="9" t="e">
        <f t="shared" si="15"/>
        <v>#REF!</v>
      </c>
      <c r="P29" s="9" t="s">
        <v>2763</v>
      </c>
      <c r="Q29" s="9" t="e">
        <f>SUMIFS('MF COMBINED'!$AD:$AD,'MF COMBINED'!#REF!,'Apportionment Tables'!Q$2,'MF COMBINED'!$I:$I,'Apportionment Tables'!$P29,'MF COMBINED'!$A:$A,'Apportionment Tables'!$O$25)</f>
        <v>#REF!</v>
      </c>
      <c r="R29" s="9" t="e">
        <f>SUMIFS('MF COMBINED'!$AD:$AD,'MF COMBINED'!#REF!,'Apportionment Tables'!R$2,'MF COMBINED'!$I:$I,'Apportionment Tables'!$P29,'MF COMBINED'!$A:$A,'Apportionment Tables'!$O$25)</f>
        <v>#REF!</v>
      </c>
      <c r="S29" s="9" t="e">
        <f>SUMIFS('MF COMBINED'!$AD:$AD,'MF COMBINED'!#REF!,'Apportionment Tables'!S$2,'MF COMBINED'!$I:$I,'Apportionment Tables'!$P29,'MF COMBINED'!$A:$A,'Apportionment Tables'!$O$25)</f>
        <v>#REF!</v>
      </c>
      <c r="T29" s="9" t="e">
        <f>SUMIFS('MF COMBINED'!$AD:$AD,'MF COMBINED'!#REF!,'Apportionment Tables'!T$2,'MF COMBINED'!$I:$I,'Apportionment Tables'!$P29,'MF COMBINED'!$A:$A,'Apportionment Tables'!$O$25)</f>
        <v>#REF!</v>
      </c>
      <c r="U29" s="9" t="e">
        <f>SUMIFS('MF COMBINED'!$AD:$AD,'MF COMBINED'!#REF!,'Apportionment Tables'!U$2,'MF COMBINED'!$I:$I,'Apportionment Tables'!$P29,'MF COMBINED'!$A:$A,'Apportionment Tables'!$O$25)</f>
        <v>#REF!</v>
      </c>
      <c r="V29" s="9" t="e">
        <f>SUMIFS('MF COMBINED'!$AD:$AD,'MF COMBINED'!#REF!,'Apportionment Tables'!V$2,'MF COMBINED'!$I:$I,'Apportionment Tables'!$P29,'MF COMBINED'!$A:$A,'Apportionment Tables'!$O$25)</f>
        <v>#REF!</v>
      </c>
      <c r="W29" s="9" t="e">
        <f>SUMIFS('MF COMBINED'!$AD:$AD,'MF COMBINED'!#REF!,'Apportionment Tables'!W$2,'MF COMBINED'!$I:$I,'Apportionment Tables'!$P29,'MF COMBINED'!$A:$A,'Apportionment Tables'!$O$25)</f>
        <v>#REF!</v>
      </c>
      <c r="X29" s="9" t="e">
        <f>SUMIFS('MF COMBINED'!$AD:$AD,'MF COMBINED'!#REF!,'Apportionment Tables'!X$2,'MF COMBINED'!$I:$I,'Apportionment Tables'!$P29,'MF COMBINED'!$A:$A,'Apportionment Tables'!$O$25)</f>
        <v>#REF!</v>
      </c>
      <c r="Y29" s="9" t="e">
        <f>SUMIFS('MF COMBINED'!$AD:$AD,'MF COMBINED'!#REF!,'Apportionment Tables'!Y$2,'MF COMBINED'!$I:$I,'Apportionment Tables'!$P29,'MF COMBINED'!$A:$A,'Apportionment Tables'!$O$25)</f>
        <v>#REF!</v>
      </c>
      <c r="Z29" s="9" t="e">
        <f t="shared" si="16"/>
        <v>#REF!</v>
      </c>
    </row>
    <row r="30" spans="2:26">
      <c r="C30" s="9" t="s">
        <v>49</v>
      </c>
      <c r="D30" s="9" t="e">
        <f>SUMIFS('MF COMBINED'!$AD:$AD,'MF COMBINED'!#REF!,'Apportionment Tables'!D$2,'MF COMBINED'!$I:$I,'Apportionment Tables'!$C30,'MF COMBINED'!$A:$A,'Apportionment Tables'!$B$25)</f>
        <v>#REF!</v>
      </c>
      <c r="E30" s="9" t="e">
        <f>SUMIFS('MF COMBINED'!$AD:$AD,'MF COMBINED'!#REF!,'Apportionment Tables'!E$2,'MF COMBINED'!$I:$I,'Apportionment Tables'!$C30,'MF COMBINED'!$A:$A,'Apportionment Tables'!$B$25)</f>
        <v>#REF!</v>
      </c>
      <c r="F30" s="9" t="e">
        <f>SUMIFS('MF COMBINED'!$AD:$AD,'MF COMBINED'!#REF!,'Apportionment Tables'!F$2,'MF COMBINED'!$I:$I,'Apportionment Tables'!$C30,'MF COMBINED'!$A:$A,'Apportionment Tables'!$B$25)</f>
        <v>#REF!</v>
      </c>
      <c r="G30" s="9" t="e">
        <f>SUMIFS('MF COMBINED'!$AD:$AD,'MF COMBINED'!#REF!,'Apportionment Tables'!G$2,'MF COMBINED'!$I:$I,'Apportionment Tables'!$C30,'MF COMBINED'!$A:$A,'Apportionment Tables'!$B$25)</f>
        <v>#REF!</v>
      </c>
      <c r="H30" s="9" t="e">
        <f>SUMIFS('MF COMBINED'!$AD:$AD,'MF COMBINED'!#REF!,'Apportionment Tables'!H$2,'MF COMBINED'!$I:$I,'Apportionment Tables'!$C30,'MF COMBINED'!$A:$A,'Apportionment Tables'!$B$25)</f>
        <v>#REF!</v>
      </c>
      <c r="I30" s="9" t="e">
        <f>SUMIFS('MF COMBINED'!$AD:$AD,'MF COMBINED'!#REF!,'Apportionment Tables'!I$2,'MF COMBINED'!$I:$I,'Apportionment Tables'!$C30,'MF COMBINED'!$A:$A,'Apportionment Tables'!$B$25)</f>
        <v>#REF!</v>
      </c>
      <c r="J30" s="9" t="e">
        <f>SUMIFS('MF COMBINED'!$AD:$AD,'MF COMBINED'!#REF!,'Apportionment Tables'!J$2,'MF COMBINED'!$I:$I,'Apportionment Tables'!$C30,'MF COMBINED'!$A:$A,'Apportionment Tables'!$B$25)</f>
        <v>#REF!</v>
      </c>
      <c r="K30" s="9" t="e">
        <f>SUMIFS('MF COMBINED'!$AD:$AD,'MF COMBINED'!#REF!,'Apportionment Tables'!K$2,'MF COMBINED'!$I:$I,'Apportionment Tables'!$C30,'MF COMBINED'!$A:$A,'Apportionment Tables'!$B$25)</f>
        <v>#REF!</v>
      </c>
      <c r="L30" s="9" t="e">
        <f>SUMIFS('MF COMBINED'!$AD:$AD,'MF COMBINED'!#REF!,'Apportionment Tables'!L$2,'MF COMBINED'!$I:$I,'Apportionment Tables'!$C30,'MF COMBINED'!$A:$A,'Apportionment Tables'!$B$25)</f>
        <v>#REF!</v>
      </c>
      <c r="M30" s="9" t="e">
        <f t="shared" si="15"/>
        <v>#REF!</v>
      </c>
      <c r="P30" s="9" t="s">
        <v>49</v>
      </c>
      <c r="Q30" s="9" t="e">
        <f>SUMIFS('MF COMBINED'!$AD:$AD,'MF COMBINED'!#REF!,'Apportionment Tables'!Q$2,'MF COMBINED'!$I:$I,'Apportionment Tables'!$P30,'MF COMBINED'!$A:$A,'Apportionment Tables'!$O$25)</f>
        <v>#REF!</v>
      </c>
      <c r="R30" s="9" t="e">
        <f>SUMIFS('MF COMBINED'!$AD:$AD,'MF COMBINED'!#REF!,'Apportionment Tables'!R$2,'MF COMBINED'!$I:$I,'Apportionment Tables'!$P30,'MF COMBINED'!$A:$A,'Apportionment Tables'!$O$25)</f>
        <v>#REF!</v>
      </c>
      <c r="S30" s="9" t="e">
        <f>SUMIFS('MF COMBINED'!$AD:$AD,'MF COMBINED'!#REF!,'Apportionment Tables'!S$2,'MF COMBINED'!$I:$I,'Apportionment Tables'!$P30,'MF COMBINED'!$A:$A,'Apportionment Tables'!$O$25)</f>
        <v>#REF!</v>
      </c>
      <c r="T30" s="9" t="e">
        <f>SUMIFS('MF COMBINED'!$AD:$AD,'MF COMBINED'!#REF!,'Apportionment Tables'!T$2,'MF COMBINED'!$I:$I,'Apportionment Tables'!$P30,'MF COMBINED'!$A:$A,'Apportionment Tables'!$O$25)</f>
        <v>#REF!</v>
      </c>
      <c r="U30" s="9" t="e">
        <f>SUMIFS('MF COMBINED'!$AD:$AD,'MF COMBINED'!#REF!,'Apportionment Tables'!U$2,'MF COMBINED'!$I:$I,'Apportionment Tables'!$P30,'MF COMBINED'!$A:$A,'Apportionment Tables'!$O$25)</f>
        <v>#REF!</v>
      </c>
      <c r="V30" s="9" t="e">
        <f>SUMIFS('MF COMBINED'!$AD:$AD,'MF COMBINED'!#REF!,'Apportionment Tables'!V$2,'MF COMBINED'!$I:$I,'Apportionment Tables'!$P30,'MF COMBINED'!$A:$A,'Apportionment Tables'!$O$25)</f>
        <v>#REF!</v>
      </c>
      <c r="W30" s="9" t="e">
        <f>SUMIFS('MF COMBINED'!$AD:$AD,'MF COMBINED'!#REF!,'Apportionment Tables'!W$2,'MF COMBINED'!$I:$I,'Apportionment Tables'!$P30,'MF COMBINED'!$A:$A,'Apportionment Tables'!$O$25)</f>
        <v>#REF!</v>
      </c>
      <c r="X30" s="9" t="e">
        <f>SUMIFS('MF COMBINED'!$AD:$AD,'MF COMBINED'!#REF!,'Apportionment Tables'!X$2,'MF COMBINED'!$I:$I,'Apportionment Tables'!$P30,'MF COMBINED'!$A:$A,'Apportionment Tables'!$O$25)</f>
        <v>#REF!</v>
      </c>
      <c r="Y30" s="9" t="e">
        <f>SUMIFS('MF COMBINED'!$AD:$AD,'MF COMBINED'!#REF!,'Apportionment Tables'!Y$2,'MF COMBINED'!$I:$I,'Apportionment Tables'!$P30,'MF COMBINED'!$A:$A,'Apportionment Tables'!$O$25)</f>
        <v>#REF!</v>
      </c>
      <c r="Z30" s="9" t="e">
        <f t="shared" si="16"/>
        <v>#REF!</v>
      </c>
    </row>
    <row r="31" spans="2:26">
      <c r="C31" s="9" t="s">
        <v>2761</v>
      </c>
      <c r="D31" s="9" t="e">
        <f>SUMIFS('MF COMBINED'!$AD:$AD,'MF COMBINED'!#REF!,'Apportionment Tables'!D$2,'MF COMBINED'!$I:$I,'Apportionment Tables'!$C31,'MF COMBINED'!$A:$A,'Apportionment Tables'!$B$25)</f>
        <v>#REF!</v>
      </c>
      <c r="E31" s="9" t="e">
        <f>SUMIFS('MF COMBINED'!$AD:$AD,'MF COMBINED'!#REF!,'Apportionment Tables'!E$2,'MF COMBINED'!$I:$I,'Apportionment Tables'!$C31,'MF COMBINED'!$A:$A,'Apportionment Tables'!$B$25)</f>
        <v>#REF!</v>
      </c>
      <c r="F31" s="9" t="e">
        <f>SUMIFS('MF COMBINED'!$AD:$AD,'MF COMBINED'!#REF!,'Apportionment Tables'!F$2,'MF COMBINED'!$I:$I,'Apportionment Tables'!$C31,'MF COMBINED'!$A:$A,'Apportionment Tables'!$B$25)</f>
        <v>#REF!</v>
      </c>
      <c r="G31" s="9" t="e">
        <f>SUMIFS('MF COMBINED'!$AD:$AD,'MF COMBINED'!#REF!,'Apportionment Tables'!G$2,'MF COMBINED'!$I:$I,'Apportionment Tables'!$C31,'MF COMBINED'!$A:$A,'Apportionment Tables'!$B$25)</f>
        <v>#REF!</v>
      </c>
      <c r="H31" s="9" t="e">
        <f>SUMIFS('MF COMBINED'!$AD:$AD,'MF COMBINED'!#REF!,'Apportionment Tables'!H$2,'MF COMBINED'!$I:$I,'Apportionment Tables'!$C31,'MF COMBINED'!$A:$A,'Apportionment Tables'!$B$25)</f>
        <v>#REF!</v>
      </c>
      <c r="I31" s="9" t="e">
        <f>SUMIFS('MF COMBINED'!$AD:$AD,'MF COMBINED'!#REF!,'Apportionment Tables'!I$2,'MF COMBINED'!$I:$I,'Apportionment Tables'!$C31,'MF COMBINED'!$A:$A,'Apportionment Tables'!$B$25)</f>
        <v>#REF!</v>
      </c>
      <c r="J31" s="9" t="e">
        <f>SUMIFS('MF COMBINED'!$AD:$AD,'MF COMBINED'!#REF!,'Apportionment Tables'!J$2,'MF COMBINED'!$I:$I,'Apportionment Tables'!$C31,'MF COMBINED'!$A:$A,'Apportionment Tables'!$B$25)</f>
        <v>#REF!</v>
      </c>
      <c r="K31" s="9" t="e">
        <f>SUMIFS('MF COMBINED'!$AD:$AD,'MF COMBINED'!#REF!,'Apportionment Tables'!K$2,'MF COMBINED'!$I:$I,'Apportionment Tables'!$C31,'MF COMBINED'!$A:$A,'Apportionment Tables'!$B$25)</f>
        <v>#REF!</v>
      </c>
      <c r="L31" s="9" t="e">
        <f>SUMIFS('MF COMBINED'!$AD:$AD,'MF COMBINED'!#REF!,'Apportionment Tables'!L$2,'MF COMBINED'!$I:$I,'Apportionment Tables'!$C31,'MF COMBINED'!$A:$A,'Apportionment Tables'!$B$25)</f>
        <v>#REF!</v>
      </c>
      <c r="M31" s="9" t="e">
        <f t="shared" si="15"/>
        <v>#REF!</v>
      </c>
      <c r="P31" s="9" t="s">
        <v>2761</v>
      </c>
      <c r="Q31" s="9" t="e">
        <f>SUMIFS('MF COMBINED'!$AD:$AD,'MF COMBINED'!#REF!,'Apportionment Tables'!Q$2,'MF COMBINED'!$I:$I,'Apportionment Tables'!$P31,'MF COMBINED'!$A:$A,'Apportionment Tables'!$O$25)</f>
        <v>#REF!</v>
      </c>
      <c r="R31" s="9" t="e">
        <f>SUMIFS('MF COMBINED'!$AD:$AD,'MF COMBINED'!#REF!,'Apportionment Tables'!R$2,'MF COMBINED'!$I:$I,'Apportionment Tables'!$P31,'MF COMBINED'!$A:$A,'Apportionment Tables'!$O$25)</f>
        <v>#REF!</v>
      </c>
      <c r="S31" s="9" t="e">
        <f>SUMIFS('MF COMBINED'!$AD:$AD,'MF COMBINED'!#REF!,'Apportionment Tables'!S$2,'MF COMBINED'!$I:$I,'Apportionment Tables'!$P31,'MF COMBINED'!$A:$A,'Apportionment Tables'!$O$25)</f>
        <v>#REF!</v>
      </c>
      <c r="T31" s="9" t="e">
        <f>SUMIFS('MF COMBINED'!$AD:$AD,'MF COMBINED'!#REF!,'Apportionment Tables'!T$2,'MF COMBINED'!$I:$I,'Apportionment Tables'!$P31,'MF COMBINED'!$A:$A,'Apportionment Tables'!$O$25)</f>
        <v>#REF!</v>
      </c>
      <c r="U31" s="9" t="e">
        <f>SUMIFS('MF COMBINED'!$AD:$AD,'MF COMBINED'!#REF!,'Apportionment Tables'!U$2,'MF COMBINED'!$I:$I,'Apportionment Tables'!$P31,'MF COMBINED'!$A:$A,'Apportionment Tables'!$O$25)</f>
        <v>#REF!</v>
      </c>
      <c r="V31" s="9" t="e">
        <f>SUMIFS('MF COMBINED'!$AD:$AD,'MF COMBINED'!#REF!,'Apportionment Tables'!V$2,'MF COMBINED'!$I:$I,'Apportionment Tables'!$P31,'MF COMBINED'!$A:$A,'Apportionment Tables'!$O$25)</f>
        <v>#REF!</v>
      </c>
      <c r="W31" s="9" t="e">
        <f>SUMIFS('MF COMBINED'!$AD:$AD,'MF COMBINED'!#REF!,'Apportionment Tables'!W$2,'MF COMBINED'!$I:$I,'Apportionment Tables'!$P31,'MF COMBINED'!$A:$A,'Apportionment Tables'!$O$25)</f>
        <v>#REF!</v>
      </c>
      <c r="X31" s="9" t="e">
        <f>SUMIFS('MF COMBINED'!$AD:$AD,'MF COMBINED'!#REF!,'Apportionment Tables'!X$2,'MF COMBINED'!$I:$I,'Apportionment Tables'!$P31,'MF COMBINED'!$A:$A,'Apportionment Tables'!$O$25)</f>
        <v>#REF!</v>
      </c>
      <c r="Y31" s="9" t="e">
        <f>SUMIFS('MF COMBINED'!$AD:$AD,'MF COMBINED'!#REF!,'Apportionment Tables'!Y$2,'MF COMBINED'!$I:$I,'Apportionment Tables'!$P31,'MF COMBINED'!$A:$A,'Apportionment Tables'!$O$25)</f>
        <v>#REF!</v>
      </c>
      <c r="Z31" s="9" t="e">
        <f t="shared" si="16"/>
        <v>#REF!</v>
      </c>
    </row>
    <row r="32" spans="2:26">
      <c r="C32" s="9" t="s">
        <v>85</v>
      </c>
      <c r="D32" s="9" t="e">
        <f>SUMIFS('MF COMBINED'!$AD:$AD,'MF COMBINED'!#REF!,'Apportionment Tables'!D$2,'MF COMBINED'!$I:$I,'Apportionment Tables'!$C32,'MF COMBINED'!$A:$A,'Apportionment Tables'!$B$25)</f>
        <v>#REF!</v>
      </c>
      <c r="E32" s="9" t="e">
        <f>SUMIFS('MF COMBINED'!$AD:$AD,'MF COMBINED'!#REF!,'Apportionment Tables'!E$2,'MF COMBINED'!$I:$I,'Apportionment Tables'!$C32,'MF COMBINED'!$A:$A,'Apportionment Tables'!$B$25)</f>
        <v>#REF!</v>
      </c>
      <c r="F32" s="9" t="e">
        <f>SUMIFS('MF COMBINED'!$AD:$AD,'MF COMBINED'!#REF!,'Apportionment Tables'!F$2,'MF COMBINED'!$I:$I,'Apportionment Tables'!$C32,'MF COMBINED'!$A:$A,'Apportionment Tables'!$B$25)</f>
        <v>#REF!</v>
      </c>
      <c r="G32" s="9" t="e">
        <f>SUMIFS('MF COMBINED'!$AD:$AD,'MF COMBINED'!#REF!,'Apportionment Tables'!G$2,'MF COMBINED'!$I:$I,'Apportionment Tables'!$C32,'MF COMBINED'!$A:$A,'Apportionment Tables'!$B$25)</f>
        <v>#REF!</v>
      </c>
      <c r="H32" s="9" t="e">
        <f>SUMIFS('MF COMBINED'!$AD:$AD,'MF COMBINED'!#REF!,'Apportionment Tables'!H$2,'MF COMBINED'!$I:$I,'Apportionment Tables'!$C32,'MF COMBINED'!$A:$A,'Apportionment Tables'!$B$25)</f>
        <v>#REF!</v>
      </c>
      <c r="I32" s="9" t="e">
        <f>SUMIFS('MF COMBINED'!$AD:$AD,'MF COMBINED'!#REF!,'Apportionment Tables'!I$2,'MF COMBINED'!$I:$I,'Apportionment Tables'!$C32,'MF COMBINED'!$A:$A,'Apportionment Tables'!$B$25)</f>
        <v>#REF!</v>
      </c>
      <c r="J32" s="9" t="e">
        <f>SUMIFS('MF COMBINED'!$AD:$AD,'MF COMBINED'!#REF!,'Apportionment Tables'!J$2,'MF COMBINED'!$I:$I,'Apportionment Tables'!$C32,'MF COMBINED'!$A:$A,'Apportionment Tables'!$B$25)</f>
        <v>#REF!</v>
      </c>
      <c r="K32" s="9" t="e">
        <f>SUMIFS('MF COMBINED'!$AD:$AD,'MF COMBINED'!#REF!,'Apportionment Tables'!K$2,'MF COMBINED'!$I:$I,'Apportionment Tables'!$C32,'MF COMBINED'!$A:$A,'Apportionment Tables'!$B$25)</f>
        <v>#REF!</v>
      </c>
      <c r="L32" s="9" t="e">
        <f>SUMIFS('MF COMBINED'!$AD:$AD,'MF COMBINED'!#REF!,'Apportionment Tables'!L$2,'MF COMBINED'!$I:$I,'Apportionment Tables'!$C32,'MF COMBINED'!$A:$A,'Apportionment Tables'!$B$25)</f>
        <v>#REF!</v>
      </c>
      <c r="M32" s="9" t="e">
        <f t="shared" si="15"/>
        <v>#REF!</v>
      </c>
      <c r="P32" s="9" t="s">
        <v>85</v>
      </c>
      <c r="Q32" s="9" t="e">
        <f>SUMIFS('MF COMBINED'!$AD:$AD,'MF COMBINED'!#REF!,'Apportionment Tables'!Q$2,'MF COMBINED'!$I:$I,'Apportionment Tables'!$P32,'MF COMBINED'!$A:$A,'Apportionment Tables'!$O$25)</f>
        <v>#REF!</v>
      </c>
      <c r="R32" s="9" t="e">
        <f>SUMIFS('MF COMBINED'!$AD:$AD,'MF COMBINED'!#REF!,'Apportionment Tables'!R$2,'MF COMBINED'!$I:$I,'Apportionment Tables'!$P32,'MF COMBINED'!$A:$A,'Apportionment Tables'!$O$25)</f>
        <v>#REF!</v>
      </c>
      <c r="S32" s="9" t="e">
        <f>SUMIFS('MF COMBINED'!$AD:$AD,'MF COMBINED'!#REF!,'Apportionment Tables'!S$2,'MF COMBINED'!$I:$I,'Apportionment Tables'!$P32,'MF COMBINED'!$A:$A,'Apportionment Tables'!$O$25)</f>
        <v>#REF!</v>
      </c>
      <c r="T32" s="9" t="e">
        <f>SUMIFS('MF COMBINED'!$AD:$AD,'MF COMBINED'!#REF!,'Apportionment Tables'!T$2,'MF COMBINED'!$I:$I,'Apportionment Tables'!$P32,'MF COMBINED'!$A:$A,'Apportionment Tables'!$O$25)</f>
        <v>#REF!</v>
      </c>
      <c r="U32" s="9" t="e">
        <f>SUMIFS('MF COMBINED'!$AD:$AD,'MF COMBINED'!#REF!,'Apportionment Tables'!U$2,'MF COMBINED'!$I:$I,'Apportionment Tables'!$P32,'MF COMBINED'!$A:$A,'Apportionment Tables'!$O$25)</f>
        <v>#REF!</v>
      </c>
      <c r="V32" s="9" t="e">
        <f>SUMIFS('MF COMBINED'!$AD:$AD,'MF COMBINED'!#REF!,'Apportionment Tables'!V$2,'MF COMBINED'!$I:$I,'Apportionment Tables'!$P32,'MF COMBINED'!$A:$A,'Apportionment Tables'!$O$25)</f>
        <v>#REF!</v>
      </c>
      <c r="W32" s="9" t="e">
        <f>SUMIFS('MF COMBINED'!$AD:$AD,'MF COMBINED'!#REF!,'Apportionment Tables'!W$2,'MF COMBINED'!$I:$I,'Apportionment Tables'!$P32,'MF COMBINED'!$A:$A,'Apportionment Tables'!$O$25)</f>
        <v>#REF!</v>
      </c>
      <c r="X32" s="9" t="e">
        <f>SUMIFS('MF COMBINED'!$AD:$AD,'MF COMBINED'!#REF!,'Apportionment Tables'!X$2,'MF COMBINED'!$I:$I,'Apportionment Tables'!$P32,'MF COMBINED'!$A:$A,'Apportionment Tables'!$O$25)</f>
        <v>#REF!</v>
      </c>
      <c r="Y32" s="9" t="e">
        <f>SUMIFS('MF COMBINED'!$AD:$AD,'MF COMBINED'!#REF!,'Apportionment Tables'!Y$2,'MF COMBINED'!$I:$I,'Apportionment Tables'!$P32,'MF COMBINED'!$A:$A,'Apportionment Tables'!$O$25)</f>
        <v>#REF!</v>
      </c>
      <c r="Z32" s="9" t="e">
        <f t="shared" si="16"/>
        <v>#REF!</v>
      </c>
    </row>
    <row r="33" spans="3:26">
      <c r="C33" s="9" t="s">
        <v>305</v>
      </c>
      <c r="D33" s="9" t="e">
        <f>SUMIFS('MF COMBINED'!$AD:$AD,'MF COMBINED'!#REF!,'Apportionment Tables'!D$2,'MF COMBINED'!$I:$I,'Apportionment Tables'!$C33,'MF COMBINED'!$A:$A,'Apportionment Tables'!$B$25)</f>
        <v>#REF!</v>
      </c>
      <c r="E33" s="9" t="e">
        <f>SUMIFS('MF COMBINED'!$AD:$AD,'MF COMBINED'!#REF!,'Apportionment Tables'!E$2,'MF COMBINED'!$I:$I,'Apportionment Tables'!$C33,'MF COMBINED'!$A:$A,'Apportionment Tables'!$B$25)</f>
        <v>#REF!</v>
      </c>
      <c r="F33" s="9" t="e">
        <f>SUMIFS('MF COMBINED'!$AD:$AD,'MF COMBINED'!#REF!,'Apportionment Tables'!F$2,'MF COMBINED'!$I:$I,'Apportionment Tables'!$C33,'MF COMBINED'!$A:$A,'Apportionment Tables'!$B$25)</f>
        <v>#REF!</v>
      </c>
      <c r="G33" s="9" t="e">
        <f>SUMIFS('MF COMBINED'!$AD:$AD,'MF COMBINED'!#REF!,'Apportionment Tables'!G$2,'MF COMBINED'!$I:$I,'Apportionment Tables'!$C33,'MF COMBINED'!$A:$A,'Apportionment Tables'!$B$25)</f>
        <v>#REF!</v>
      </c>
      <c r="H33" s="9" t="e">
        <f>SUMIFS('MF COMBINED'!$AD:$AD,'MF COMBINED'!#REF!,'Apportionment Tables'!H$2,'MF COMBINED'!$I:$I,'Apportionment Tables'!$C33,'MF COMBINED'!$A:$A,'Apportionment Tables'!$B$25)</f>
        <v>#REF!</v>
      </c>
      <c r="I33" s="9" t="e">
        <f>SUMIFS('MF COMBINED'!$AD:$AD,'MF COMBINED'!#REF!,'Apportionment Tables'!I$2,'MF COMBINED'!$I:$I,'Apportionment Tables'!$C33,'MF COMBINED'!$A:$A,'Apportionment Tables'!$B$25)</f>
        <v>#REF!</v>
      </c>
      <c r="J33" s="9" t="e">
        <f>SUMIFS('MF COMBINED'!$AD:$AD,'MF COMBINED'!#REF!,'Apportionment Tables'!J$2,'MF COMBINED'!$I:$I,'Apportionment Tables'!$C33,'MF COMBINED'!$A:$A,'Apportionment Tables'!$B$25)</f>
        <v>#REF!</v>
      </c>
      <c r="K33" s="9" t="e">
        <f>SUMIFS('MF COMBINED'!$AD:$AD,'MF COMBINED'!#REF!,'Apportionment Tables'!K$2,'MF COMBINED'!$I:$I,'Apportionment Tables'!$C33,'MF COMBINED'!$A:$A,'Apportionment Tables'!$B$25)</f>
        <v>#REF!</v>
      </c>
      <c r="L33" s="9" t="e">
        <f>SUMIFS('MF COMBINED'!$AD:$AD,'MF COMBINED'!#REF!,'Apportionment Tables'!L$2,'MF COMBINED'!$I:$I,'Apportionment Tables'!$C33,'MF COMBINED'!$A:$A,'Apportionment Tables'!$B$25)</f>
        <v>#REF!</v>
      </c>
      <c r="M33" s="9" t="e">
        <f t="shared" si="15"/>
        <v>#REF!</v>
      </c>
      <c r="P33" s="9" t="s">
        <v>305</v>
      </c>
      <c r="Q33" s="9" t="e">
        <f>SUMIFS('MF COMBINED'!$AD:$AD,'MF COMBINED'!#REF!,'Apportionment Tables'!Q$2,'MF COMBINED'!$I:$I,'Apportionment Tables'!$P33,'MF COMBINED'!$A:$A,'Apportionment Tables'!$O$25)</f>
        <v>#REF!</v>
      </c>
      <c r="R33" s="9" t="e">
        <f>SUMIFS('MF COMBINED'!$AD:$AD,'MF COMBINED'!#REF!,'Apportionment Tables'!R$2,'MF COMBINED'!$I:$I,'Apportionment Tables'!$P33,'MF COMBINED'!$A:$A,'Apportionment Tables'!$O$25)</f>
        <v>#REF!</v>
      </c>
      <c r="S33" s="9" t="e">
        <f>SUMIFS('MF COMBINED'!$AD:$AD,'MF COMBINED'!#REF!,'Apportionment Tables'!S$2,'MF COMBINED'!$I:$I,'Apportionment Tables'!$P33,'MF COMBINED'!$A:$A,'Apportionment Tables'!$O$25)</f>
        <v>#REF!</v>
      </c>
      <c r="T33" s="9" t="e">
        <f>SUMIFS('MF COMBINED'!$AD:$AD,'MF COMBINED'!#REF!,'Apportionment Tables'!T$2,'MF COMBINED'!$I:$I,'Apportionment Tables'!$P33,'MF COMBINED'!$A:$A,'Apportionment Tables'!$O$25)</f>
        <v>#REF!</v>
      </c>
      <c r="U33" s="9" t="e">
        <f>SUMIFS('MF COMBINED'!$AD:$AD,'MF COMBINED'!#REF!,'Apportionment Tables'!U$2,'MF COMBINED'!$I:$I,'Apportionment Tables'!$P33,'MF COMBINED'!$A:$A,'Apportionment Tables'!$O$25)</f>
        <v>#REF!</v>
      </c>
      <c r="V33" s="9" t="e">
        <f>SUMIFS('MF COMBINED'!$AD:$AD,'MF COMBINED'!#REF!,'Apportionment Tables'!V$2,'MF COMBINED'!$I:$I,'Apportionment Tables'!$P33,'MF COMBINED'!$A:$A,'Apportionment Tables'!$O$25)</f>
        <v>#REF!</v>
      </c>
      <c r="W33" s="9" t="e">
        <f>SUMIFS('MF COMBINED'!$AD:$AD,'MF COMBINED'!#REF!,'Apportionment Tables'!W$2,'MF COMBINED'!$I:$I,'Apportionment Tables'!$P33,'MF COMBINED'!$A:$A,'Apportionment Tables'!$O$25)</f>
        <v>#REF!</v>
      </c>
      <c r="X33" s="9" t="e">
        <f>SUMIFS('MF COMBINED'!$AD:$AD,'MF COMBINED'!#REF!,'Apportionment Tables'!X$2,'MF COMBINED'!$I:$I,'Apportionment Tables'!$P33,'MF COMBINED'!$A:$A,'Apportionment Tables'!$O$25)</f>
        <v>#REF!</v>
      </c>
      <c r="Y33" s="9" t="e">
        <f>SUMIFS('MF COMBINED'!$AD:$AD,'MF COMBINED'!#REF!,'Apportionment Tables'!Y$2,'MF COMBINED'!$I:$I,'Apportionment Tables'!$P33,'MF COMBINED'!$A:$A,'Apportionment Tables'!$O$25)</f>
        <v>#REF!</v>
      </c>
      <c r="Z33" s="9" t="e">
        <f t="shared" si="16"/>
        <v>#REF!</v>
      </c>
    </row>
    <row r="34" spans="3:26" ht="15.75" thickBot="1">
      <c r="C34" s="12" t="s">
        <v>310</v>
      </c>
      <c r="D34" s="12" t="e">
        <f t="shared" ref="D34:L34" si="17">SUM(D27:D33)</f>
        <v>#REF!</v>
      </c>
      <c r="E34" s="12" t="e">
        <f t="shared" si="17"/>
        <v>#REF!</v>
      </c>
      <c r="F34" s="12" t="e">
        <f t="shared" si="17"/>
        <v>#REF!</v>
      </c>
      <c r="G34" s="12" t="e">
        <f t="shared" si="17"/>
        <v>#REF!</v>
      </c>
      <c r="H34" s="12" t="e">
        <f t="shared" si="17"/>
        <v>#REF!</v>
      </c>
      <c r="I34" s="12" t="e">
        <f t="shared" si="17"/>
        <v>#REF!</v>
      </c>
      <c r="J34" s="12" t="e">
        <f t="shared" si="17"/>
        <v>#REF!</v>
      </c>
      <c r="K34" s="12" t="e">
        <f t="shared" si="17"/>
        <v>#REF!</v>
      </c>
      <c r="L34" s="12" t="e">
        <f t="shared" si="17"/>
        <v>#REF!</v>
      </c>
      <c r="M34" s="12" t="e">
        <f>SUM(D34:L34)</f>
        <v>#REF!</v>
      </c>
      <c r="P34" s="12" t="s">
        <v>310</v>
      </c>
      <c r="Q34" s="12" t="e">
        <f t="shared" ref="Q34" si="18">SUM(Q27:Q33)</f>
        <v>#REF!</v>
      </c>
      <c r="R34" s="12" t="e">
        <f t="shared" ref="R34:Y34" si="19">SUM(R27:R33)</f>
        <v>#REF!</v>
      </c>
      <c r="S34" s="12" t="e">
        <f t="shared" si="19"/>
        <v>#REF!</v>
      </c>
      <c r="T34" s="12" t="e">
        <f t="shared" si="19"/>
        <v>#REF!</v>
      </c>
      <c r="U34" s="12" t="e">
        <f t="shared" si="19"/>
        <v>#REF!</v>
      </c>
      <c r="V34" s="12" t="e">
        <f t="shared" si="19"/>
        <v>#REF!</v>
      </c>
      <c r="W34" s="12" t="e">
        <f t="shared" si="19"/>
        <v>#REF!</v>
      </c>
      <c r="X34" s="12" t="e">
        <f t="shared" si="19"/>
        <v>#REF!</v>
      </c>
      <c r="Y34" s="12" t="e">
        <f t="shared" si="19"/>
        <v>#REF!</v>
      </c>
      <c r="Z34" s="12" t="e">
        <f>SUM(Q34:Y34)</f>
        <v>#REF!</v>
      </c>
    </row>
    <row r="35" spans="3:26" ht="15.75" thickTop="1">
      <c r="C35" s="9"/>
      <c r="D35" s="9"/>
      <c r="E35" s="9"/>
      <c r="F35" s="9"/>
      <c r="G35" s="9"/>
      <c r="H35" s="9"/>
      <c r="I35" s="9"/>
      <c r="J35" s="9"/>
      <c r="K35" s="9"/>
      <c r="L35" s="46" t="s">
        <v>2810</v>
      </c>
      <c r="M35" s="46" t="e">
        <f>+M34-SUMIF('MF COMBINED'!$A:$A,B25,'MF COMBINED'!$AD:$AD)</f>
        <v>#REF!</v>
      </c>
      <c r="P35" s="9"/>
      <c r="Q35" s="9"/>
      <c r="R35" s="9"/>
      <c r="S35" s="9"/>
      <c r="T35" s="9"/>
      <c r="U35" s="9"/>
      <c r="V35" s="9"/>
      <c r="W35" s="9"/>
      <c r="X35" s="9"/>
      <c r="Y35" s="46" t="s">
        <v>2810</v>
      </c>
      <c r="Z35" s="46" t="e">
        <f>+Z34-SUMIF('MF COMBINED'!$A:$A,O25,'MF COMBINED'!$AD:$AD)</f>
        <v>#REF!</v>
      </c>
    </row>
    <row r="36" spans="3:26">
      <c r="L36" s="46"/>
      <c r="M36" s="6"/>
      <c r="Y36" s="46"/>
      <c r="Z36" s="6"/>
    </row>
    <row r="37" spans="3:26">
      <c r="C37" s="8" t="s">
        <v>312</v>
      </c>
      <c r="D37" s="8"/>
      <c r="E37" s="8"/>
      <c r="F37" s="9"/>
      <c r="G37" s="9"/>
      <c r="H37" s="9"/>
      <c r="I37" s="9"/>
      <c r="J37" s="9"/>
      <c r="K37" s="9"/>
      <c r="L37" s="9"/>
      <c r="M37" s="9"/>
      <c r="P37" s="8" t="s">
        <v>312</v>
      </c>
      <c r="Q37" s="8"/>
      <c r="R37" s="8"/>
      <c r="S37" s="9"/>
      <c r="T37" s="9"/>
      <c r="U37" s="9"/>
      <c r="V37" s="9"/>
      <c r="W37" s="9"/>
      <c r="X37" s="9"/>
      <c r="Y37" s="9"/>
      <c r="Z37" s="9"/>
    </row>
    <row r="38" spans="3:26">
      <c r="C38" s="10"/>
      <c r="D38" s="11" t="str">
        <f>D2</f>
        <v>CA</v>
      </c>
      <c r="E38" s="11" t="s">
        <v>2797</v>
      </c>
      <c r="F38" s="11" t="s">
        <v>2798</v>
      </c>
      <c r="G38" s="11" t="s">
        <v>2799</v>
      </c>
      <c r="H38" s="11" t="s">
        <v>2800</v>
      </c>
      <c r="I38" s="11" t="s">
        <v>2801</v>
      </c>
      <c r="J38" s="11" t="s">
        <v>2802</v>
      </c>
      <c r="K38" s="11" t="s">
        <v>2803</v>
      </c>
      <c r="L38" s="11" t="s">
        <v>2804</v>
      </c>
      <c r="M38" s="11" t="s">
        <v>302</v>
      </c>
      <c r="P38" s="10"/>
      <c r="Q38" s="11" t="str">
        <f>Q2</f>
        <v>CA</v>
      </c>
      <c r="R38" s="11" t="str">
        <f t="shared" ref="R38:Y38" si="20">R2</f>
        <v>IL</v>
      </c>
      <c r="S38" s="11" t="str">
        <f t="shared" si="20"/>
        <v>IN</v>
      </c>
      <c r="T38" s="11" t="str">
        <f t="shared" si="20"/>
        <v>KY</v>
      </c>
      <c r="U38" s="11" t="str">
        <f t="shared" si="20"/>
        <v>NY</v>
      </c>
      <c r="V38" s="11" t="str">
        <f t="shared" si="20"/>
        <v>OH</v>
      </c>
      <c r="W38" s="11" t="str">
        <f t="shared" si="20"/>
        <v>UT</v>
      </c>
      <c r="X38" s="11" t="str">
        <f t="shared" si="20"/>
        <v>WA</v>
      </c>
      <c r="Y38" s="11" t="str">
        <f t="shared" si="20"/>
        <v>WV</v>
      </c>
      <c r="Z38" s="11" t="s">
        <v>302</v>
      </c>
    </row>
    <row r="39" spans="3:26">
      <c r="C39" s="9" t="s">
        <v>303</v>
      </c>
      <c r="D39" s="9" t="e">
        <f>SUMIFS('MF COMBINED'!$AN:$AN,'MF COMBINED'!#REF!,'Apportionment Tables'!D$2,'MF COMBINED'!$I:$I,'Apportionment Tables'!$C39,'MF COMBINED'!$A:$A,'Apportionment Tables'!$B$25)</f>
        <v>#REF!</v>
      </c>
      <c r="E39" s="9" t="e">
        <f>SUMIFS('MF COMBINED'!$AN:$AN,'MF COMBINED'!#REF!,'Apportionment Tables'!E$2,'MF COMBINED'!$I:$I,'Apportionment Tables'!$C39,'MF COMBINED'!$A:$A,'Apportionment Tables'!$B$25)</f>
        <v>#REF!</v>
      </c>
      <c r="F39" s="9" t="e">
        <f>SUMIFS('MF COMBINED'!$AN:$AN,'MF COMBINED'!#REF!,'Apportionment Tables'!F$2,'MF COMBINED'!$I:$I,'Apportionment Tables'!$C39,'MF COMBINED'!$A:$A,'Apportionment Tables'!$B$25)</f>
        <v>#REF!</v>
      </c>
      <c r="G39" s="9" t="e">
        <f>SUMIFS('MF COMBINED'!$AN:$AN,'MF COMBINED'!#REF!,'Apportionment Tables'!G$2,'MF COMBINED'!$I:$I,'Apportionment Tables'!$C39,'MF COMBINED'!$A:$A,'Apportionment Tables'!$B$25)</f>
        <v>#REF!</v>
      </c>
      <c r="H39" s="9" t="e">
        <f>SUMIFS('MF COMBINED'!$AN:$AN,'MF COMBINED'!#REF!,'Apportionment Tables'!H$2,'MF COMBINED'!$I:$I,'Apportionment Tables'!$C39,'MF COMBINED'!$A:$A,'Apportionment Tables'!$B$25)</f>
        <v>#REF!</v>
      </c>
      <c r="I39" s="9" t="e">
        <f>SUMIFS('MF COMBINED'!$AN:$AN,'MF COMBINED'!#REF!,'Apportionment Tables'!I$2,'MF COMBINED'!$I:$I,'Apportionment Tables'!$C39,'MF COMBINED'!$A:$A,'Apportionment Tables'!$B$25)</f>
        <v>#REF!</v>
      </c>
      <c r="J39" s="9" t="e">
        <f>SUMIFS('MF COMBINED'!$AN:$AN,'MF COMBINED'!#REF!,'Apportionment Tables'!J$2,'MF COMBINED'!$I:$I,'Apportionment Tables'!$C39,'MF COMBINED'!$A:$A,'Apportionment Tables'!$B$25)</f>
        <v>#REF!</v>
      </c>
      <c r="K39" s="9" t="e">
        <f>SUMIFS('MF COMBINED'!$AN:$AN,'MF COMBINED'!#REF!,'Apportionment Tables'!K$2,'MF COMBINED'!$I:$I,'Apportionment Tables'!$C39,'MF COMBINED'!$A:$A,'Apportionment Tables'!$B$25)</f>
        <v>#REF!</v>
      </c>
      <c r="L39" s="9" t="e">
        <f>SUMIFS('MF COMBINED'!$AN:$AN,'MF COMBINED'!#REF!,'Apportionment Tables'!L$2,'MF COMBINED'!$I:$I,'Apportionment Tables'!$C39,'MF COMBINED'!$A:$A,'Apportionment Tables'!$B$25)</f>
        <v>#REF!</v>
      </c>
      <c r="M39" s="9" t="e">
        <f>SUM(D39:L39)</f>
        <v>#REF!</v>
      </c>
      <c r="P39" s="9" t="s">
        <v>303</v>
      </c>
      <c r="Q39" s="9" t="e">
        <f>SUMIFS('MF COMBINED'!$AN:$AN,'MF COMBINED'!#REF!,'Apportionment Tables'!Q$2,'MF COMBINED'!$I:$I,'Apportionment Tables'!$P39,'MF COMBINED'!$A:$A,'Apportionment Tables'!$O$25)</f>
        <v>#REF!</v>
      </c>
      <c r="R39" s="9" t="e">
        <f>SUMIFS('MF COMBINED'!$AN:$AN,'MF COMBINED'!#REF!,'Apportionment Tables'!R$2,'MF COMBINED'!$I:$I,'Apportionment Tables'!$P39,'MF COMBINED'!$A:$A,'Apportionment Tables'!$O$25)</f>
        <v>#REF!</v>
      </c>
      <c r="S39" s="9" t="e">
        <f>SUMIFS('MF COMBINED'!$AN:$AN,'MF COMBINED'!#REF!,'Apportionment Tables'!S$2,'MF COMBINED'!$I:$I,'Apportionment Tables'!$P39,'MF COMBINED'!$A:$A,'Apportionment Tables'!$O$25)</f>
        <v>#REF!</v>
      </c>
      <c r="T39" s="9" t="e">
        <f>SUMIFS('MF COMBINED'!$AN:$AN,'MF COMBINED'!#REF!,'Apportionment Tables'!T$2,'MF COMBINED'!$I:$I,'Apportionment Tables'!$P39,'MF COMBINED'!$A:$A,'Apportionment Tables'!$O$25)</f>
        <v>#REF!</v>
      </c>
      <c r="U39" s="9" t="e">
        <f>SUMIFS('MF COMBINED'!$AN:$AN,'MF COMBINED'!#REF!,'Apportionment Tables'!U$2,'MF COMBINED'!$I:$I,'Apportionment Tables'!$P39,'MF COMBINED'!$A:$A,'Apportionment Tables'!$O$25)</f>
        <v>#REF!</v>
      </c>
      <c r="V39" s="9" t="e">
        <f>SUMIFS('MF COMBINED'!$AN:$AN,'MF COMBINED'!#REF!,'Apportionment Tables'!V$2,'MF COMBINED'!$I:$I,'Apportionment Tables'!$P39,'MF COMBINED'!$A:$A,'Apportionment Tables'!$O$25)</f>
        <v>#REF!</v>
      </c>
      <c r="W39" s="9" t="e">
        <f>SUMIFS('MF COMBINED'!$AN:$AN,'MF COMBINED'!#REF!,'Apportionment Tables'!W$2,'MF COMBINED'!$I:$I,'Apportionment Tables'!$P39,'MF COMBINED'!$A:$A,'Apportionment Tables'!$O$25)</f>
        <v>#REF!</v>
      </c>
      <c r="X39" s="9" t="e">
        <f>SUMIFS('MF COMBINED'!$AN:$AN,'MF COMBINED'!#REF!,'Apportionment Tables'!X$2,'MF COMBINED'!$I:$I,'Apportionment Tables'!$P39,'MF COMBINED'!$A:$A,'Apportionment Tables'!$O$25)</f>
        <v>#REF!</v>
      </c>
      <c r="Y39" s="9" t="e">
        <f>SUMIFS('MF COMBINED'!$AN:$AN,'MF COMBINED'!#REF!,'Apportionment Tables'!Y$2,'MF COMBINED'!$I:$I,'Apportionment Tables'!$P39,'MF COMBINED'!$A:$A,'Apportionment Tables'!$O$25)</f>
        <v>#REF!</v>
      </c>
      <c r="Z39" s="9" t="e">
        <f>SUM(Q39:Y39)</f>
        <v>#REF!</v>
      </c>
    </row>
    <row r="40" spans="3:26">
      <c r="C40" s="9" t="s">
        <v>304</v>
      </c>
      <c r="D40" s="9" t="e">
        <f>SUMIFS('MF COMBINED'!$AN:$AN,'MF COMBINED'!#REF!,'Apportionment Tables'!D$2,'MF COMBINED'!$I:$I,'Apportionment Tables'!$C40,'MF COMBINED'!$A:$A,'Apportionment Tables'!$B$25)</f>
        <v>#REF!</v>
      </c>
      <c r="E40" s="9" t="e">
        <f>SUMIFS('MF COMBINED'!$AN:$AN,'MF COMBINED'!#REF!,'Apportionment Tables'!E$2,'MF COMBINED'!$I:$I,'Apportionment Tables'!$C40,'MF COMBINED'!$A:$A,'Apportionment Tables'!$B$25)</f>
        <v>#REF!</v>
      </c>
      <c r="F40" s="9" t="e">
        <f>SUMIFS('MF COMBINED'!$AN:$AN,'MF COMBINED'!#REF!,'Apportionment Tables'!F$2,'MF COMBINED'!$I:$I,'Apportionment Tables'!$C40,'MF COMBINED'!$A:$A,'Apportionment Tables'!$B$25)</f>
        <v>#REF!</v>
      </c>
      <c r="G40" s="9" t="e">
        <f>SUMIFS('MF COMBINED'!$AN:$AN,'MF COMBINED'!#REF!,'Apportionment Tables'!G$2,'MF COMBINED'!$I:$I,'Apportionment Tables'!$C40,'MF COMBINED'!$A:$A,'Apportionment Tables'!$B$25)</f>
        <v>#REF!</v>
      </c>
      <c r="H40" s="9" t="e">
        <f>SUMIFS('MF COMBINED'!$AN:$AN,'MF COMBINED'!#REF!,'Apportionment Tables'!H$2,'MF COMBINED'!$I:$I,'Apportionment Tables'!$C40,'MF COMBINED'!$A:$A,'Apportionment Tables'!$B$25)</f>
        <v>#REF!</v>
      </c>
      <c r="I40" s="9" t="e">
        <f>SUMIFS('MF COMBINED'!$AN:$AN,'MF COMBINED'!#REF!,'Apportionment Tables'!I$2,'MF COMBINED'!$I:$I,'Apportionment Tables'!$C40,'MF COMBINED'!$A:$A,'Apportionment Tables'!$B$25)</f>
        <v>#REF!</v>
      </c>
      <c r="J40" s="9" t="e">
        <f>SUMIFS('MF COMBINED'!$AN:$AN,'MF COMBINED'!#REF!,'Apportionment Tables'!J$2,'MF COMBINED'!$I:$I,'Apportionment Tables'!$C40,'MF COMBINED'!$A:$A,'Apportionment Tables'!$B$25)</f>
        <v>#REF!</v>
      </c>
      <c r="K40" s="9" t="e">
        <f>SUMIFS('MF COMBINED'!$AN:$AN,'MF COMBINED'!#REF!,'Apportionment Tables'!K$2,'MF COMBINED'!$I:$I,'Apportionment Tables'!$C40,'MF COMBINED'!$A:$A,'Apportionment Tables'!$B$25)</f>
        <v>#REF!</v>
      </c>
      <c r="L40" s="9" t="e">
        <f>SUMIFS('MF COMBINED'!$AN:$AN,'MF COMBINED'!#REF!,'Apportionment Tables'!L$2,'MF COMBINED'!$I:$I,'Apportionment Tables'!$C40,'MF COMBINED'!$A:$A,'Apportionment Tables'!$B$25)</f>
        <v>#REF!</v>
      </c>
      <c r="M40" s="9" t="e">
        <f t="shared" ref="M40:M45" si="21">SUM(D40:L40)</f>
        <v>#REF!</v>
      </c>
      <c r="P40" s="9" t="s">
        <v>304</v>
      </c>
      <c r="Q40" s="9" t="e">
        <f>SUMIFS('MF COMBINED'!$AN:$AN,'MF COMBINED'!#REF!,'Apportionment Tables'!Q$2,'MF COMBINED'!$I:$I,'Apportionment Tables'!$P40,'MF COMBINED'!$A:$A,'Apportionment Tables'!$O$25)</f>
        <v>#REF!</v>
      </c>
      <c r="R40" s="9" t="e">
        <f>SUMIFS('MF COMBINED'!$AN:$AN,'MF COMBINED'!#REF!,'Apportionment Tables'!R$2,'MF COMBINED'!$I:$I,'Apportionment Tables'!$P40,'MF COMBINED'!$A:$A,'Apportionment Tables'!$O$25)</f>
        <v>#REF!</v>
      </c>
      <c r="S40" s="9" t="e">
        <f>SUMIFS('MF COMBINED'!$AN:$AN,'MF COMBINED'!#REF!,'Apportionment Tables'!S$2,'MF COMBINED'!$I:$I,'Apportionment Tables'!$P40,'MF COMBINED'!$A:$A,'Apportionment Tables'!$O$25)</f>
        <v>#REF!</v>
      </c>
      <c r="T40" s="9" t="e">
        <f>SUMIFS('MF COMBINED'!$AN:$AN,'MF COMBINED'!#REF!,'Apportionment Tables'!T$2,'MF COMBINED'!$I:$I,'Apportionment Tables'!$P40,'MF COMBINED'!$A:$A,'Apportionment Tables'!$O$25)</f>
        <v>#REF!</v>
      </c>
      <c r="U40" s="9" t="e">
        <f>SUMIFS('MF COMBINED'!$AN:$AN,'MF COMBINED'!#REF!,'Apportionment Tables'!U$2,'MF COMBINED'!$I:$I,'Apportionment Tables'!$P40,'MF COMBINED'!$A:$A,'Apportionment Tables'!$O$25)</f>
        <v>#REF!</v>
      </c>
      <c r="V40" s="9" t="e">
        <f>SUMIFS('MF COMBINED'!$AN:$AN,'MF COMBINED'!#REF!,'Apportionment Tables'!V$2,'MF COMBINED'!$I:$I,'Apportionment Tables'!$P40,'MF COMBINED'!$A:$A,'Apportionment Tables'!$O$25)</f>
        <v>#REF!</v>
      </c>
      <c r="W40" s="9" t="e">
        <f>SUMIFS('MF COMBINED'!$AN:$AN,'MF COMBINED'!#REF!,'Apportionment Tables'!W$2,'MF COMBINED'!$I:$I,'Apportionment Tables'!$P40,'MF COMBINED'!$A:$A,'Apportionment Tables'!$O$25)</f>
        <v>#REF!</v>
      </c>
      <c r="X40" s="9" t="e">
        <f>SUMIFS('MF COMBINED'!$AN:$AN,'MF COMBINED'!#REF!,'Apportionment Tables'!X$2,'MF COMBINED'!$I:$I,'Apportionment Tables'!$P40,'MF COMBINED'!$A:$A,'Apportionment Tables'!$O$25)</f>
        <v>#REF!</v>
      </c>
      <c r="Y40" s="9" t="e">
        <f>SUMIFS('MF COMBINED'!$AN:$AN,'MF COMBINED'!#REF!,'Apportionment Tables'!Y$2,'MF COMBINED'!$I:$I,'Apportionment Tables'!$P40,'MF COMBINED'!$A:$A,'Apportionment Tables'!$O$25)</f>
        <v>#REF!</v>
      </c>
      <c r="Z40" s="9" t="e">
        <f t="shared" ref="Z40:Z45" si="22">SUM(Q40:Y40)</f>
        <v>#REF!</v>
      </c>
    </row>
    <row r="41" spans="3:26">
      <c r="C41" s="9" t="s">
        <v>2763</v>
      </c>
      <c r="D41" s="9" t="e">
        <f>SUMIFS('MF COMBINED'!$AN:$AN,'MF COMBINED'!#REF!,'Apportionment Tables'!D$2,'MF COMBINED'!$I:$I,'Apportionment Tables'!$C41,'MF COMBINED'!$A:$A,'Apportionment Tables'!$B$25)</f>
        <v>#REF!</v>
      </c>
      <c r="E41" s="9" t="e">
        <f>SUMIFS('MF COMBINED'!$AN:$AN,'MF COMBINED'!#REF!,'Apportionment Tables'!E$2,'MF COMBINED'!$I:$I,'Apportionment Tables'!$C41,'MF COMBINED'!$A:$A,'Apportionment Tables'!$B$25)</f>
        <v>#REF!</v>
      </c>
      <c r="F41" s="9" t="e">
        <f>SUMIFS('MF COMBINED'!$AN:$AN,'MF COMBINED'!#REF!,'Apportionment Tables'!F$2,'MF COMBINED'!$I:$I,'Apportionment Tables'!$C41,'MF COMBINED'!$A:$A,'Apportionment Tables'!$B$25)</f>
        <v>#REF!</v>
      </c>
      <c r="G41" s="9" t="e">
        <f>SUMIFS('MF COMBINED'!$AN:$AN,'MF COMBINED'!#REF!,'Apportionment Tables'!G$2,'MF COMBINED'!$I:$I,'Apportionment Tables'!$C41,'MF COMBINED'!$A:$A,'Apportionment Tables'!$B$25)</f>
        <v>#REF!</v>
      </c>
      <c r="H41" s="9" t="e">
        <f>SUMIFS('MF COMBINED'!$AN:$AN,'MF COMBINED'!#REF!,'Apportionment Tables'!H$2,'MF COMBINED'!$I:$I,'Apportionment Tables'!$C41,'MF COMBINED'!$A:$A,'Apportionment Tables'!$B$25)</f>
        <v>#REF!</v>
      </c>
      <c r="I41" s="9" t="e">
        <f>SUMIFS('MF COMBINED'!$AN:$AN,'MF COMBINED'!#REF!,'Apportionment Tables'!I$2,'MF COMBINED'!$I:$I,'Apportionment Tables'!$C41,'MF COMBINED'!$A:$A,'Apportionment Tables'!$B$25)</f>
        <v>#REF!</v>
      </c>
      <c r="J41" s="9" t="e">
        <f>SUMIFS('MF COMBINED'!$AN:$AN,'MF COMBINED'!#REF!,'Apportionment Tables'!J$2,'MF COMBINED'!$I:$I,'Apportionment Tables'!$C41,'MF COMBINED'!$A:$A,'Apportionment Tables'!$B$25)</f>
        <v>#REF!</v>
      </c>
      <c r="K41" s="9" t="e">
        <f>SUMIFS('MF COMBINED'!$AN:$AN,'MF COMBINED'!#REF!,'Apportionment Tables'!K$2,'MF COMBINED'!$I:$I,'Apportionment Tables'!$C41,'MF COMBINED'!$A:$A,'Apportionment Tables'!$B$25)</f>
        <v>#REF!</v>
      </c>
      <c r="L41" s="9" t="e">
        <f>SUMIFS('MF COMBINED'!$AN:$AN,'MF COMBINED'!#REF!,'Apportionment Tables'!L$2,'MF COMBINED'!$I:$I,'Apportionment Tables'!$C41,'MF COMBINED'!$A:$A,'Apportionment Tables'!$B$25)</f>
        <v>#REF!</v>
      </c>
      <c r="M41" s="9" t="e">
        <f t="shared" si="21"/>
        <v>#REF!</v>
      </c>
      <c r="P41" s="9" t="s">
        <v>2763</v>
      </c>
      <c r="Q41" s="9" t="e">
        <f>SUMIFS('MF COMBINED'!$AN:$AN,'MF COMBINED'!#REF!,'Apportionment Tables'!Q$2,'MF COMBINED'!$I:$I,'Apportionment Tables'!$P41,'MF COMBINED'!$A:$A,'Apportionment Tables'!$O$25)</f>
        <v>#REF!</v>
      </c>
      <c r="R41" s="9" t="e">
        <f>SUMIFS('MF COMBINED'!$AN:$AN,'MF COMBINED'!#REF!,'Apportionment Tables'!R$2,'MF COMBINED'!$I:$I,'Apportionment Tables'!$P41,'MF COMBINED'!$A:$A,'Apportionment Tables'!$O$25)</f>
        <v>#REF!</v>
      </c>
      <c r="S41" s="9" t="e">
        <f>SUMIFS('MF COMBINED'!$AN:$AN,'MF COMBINED'!#REF!,'Apportionment Tables'!S$2,'MF COMBINED'!$I:$I,'Apportionment Tables'!$P41,'MF COMBINED'!$A:$A,'Apportionment Tables'!$O$25)</f>
        <v>#REF!</v>
      </c>
      <c r="T41" s="9" t="e">
        <f>SUMIFS('MF COMBINED'!$AN:$AN,'MF COMBINED'!#REF!,'Apportionment Tables'!T$2,'MF COMBINED'!$I:$I,'Apportionment Tables'!$P41,'MF COMBINED'!$A:$A,'Apportionment Tables'!$O$25)</f>
        <v>#REF!</v>
      </c>
      <c r="U41" s="9" t="e">
        <f>SUMIFS('MF COMBINED'!$AN:$AN,'MF COMBINED'!#REF!,'Apportionment Tables'!U$2,'MF COMBINED'!$I:$I,'Apportionment Tables'!$P41,'MF COMBINED'!$A:$A,'Apportionment Tables'!$O$25)</f>
        <v>#REF!</v>
      </c>
      <c r="V41" s="9" t="e">
        <f>SUMIFS('MF COMBINED'!$AN:$AN,'MF COMBINED'!#REF!,'Apportionment Tables'!V$2,'MF COMBINED'!$I:$I,'Apportionment Tables'!$P41,'MF COMBINED'!$A:$A,'Apportionment Tables'!$O$25)</f>
        <v>#REF!</v>
      </c>
      <c r="W41" s="9" t="e">
        <f>SUMIFS('MF COMBINED'!$AN:$AN,'MF COMBINED'!#REF!,'Apportionment Tables'!W$2,'MF COMBINED'!$I:$I,'Apportionment Tables'!$P41,'MF COMBINED'!$A:$A,'Apportionment Tables'!$O$25)</f>
        <v>#REF!</v>
      </c>
      <c r="X41" s="9" t="e">
        <f>SUMIFS('MF COMBINED'!$AN:$AN,'MF COMBINED'!#REF!,'Apportionment Tables'!X$2,'MF COMBINED'!$I:$I,'Apportionment Tables'!$P41,'MF COMBINED'!$A:$A,'Apportionment Tables'!$O$25)</f>
        <v>#REF!</v>
      </c>
      <c r="Y41" s="9" t="e">
        <f>SUMIFS('MF COMBINED'!$AN:$AN,'MF COMBINED'!#REF!,'Apportionment Tables'!Y$2,'MF COMBINED'!$I:$I,'Apportionment Tables'!$P41,'MF COMBINED'!$A:$A,'Apportionment Tables'!$O$25)</f>
        <v>#REF!</v>
      </c>
      <c r="Z41" s="9" t="e">
        <f t="shared" si="22"/>
        <v>#REF!</v>
      </c>
    </row>
    <row r="42" spans="3:26">
      <c r="C42" s="9" t="s">
        <v>49</v>
      </c>
      <c r="D42" s="9" t="e">
        <f>SUMIFS('MF COMBINED'!$AN:$AN,'MF COMBINED'!#REF!,'Apportionment Tables'!D$2,'MF COMBINED'!$I:$I,'Apportionment Tables'!$C42,'MF COMBINED'!$A:$A,'Apportionment Tables'!$B$25)</f>
        <v>#REF!</v>
      </c>
      <c r="E42" s="9" t="e">
        <f>SUMIFS('MF COMBINED'!$AN:$AN,'MF COMBINED'!#REF!,'Apportionment Tables'!E$2,'MF COMBINED'!$I:$I,'Apportionment Tables'!$C42,'MF COMBINED'!$A:$A,'Apportionment Tables'!$B$25)</f>
        <v>#REF!</v>
      </c>
      <c r="F42" s="9" t="e">
        <f>SUMIFS('MF COMBINED'!$AN:$AN,'MF COMBINED'!#REF!,'Apportionment Tables'!F$2,'MF COMBINED'!$I:$I,'Apportionment Tables'!$C42,'MF COMBINED'!$A:$A,'Apportionment Tables'!$B$25)</f>
        <v>#REF!</v>
      </c>
      <c r="G42" s="9" t="e">
        <f>SUMIFS('MF COMBINED'!$AN:$AN,'MF COMBINED'!#REF!,'Apportionment Tables'!G$2,'MF COMBINED'!$I:$I,'Apportionment Tables'!$C42,'MF COMBINED'!$A:$A,'Apportionment Tables'!$B$25)</f>
        <v>#REF!</v>
      </c>
      <c r="H42" s="9" t="e">
        <f>SUMIFS('MF COMBINED'!$AN:$AN,'MF COMBINED'!#REF!,'Apportionment Tables'!H$2,'MF COMBINED'!$I:$I,'Apportionment Tables'!$C42,'MF COMBINED'!$A:$A,'Apportionment Tables'!$B$25)</f>
        <v>#REF!</v>
      </c>
      <c r="I42" s="9" t="e">
        <f>SUMIFS('MF COMBINED'!$AN:$AN,'MF COMBINED'!#REF!,'Apportionment Tables'!I$2,'MF COMBINED'!$I:$I,'Apportionment Tables'!$C42,'MF COMBINED'!$A:$A,'Apportionment Tables'!$B$25)</f>
        <v>#REF!</v>
      </c>
      <c r="J42" s="9" t="e">
        <f>SUMIFS('MF COMBINED'!$AN:$AN,'MF COMBINED'!#REF!,'Apportionment Tables'!J$2,'MF COMBINED'!$I:$I,'Apportionment Tables'!$C42,'MF COMBINED'!$A:$A,'Apportionment Tables'!$B$25)</f>
        <v>#REF!</v>
      </c>
      <c r="K42" s="9" t="e">
        <f>SUMIFS('MF COMBINED'!$AN:$AN,'MF COMBINED'!#REF!,'Apportionment Tables'!K$2,'MF COMBINED'!$I:$I,'Apportionment Tables'!$C42,'MF COMBINED'!$A:$A,'Apportionment Tables'!$B$25)</f>
        <v>#REF!</v>
      </c>
      <c r="L42" s="9" t="e">
        <f>SUMIFS('MF COMBINED'!$AN:$AN,'MF COMBINED'!#REF!,'Apportionment Tables'!L$2,'MF COMBINED'!$I:$I,'Apportionment Tables'!$C42,'MF COMBINED'!$A:$A,'Apportionment Tables'!$B$25)</f>
        <v>#REF!</v>
      </c>
      <c r="M42" s="9" t="e">
        <f t="shared" si="21"/>
        <v>#REF!</v>
      </c>
      <c r="P42" s="9" t="s">
        <v>49</v>
      </c>
      <c r="Q42" s="9" t="e">
        <f>SUMIFS('MF COMBINED'!$AN:$AN,'MF COMBINED'!#REF!,'Apportionment Tables'!Q$2,'MF COMBINED'!$I:$I,'Apportionment Tables'!$P42,'MF COMBINED'!$A:$A,'Apportionment Tables'!$O$25)</f>
        <v>#REF!</v>
      </c>
      <c r="R42" s="9" t="e">
        <f>SUMIFS('MF COMBINED'!$AN:$AN,'MF COMBINED'!#REF!,'Apportionment Tables'!R$2,'MF COMBINED'!$I:$I,'Apportionment Tables'!$P42,'MF COMBINED'!$A:$A,'Apportionment Tables'!$O$25)</f>
        <v>#REF!</v>
      </c>
      <c r="S42" s="9" t="e">
        <f>SUMIFS('MF COMBINED'!$AN:$AN,'MF COMBINED'!#REF!,'Apportionment Tables'!S$2,'MF COMBINED'!$I:$I,'Apportionment Tables'!$P42,'MF COMBINED'!$A:$A,'Apportionment Tables'!$O$25)</f>
        <v>#REF!</v>
      </c>
      <c r="T42" s="9" t="e">
        <f>SUMIFS('MF COMBINED'!$AN:$AN,'MF COMBINED'!#REF!,'Apportionment Tables'!T$2,'MF COMBINED'!$I:$I,'Apportionment Tables'!$P42,'MF COMBINED'!$A:$A,'Apportionment Tables'!$O$25)</f>
        <v>#REF!</v>
      </c>
      <c r="U42" s="9" t="e">
        <f>SUMIFS('MF COMBINED'!$AN:$AN,'MF COMBINED'!#REF!,'Apportionment Tables'!U$2,'MF COMBINED'!$I:$I,'Apportionment Tables'!$P42,'MF COMBINED'!$A:$A,'Apportionment Tables'!$O$25)</f>
        <v>#REF!</v>
      </c>
      <c r="V42" s="9" t="e">
        <f>SUMIFS('MF COMBINED'!$AN:$AN,'MF COMBINED'!#REF!,'Apportionment Tables'!V$2,'MF COMBINED'!$I:$I,'Apportionment Tables'!$P42,'MF COMBINED'!$A:$A,'Apportionment Tables'!$O$25)</f>
        <v>#REF!</v>
      </c>
      <c r="W42" s="9" t="e">
        <f>SUMIFS('MF COMBINED'!$AN:$AN,'MF COMBINED'!#REF!,'Apportionment Tables'!W$2,'MF COMBINED'!$I:$I,'Apportionment Tables'!$P42,'MF COMBINED'!$A:$A,'Apportionment Tables'!$O$25)</f>
        <v>#REF!</v>
      </c>
      <c r="X42" s="9" t="e">
        <f>SUMIFS('MF COMBINED'!$AN:$AN,'MF COMBINED'!#REF!,'Apportionment Tables'!X$2,'MF COMBINED'!$I:$I,'Apportionment Tables'!$P42,'MF COMBINED'!$A:$A,'Apportionment Tables'!$O$25)</f>
        <v>#REF!</v>
      </c>
      <c r="Y42" s="9" t="e">
        <f>SUMIFS('MF COMBINED'!$AN:$AN,'MF COMBINED'!#REF!,'Apportionment Tables'!Y$2,'MF COMBINED'!$I:$I,'Apportionment Tables'!$P42,'MF COMBINED'!$A:$A,'Apportionment Tables'!$O$25)</f>
        <v>#REF!</v>
      </c>
      <c r="Z42" s="9" t="e">
        <f t="shared" si="22"/>
        <v>#REF!</v>
      </c>
    </row>
    <row r="43" spans="3:26">
      <c r="C43" s="9" t="s">
        <v>2761</v>
      </c>
      <c r="D43" s="9" t="e">
        <f>SUMIFS('MF COMBINED'!$AN:$AN,'MF COMBINED'!#REF!,'Apportionment Tables'!D$2,'MF COMBINED'!$I:$I,'Apportionment Tables'!$C43,'MF COMBINED'!$A:$A,'Apportionment Tables'!$B$25)</f>
        <v>#REF!</v>
      </c>
      <c r="E43" s="9" t="e">
        <f>SUMIFS('MF COMBINED'!$AN:$AN,'MF COMBINED'!#REF!,'Apportionment Tables'!E$2,'MF COMBINED'!$I:$I,'Apportionment Tables'!$C43,'MF COMBINED'!$A:$A,'Apportionment Tables'!$B$25)</f>
        <v>#REF!</v>
      </c>
      <c r="F43" s="9" t="e">
        <f>SUMIFS('MF COMBINED'!$AN:$AN,'MF COMBINED'!#REF!,'Apportionment Tables'!F$2,'MF COMBINED'!$I:$I,'Apportionment Tables'!$C43,'MF COMBINED'!$A:$A,'Apportionment Tables'!$B$25)</f>
        <v>#REF!</v>
      </c>
      <c r="G43" s="9" t="e">
        <f>SUMIFS('MF COMBINED'!$AN:$AN,'MF COMBINED'!#REF!,'Apportionment Tables'!G$2,'MF COMBINED'!$I:$I,'Apportionment Tables'!$C43,'MF COMBINED'!$A:$A,'Apportionment Tables'!$B$25)</f>
        <v>#REF!</v>
      </c>
      <c r="H43" s="9" t="e">
        <f>SUMIFS('MF COMBINED'!$AN:$AN,'MF COMBINED'!#REF!,'Apportionment Tables'!H$2,'MF COMBINED'!$I:$I,'Apportionment Tables'!$C43,'MF COMBINED'!$A:$A,'Apportionment Tables'!$B$25)</f>
        <v>#REF!</v>
      </c>
      <c r="I43" s="9" t="e">
        <f>SUMIFS('MF COMBINED'!$AN:$AN,'MF COMBINED'!#REF!,'Apportionment Tables'!I$2,'MF COMBINED'!$I:$I,'Apportionment Tables'!$C43,'MF COMBINED'!$A:$A,'Apportionment Tables'!$B$25)</f>
        <v>#REF!</v>
      </c>
      <c r="J43" s="9" t="e">
        <f>SUMIFS('MF COMBINED'!$AN:$AN,'MF COMBINED'!#REF!,'Apportionment Tables'!J$2,'MF COMBINED'!$I:$I,'Apportionment Tables'!$C43,'MF COMBINED'!$A:$A,'Apportionment Tables'!$B$25)</f>
        <v>#REF!</v>
      </c>
      <c r="K43" s="9" t="e">
        <f>SUMIFS('MF COMBINED'!$AN:$AN,'MF COMBINED'!#REF!,'Apportionment Tables'!K$2,'MF COMBINED'!$I:$I,'Apportionment Tables'!$C43,'MF COMBINED'!$A:$A,'Apportionment Tables'!$B$25)</f>
        <v>#REF!</v>
      </c>
      <c r="L43" s="9" t="e">
        <f>SUMIFS('MF COMBINED'!$AN:$AN,'MF COMBINED'!#REF!,'Apportionment Tables'!L$2,'MF COMBINED'!$I:$I,'Apportionment Tables'!$C43,'MF COMBINED'!$A:$A,'Apportionment Tables'!$B$25)</f>
        <v>#REF!</v>
      </c>
      <c r="M43" s="9" t="e">
        <f t="shared" si="21"/>
        <v>#REF!</v>
      </c>
      <c r="P43" s="9" t="s">
        <v>2761</v>
      </c>
      <c r="Q43" s="9" t="e">
        <f>SUMIFS('MF COMBINED'!$AN:$AN,'MF COMBINED'!#REF!,'Apportionment Tables'!Q$2,'MF COMBINED'!$I:$I,'Apportionment Tables'!$P43,'MF COMBINED'!$A:$A,'Apportionment Tables'!$O$25)</f>
        <v>#REF!</v>
      </c>
      <c r="R43" s="9" t="e">
        <f>SUMIFS('MF COMBINED'!$AN:$AN,'MF COMBINED'!#REF!,'Apportionment Tables'!R$2,'MF COMBINED'!$I:$I,'Apportionment Tables'!$P43,'MF COMBINED'!$A:$A,'Apportionment Tables'!$O$25)</f>
        <v>#REF!</v>
      </c>
      <c r="S43" s="9" t="e">
        <f>SUMIFS('MF COMBINED'!$AN:$AN,'MF COMBINED'!#REF!,'Apportionment Tables'!S$2,'MF COMBINED'!$I:$I,'Apportionment Tables'!$P43,'MF COMBINED'!$A:$A,'Apportionment Tables'!$O$25)</f>
        <v>#REF!</v>
      </c>
      <c r="T43" s="9" t="e">
        <f>SUMIFS('MF COMBINED'!$AN:$AN,'MF COMBINED'!#REF!,'Apportionment Tables'!T$2,'MF COMBINED'!$I:$I,'Apportionment Tables'!$P43,'MF COMBINED'!$A:$A,'Apportionment Tables'!$O$25)</f>
        <v>#REF!</v>
      </c>
      <c r="U43" s="9" t="e">
        <f>SUMIFS('MF COMBINED'!$AN:$AN,'MF COMBINED'!#REF!,'Apportionment Tables'!U$2,'MF COMBINED'!$I:$I,'Apportionment Tables'!$P43,'MF COMBINED'!$A:$A,'Apportionment Tables'!$O$25)</f>
        <v>#REF!</v>
      </c>
      <c r="V43" s="9" t="e">
        <f>SUMIFS('MF COMBINED'!$AN:$AN,'MF COMBINED'!#REF!,'Apportionment Tables'!V$2,'MF COMBINED'!$I:$I,'Apportionment Tables'!$P43,'MF COMBINED'!$A:$A,'Apportionment Tables'!$O$25)</f>
        <v>#REF!</v>
      </c>
      <c r="W43" s="9" t="e">
        <f>SUMIFS('MF COMBINED'!$AN:$AN,'MF COMBINED'!#REF!,'Apportionment Tables'!W$2,'MF COMBINED'!$I:$I,'Apportionment Tables'!$P43,'MF COMBINED'!$A:$A,'Apportionment Tables'!$O$25)</f>
        <v>#REF!</v>
      </c>
      <c r="X43" s="9" t="e">
        <f>SUMIFS('MF COMBINED'!$AN:$AN,'MF COMBINED'!#REF!,'Apportionment Tables'!X$2,'MF COMBINED'!$I:$I,'Apportionment Tables'!$P43,'MF COMBINED'!$A:$A,'Apportionment Tables'!$O$25)</f>
        <v>#REF!</v>
      </c>
      <c r="Y43" s="9" t="e">
        <f>SUMIFS('MF COMBINED'!$AN:$AN,'MF COMBINED'!#REF!,'Apportionment Tables'!Y$2,'MF COMBINED'!$I:$I,'Apportionment Tables'!$P43,'MF COMBINED'!$A:$A,'Apportionment Tables'!$O$25)</f>
        <v>#REF!</v>
      </c>
      <c r="Z43" s="9" t="e">
        <f t="shared" si="22"/>
        <v>#REF!</v>
      </c>
    </row>
    <row r="44" spans="3:26">
      <c r="C44" s="9" t="s">
        <v>85</v>
      </c>
      <c r="D44" s="9" t="e">
        <f>SUMIFS('MF COMBINED'!$AN:$AN,'MF COMBINED'!#REF!,'Apportionment Tables'!D$2,'MF COMBINED'!$I:$I,'Apportionment Tables'!$C44,'MF COMBINED'!$A:$A,'Apportionment Tables'!$B$25)</f>
        <v>#REF!</v>
      </c>
      <c r="E44" s="9" t="e">
        <f>SUMIFS('MF COMBINED'!$AN:$AN,'MF COMBINED'!#REF!,'Apportionment Tables'!E$2,'MF COMBINED'!$I:$I,'Apportionment Tables'!$C44,'MF COMBINED'!$A:$A,'Apportionment Tables'!$B$25)</f>
        <v>#REF!</v>
      </c>
      <c r="F44" s="9" t="e">
        <f>SUMIFS('MF COMBINED'!$AN:$AN,'MF COMBINED'!#REF!,'Apportionment Tables'!F$2,'MF COMBINED'!$I:$I,'Apportionment Tables'!$C44,'MF COMBINED'!$A:$A,'Apportionment Tables'!$B$25)</f>
        <v>#REF!</v>
      </c>
      <c r="G44" s="9" t="e">
        <f>SUMIFS('MF COMBINED'!$AN:$AN,'MF COMBINED'!#REF!,'Apportionment Tables'!G$2,'MF COMBINED'!$I:$I,'Apportionment Tables'!$C44,'MF COMBINED'!$A:$A,'Apportionment Tables'!$B$25)</f>
        <v>#REF!</v>
      </c>
      <c r="H44" s="9" t="e">
        <f>SUMIFS('MF COMBINED'!$AN:$AN,'MF COMBINED'!#REF!,'Apportionment Tables'!H$2,'MF COMBINED'!$I:$I,'Apportionment Tables'!$C44,'MF COMBINED'!$A:$A,'Apportionment Tables'!$B$25)</f>
        <v>#REF!</v>
      </c>
      <c r="I44" s="9" t="e">
        <f>SUMIFS('MF COMBINED'!$AN:$AN,'MF COMBINED'!#REF!,'Apportionment Tables'!I$2,'MF COMBINED'!$I:$I,'Apportionment Tables'!$C44,'MF COMBINED'!$A:$A,'Apportionment Tables'!$B$25)</f>
        <v>#REF!</v>
      </c>
      <c r="J44" s="9" t="e">
        <f>SUMIFS('MF COMBINED'!$AN:$AN,'MF COMBINED'!#REF!,'Apportionment Tables'!J$2,'MF COMBINED'!$I:$I,'Apportionment Tables'!$C44,'MF COMBINED'!$A:$A,'Apportionment Tables'!$B$25)</f>
        <v>#REF!</v>
      </c>
      <c r="K44" s="9" t="e">
        <f>SUMIFS('MF COMBINED'!$AN:$AN,'MF COMBINED'!#REF!,'Apportionment Tables'!K$2,'MF COMBINED'!$I:$I,'Apportionment Tables'!$C44,'MF COMBINED'!$A:$A,'Apportionment Tables'!$B$25)</f>
        <v>#REF!</v>
      </c>
      <c r="L44" s="9" t="e">
        <f>SUMIFS('MF COMBINED'!$AN:$AN,'MF COMBINED'!#REF!,'Apportionment Tables'!L$2,'MF COMBINED'!$I:$I,'Apportionment Tables'!$C44,'MF COMBINED'!$A:$A,'Apportionment Tables'!$B$25)</f>
        <v>#REF!</v>
      </c>
      <c r="M44" s="9" t="e">
        <f t="shared" si="21"/>
        <v>#REF!</v>
      </c>
      <c r="P44" s="9" t="s">
        <v>85</v>
      </c>
      <c r="Q44" s="9" t="e">
        <f>SUMIFS('MF COMBINED'!$AN:$AN,'MF COMBINED'!#REF!,'Apportionment Tables'!Q$2,'MF COMBINED'!$I:$I,'Apportionment Tables'!$P44,'MF COMBINED'!$A:$A,'Apportionment Tables'!$O$25)</f>
        <v>#REF!</v>
      </c>
      <c r="R44" s="9" t="e">
        <f>SUMIFS('MF COMBINED'!$AN:$AN,'MF COMBINED'!#REF!,'Apportionment Tables'!R$2,'MF COMBINED'!$I:$I,'Apportionment Tables'!$P44,'MF COMBINED'!$A:$A,'Apportionment Tables'!$O$25)</f>
        <v>#REF!</v>
      </c>
      <c r="S44" s="9" t="e">
        <f>SUMIFS('MF COMBINED'!$AN:$AN,'MF COMBINED'!#REF!,'Apportionment Tables'!S$2,'MF COMBINED'!$I:$I,'Apportionment Tables'!$P44,'MF COMBINED'!$A:$A,'Apportionment Tables'!$O$25)</f>
        <v>#REF!</v>
      </c>
      <c r="T44" s="9" t="e">
        <f>SUMIFS('MF COMBINED'!$AN:$AN,'MF COMBINED'!#REF!,'Apportionment Tables'!T$2,'MF COMBINED'!$I:$I,'Apportionment Tables'!$P44,'MF COMBINED'!$A:$A,'Apportionment Tables'!$O$25)</f>
        <v>#REF!</v>
      </c>
      <c r="U44" s="9" t="e">
        <f>SUMIFS('MF COMBINED'!$AN:$AN,'MF COMBINED'!#REF!,'Apportionment Tables'!U$2,'MF COMBINED'!$I:$I,'Apportionment Tables'!$P44,'MF COMBINED'!$A:$A,'Apportionment Tables'!$O$25)</f>
        <v>#REF!</v>
      </c>
      <c r="V44" s="9" t="e">
        <f>SUMIFS('MF COMBINED'!$AN:$AN,'MF COMBINED'!#REF!,'Apportionment Tables'!V$2,'MF COMBINED'!$I:$I,'Apportionment Tables'!$P44,'MF COMBINED'!$A:$A,'Apportionment Tables'!$O$25)</f>
        <v>#REF!</v>
      </c>
      <c r="W44" s="9" t="e">
        <f>SUMIFS('MF COMBINED'!$AN:$AN,'MF COMBINED'!#REF!,'Apportionment Tables'!W$2,'MF COMBINED'!$I:$I,'Apportionment Tables'!$P44,'MF COMBINED'!$A:$A,'Apportionment Tables'!$O$25)</f>
        <v>#REF!</v>
      </c>
      <c r="X44" s="9" t="e">
        <f>SUMIFS('MF COMBINED'!$AN:$AN,'MF COMBINED'!#REF!,'Apportionment Tables'!X$2,'MF COMBINED'!$I:$I,'Apportionment Tables'!$P44,'MF COMBINED'!$A:$A,'Apportionment Tables'!$O$25)</f>
        <v>#REF!</v>
      </c>
      <c r="Y44" s="9" t="e">
        <f>SUMIFS('MF COMBINED'!$AN:$AN,'MF COMBINED'!#REF!,'Apportionment Tables'!Y$2,'MF COMBINED'!$I:$I,'Apportionment Tables'!$P44,'MF COMBINED'!$A:$A,'Apportionment Tables'!$O$25)</f>
        <v>#REF!</v>
      </c>
      <c r="Z44" s="9" t="e">
        <f t="shared" si="22"/>
        <v>#REF!</v>
      </c>
    </row>
    <row r="45" spans="3:26">
      <c r="C45" s="9" t="s">
        <v>305</v>
      </c>
      <c r="D45" s="9" t="e">
        <f>SUMIFS('MF COMBINED'!$AN:$AN,'MF COMBINED'!#REF!,'Apportionment Tables'!D$2,'MF COMBINED'!$I:$I,'Apportionment Tables'!$C45,'MF COMBINED'!$A:$A,'Apportionment Tables'!$B$25)</f>
        <v>#REF!</v>
      </c>
      <c r="E45" s="9" t="e">
        <f>SUMIFS('MF COMBINED'!$AN:$AN,'MF COMBINED'!#REF!,'Apportionment Tables'!E$2,'MF COMBINED'!$I:$I,'Apportionment Tables'!$C45,'MF COMBINED'!$A:$A,'Apportionment Tables'!$B$25)</f>
        <v>#REF!</v>
      </c>
      <c r="F45" s="9" t="e">
        <f>SUMIFS('MF COMBINED'!$AN:$AN,'MF COMBINED'!#REF!,'Apportionment Tables'!F$2,'MF COMBINED'!$I:$I,'Apportionment Tables'!$C45,'MF COMBINED'!$A:$A,'Apportionment Tables'!$B$25)</f>
        <v>#REF!</v>
      </c>
      <c r="G45" s="9" t="e">
        <f>SUMIFS('MF COMBINED'!$AN:$AN,'MF COMBINED'!#REF!,'Apportionment Tables'!G$2,'MF COMBINED'!$I:$I,'Apportionment Tables'!$C45,'MF COMBINED'!$A:$A,'Apportionment Tables'!$B$25)</f>
        <v>#REF!</v>
      </c>
      <c r="H45" s="9" t="e">
        <f>SUMIFS('MF COMBINED'!$AN:$AN,'MF COMBINED'!#REF!,'Apportionment Tables'!H$2,'MF COMBINED'!$I:$I,'Apportionment Tables'!$C45,'MF COMBINED'!$A:$A,'Apportionment Tables'!$B$25)</f>
        <v>#REF!</v>
      </c>
      <c r="I45" s="9" t="e">
        <f>SUMIFS('MF COMBINED'!$AN:$AN,'MF COMBINED'!#REF!,'Apportionment Tables'!I$2,'MF COMBINED'!$I:$I,'Apportionment Tables'!$C45,'MF COMBINED'!$A:$A,'Apportionment Tables'!$B$25)</f>
        <v>#REF!</v>
      </c>
      <c r="J45" s="9" t="e">
        <f>SUMIFS('MF COMBINED'!$AN:$AN,'MF COMBINED'!#REF!,'Apportionment Tables'!J$2,'MF COMBINED'!$I:$I,'Apportionment Tables'!$C45,'MF COMBINED'!$A:$A,'Apportionment Tables'!$B$25)</f>
        <v>#REF!</v>
      </c>
      <c r="K45" s="9" t="e">
        <f>SUMIFS('MF COMBINED'!$AN:$AN,'MF COMBINED'!#REF!,'Apportionment Tables'!K$2,'MF COMBINED'!$I:$I,'Apportionment Tables'!$C45,'MF COMBINED'!$A:$A,'Apportionment Tables'!$B$25)</f>
        <v>#REF!</v>
      </c>
      <c r="L45" s="9" t="e">
        <f>SUMIFS('MF COMBINED'!$AN:$AN,'MF COMBINED'!#REF!,'Apportionment Tables'!L$2,'MF COMBINED'!$I:$I,'Apportionment Tables'!$C45,'MF COMBINED'!$A:$A,'Apportionment Tables'!$B$25)</f>
        <v>#REF!</v>
      </c>
      <c r="M45" s="9" t="e">
        <f t="shared" si="21"/>
        <v>#REF!</v>
      </c>
      <c r="P45" s="9" t="s">
        <v>305</v>
      </c>
      <c r="Q45" s="9" t="e">
        <f>SUMIFS('MF COMBINED'!$AN:$AN,'MF COMBINED'!#REF!,'Apportionment Tables'!Q$2,'MF COMBINED'!$I:$I,'Apportionment Tables'!$P45,'MF COMBINED'!$A:$A,'Apportionment Tables'!$O$25)</f>
        <v>#REF!</v>
      </c>
      <c r="R45" s="9" t="e">
        <f>SUMIFS('MF COMBINED'!$AN:$AN,'MF COMBINED'!#REF!,'Apportionment Tables'!R$2,'MF COMBINED'!$I:$I,'Apportionment Tables'!$P45,'MF COMBINED'!$A:$A,'Apportionment Tables'!$O$25)</f>
        <v>#REF!</v>
      </c>
      <c r="S45" s="9" t="e">
        <f>SUMIFS('MF COMBINED'!$AN:$AN,'MF COMBINED'!#REF!,'Apportionment Tables'!S$2,'MF COMBINED'!$I:$I,'Apportionment Tables'!$P45,'MF COMBINED'!$A:$A,'Apportionment Tables'!$O$25)</f>
        <v>#REF!</v>
      </c>
      <c r="T45" s="9" t="e">
        <f>SUMIFS('MF COMBINED'!$AN:$AN,'MF COMBINED'!#REF!,'Apportionment Tables'!T$2,'MF COMBINED'!$I:$I,'Apportionment Tables'!$P45,'MF COMBINED'!$A:$A,'Apportionment Tables'!$O$25)</f>
        <v>#REF!</v>
      </c>
      <c r="U45" s="9" t="e">
        <f>SUMIFS('MF COMBINED'!$AN:$AN,'MF COMBINED'!#REF!,'Apportionment Tables'!U$2,'MF COMBINED'!$I:$I,'Apportionment Tables'!$P45,'MF COMBINED'!$A:$A,'Apportionment Tables'!$O$25)</f>
        <v>#REF!</v>
      </c>
      <c r="V45" s="9" t="e">
        <f>SUMIFS('MF COMBINED'!$AN:$AN,'MF COMBINED'!#REF!,'Apportionment Tables'!V$2,'MF COMBINED'!$I:$I,'Apportionment Tables'!$P45,'MF COMBINED'!$A:$A,'Apportionment Tables'!$O$25)</f>
        <v>#REF!</v>
      </c>
      <c r="W45" s="9" t="e">
        <f>SUMIFS('MF COMBINED'!$AN:$AN,'MF COMBINED'!#REF!,'Apportionment Tables'!W$2,'MF COMBINED'!$I:$I,'Apportionment Tables'!$P45,'MF COMBINED'!$A:$A,'Apportionment Tables'!$O$25)</f>
        <v>#REF!</v>
      </c>
      <c r="X45" s="9" t="e">
        <f>SUMIFS('MF COMBINED'!$AN:$AN,'MF COMBINED'!#REF!,'Apportionment Tables'!X$2,'MF COMBINED'!$I:$I,'Apportionment Tables'!$P45,'MF COMBINED'!$A:$A,'Apportionment Tables'!$O$25)</f>
        <v>#REF!</v>
      </c>
      <c r="Y45" s="9" t="e">
        <f>SUMIFS('MF COMBINED'!$AN:$AN,'MF COMBINED'!#REF!,'Apportionment Tables'!Y$2,'MF COMBINED'!$I:$I,'Apportionment Tables'!$P45,'MF COMBINED'!$A:$A,'Apportionment Tables'!$O$25)</f>
        <v>#REF!</v>
      </c>
      <c r="Z45" s="9" t="e">
        <f t="shared" si="22"/>
        <v>#REF!</v>
      </c>
    </row>
    <row r="46" spans="3:26" ht="15.75" thickBot="1">
      <c r="C46" s="12" t="s">
        <v>310</v>
      </c>
      <c r="D46" s="12" t="e">
        <f t="shared" ref="D46" si="23">SUM(D39:D45)</f>
        <v>#REF!</v>
      </c>
      <c r="E46" s="12" t="e">
        <f t="shared" ref="E46:L46" si="24">SUM(E39:E45)</f>
        <v>#REF!</v>
      </c>
      <c r="F46" s="12" t="e">
        <f t="shared" si="24"/>
        <v>#REF!</v>
      </c>
      <c r="G46" s="12" t="e">
        <f t="shared" si="24"/>
        <v>#REF!</v>
      </c>
      <c r="H46" s="12" t="e">
        <f t="shared" si="24"/>
        <v>#REF!</v>
      </c>
      <c r="I46" s="12" t="e">
        <f t="shared" si="24"/>
        <v>#REF!</v>
      </c>
      <c r="J46" s="12" t="e">
        <f t="shared" si="24"/>
        <v>#REF!</v>
      </c>
      <c r="K46" s="12" t="e">
        <f t="shared" si="24"/>
        <v>#REF!</v>
      </c>
      <c r="L46" s="12" t="e">
        <f t="shared" si="24"/>
        <v>#REF!</v>
      </c>
      <c r="M46" s="12" t="e">
        <f>SUM(D46:L46)</f>
        <v>#REF!</v>
      </c>
      <c r="P46" s="12" t="s">
        <v>310</v>
      </c>
      <c r="Q46" s="12" t="e">
        <f t="shared" ref="Q46" si="25">SUM(Q39:Q45)</f>
        <v>#REF!</v>
      </c>
      <c r="R46" s="12" t="e">
        <f t="shared" ref="R46:Y46" si="26">SUM(R39:R45)</f>
        <v>#REF!</v>
      </c>
      <c r="S46" s="12" t="e">
        <f t="shared" si="26"/>
        <v>#REF!</v>
      </c>
      <c r="T46" s="12" t="e">
        <f t="shared" si="26"/>
        <v>#REF!</v>
      </c>
      <c r="U46" s="12" t="e">
        <f t="shared" si="26"/>
        <v>#REF!</v>
      </c>
      <c r="V46" s="12" t="e">
        <f t="shared" si="26"/>
        <v>#REF!</v>
      </c>
      <c r="W46" s="12" t="e">
        <f t="shared" si="26"/>
        <v>#REF!</v>
      </c>
      <c r="X46" s="12" t="e">
        <f t="shared" si="26"/>
        <v>#REF!</v>
      </c>
      <c r="Y46" s="12" t="e">
        <f t="shared" si="26"/>
        <v>#REF!</v>
      </c>
      <c r="Z46" s="12" t="e">
        <f>SUM(Q46:Y46)</f>
        <v>#REF!</v>
      </c>
    </row>
    <row r="47" spans="3:26" ht="15.75" thickTop="1">
      <c r="M47" s="45">
        <f>SUMIF('MF COMBINED'!$A:$A,'Apportionment Tables'!B25,'MF COMBINED'!$AN:$AN)</f>
        <v>0</v>
      </c>
      <c r="Z47" s="45">
        <f>SUMIF('MF COMBINED'!$A:$A,'Apportionment Tables'!O25,'MF COMBINED'!$AN:$AN)</f>
        <v>0</v>
      </c>
    </row>
    <row r="48" spans="3:26">
      <c r="L48" s="46" t="s">
        <v>2811</v>
      </c>
      <c r="M48" s="6" t="e">
        <f>M47-M46</f>
        <v>#REF!</v>
      </c>
      <c r="Y48" s="46" t="s">
        <v>2811</v>
      </c>
      <c r="Z48" s="6" t="e">
        <f>Z47-Z46</f>
        <v>#REF!</v>
      </c>
    </row>
    <row r="96" spans="2:4">
      <c r="B96" s="11" t="s">
        <v>2814</v>
      </c>
      <c r="C96" s="8" t="s">
        <v>300</v>
      </c>
      <c r="D96" s="8"/>
    </row>
    <row r="97" spans="3:13">
      <c r="C97" s="10"/>
      <c r="D97" s="11" t="s">
        <v>2796</v>
      </c>
      <c r="E97" s="11"/>
      <c r="F97" s="11" t="s">
        <v>2798</v>
      </c>
      <c r="G97" s="11" t="s">
        <v>2799</v>
      </c>
      <c r="H97" s="11"/>
      <c r="I97" s="11" t="s">
        <v>2801</v>
      </c>
      <c r="J97" s="11"/>
      <c r="K97" s="11" t="s">
        <v>2803</v>
      </c>
      <c r="L97" s="11" t="s">
        <v>2804</v>
      </c>
      <c r="M97" s="11" t="s">
        <v>302</v>
      </c>
    </row>
    <row r="98" spans="3:13">
      <c r="C98" s="9" t="s">
        <v>303</v>
      </c>
      <c r="D98" s="9"/>
      <c r="E98" s="9"/>
      <c r="F98" s="9"/>
      <c r="G98" s="9"/>
      <c r="H98" s="9"/>
      <c r="I98" s="9"/>
      <c r="J98" s="9"/>
      <c r="K98" s="9"/>
      <c r="L98" s="9"/>
      <c r="M98" s="9"/>
    </row>
    <row r="99" spans="3:13">
      <c r="C99" s="9" t="s">
        <v>304</v>
      </c>
      <c r="D99" s="9"/>
      <c r="E99" s="9"/>
      <c r="F99" s="9"/>
      <c r="G99" s="9"/>
      <c r="H99" s="9"/>
      <c r="I99" s="9"/>
      <c r="J99" s="9"/>
      <c r="K99" s="9"/>
      <c r="L99" s="9"/>
      <c r="M99" s="9"/>
    </row>
    <row r="100" spans="3:13">
      <c r="C100" s="9" t="s">
        <v>2763</v>
      </c>
      <c r="D100" s="9"/>
      <c r="E100" s="9"/>
      <c r="F100" s="9"/>
      <c r="G100" s="9"/>
      <c r="H100" s="9"/>
      <c r="I100" s="9"/>
      <c r="J100" s="9"/>
      <c r="K100" s="9"/>
      <c r="L100" s="9"/>
      <c r="M100" s="9"/>
    </row>
    <row r="101" spans="3:13">
      <c r="C101" s="9" t="s">
        <v>49</v>
      </c>
      <c r="D101" s="9"/>
      <c r="E101" s="9"/>
      <c r="F101" s="9"/>
      <c r="G101" s="9"/>
      <c r="H101" s="9"/>
      <c r="I101" s="9"/>
      <c r="J101" s="9"/>
      <c r="K101" s="9"/>
      <c r="L101" s="9"/>
      <c r="M101" s="9"/>
    </row>
    <row r="102" spans="3:13">
      <c r="C102" s="9" t="s">
        <v>2761</v>
      </c>
      <c r="D102" s="9"/>
      <c r="E102" s="9"/>
      <c r="F102" s="9"/>
      <c r="G102" s="9"/>
      <c r="H102" s="9"/>
      <c r="I102" s="9"/>
      <c r="J102" s="9"/>
      <c r="K102" s="9"/>
      <c r="L102" s="9"/>
      <c r="M102" s="9"/>
    </row>
    <row r="103" spans="3:13">
      <c r="C103" s="9" t="s">
        <v>85</v>
      </c>
      <c r="D103" s="9"/>
      <c r="E103" s="9"/>
      <c r="F103" s="9"/>
      <c r="G103" s="9"/>
      <c r="H103" s="9"/>
      <c r="I103" s="9"/>
      <c r="J103" s="9"/>
      <c r="K103" s="9"/>
      <c r="L103" s="9"/>
      <c r="M103" s="9"/>
    </row>
    <row r="104" spans="3:13">
      <c r="C104" s="9" t="s">
        <v>305</v>
      </c>
      <c r="D104" s="9"/>
      <c r="E104" s="9"/>
      <c r="F104" s="9"/>
      <c r="G104" s="9"/>
      <c r="H104" s="9"/>
      <c r="I104" s="9"/>
      <c r="J104" s="9"/>
      <c r="K104" s="9"/>
      <c r="L104" s="9"/>
      <c r="M104" s="9"/>
    </row>
    <row r="105" spans="3:13" ht="15.75" thickBot="1">
      <c r="C105" s="12" t="s">
        <v>310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</row>
    <row r="106" spans="3:13" ht="15.75" thickTop="1"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6"/>
    </row>
    <row r="107" spans="3:13">
      <c r="M107" s="6"/>
    </row>
    <row r="108" spans="3:13">
      <c r="C108" s="8" t="s">
        <v>312</v>
      </c>
      <c r="D108" s="8"/>
      <c r="E108" s="8"/>
      <c r="F108" s="9"/>
      <c r="G108" s="9"/>
      <c r="H108" s="9"/>
      <c r="I108" s="9"/>
      <c r="J108" s="9"/>
      <c r="K108" s="9"/>
      <c r="L108" s="9"/>
      <c r="M108" s="9"/>
    </row>
    <row r="109" spans="3:13">
      <c r="C109" s="10"/>
      <c r="D109" s="11" t="s">
        <v>2796</v>
      </c>
      <c r="E109" s="11"/>
      <c r="F109" s="11" t="s">
        <v>2798</v>
      </c>
      <c r="G109" s="11" t="s">
        <v>2799</v>
      </c>
      <c r="H109" s="11"/>
      <c r="I109" s="11" t="s">
        <v>2801</v>
      </c>
      <c r="J109" s="11"/>
      <c r="K109" s="11" t="s">
        <v>2803</v>
      </c>
      <c r="L109" s="11" t="s">
        <v>2804</v>
      </c>
      <c r="M109" s="11" t="s">
        <v>302</v>
      </c>
    </row>
    <row r="110" spans="3:13">
      <c r="C110" s="9" t="s">
        <v>303</v>
      </c>
      <c r="D110" s="9"/>
      <c r="E110" s="9"/>
      <c r="F110" s="9"/>
      <c r="G110" s="9"/>
      <c r="H110" s="9"/>
      <c r="I110" s="9"/>
      <c r="J110" s="9"/>
      <c r="K110" s="9"/>
      <c r="L110" s="9"/>
      <c r="M110" s="9"/>
    </row>
    <row r="111" spans="3:13">
      <c r="C111" s="9" t="s">
        <v>304</v>
      </c>
      <c r="D111" s="9"/>
      <c r="E111" s="9"/>
      <c r="F111" s="9"/>
      <c r="G111" s="9"/>
      <c r="H111" s="9"/>
      <c r="I111" s="9"/>
      <c r="J111" s="9"/>
      <c r="K111" s="9"/>
      <c r="L111" s="9"/>
      <c r="M111" s="9"/>
    </row>
    <row r="112" spans="3:13">
      <c r="C112" s="9" t="s">
        <v>2763</v>
      </c>
      <c r="D112" s="9"/>
      <c r="E112" s="9"/>
      <c r="F112" s="9"/>
      <c r="G112" s="9"/>
      <c r="H112" s="9"/>
      <c r="I112" s="9"/>
      <c r="J112" s="9"/>
      <c r="K112" s="9"/>
      <c r="L112" s="9"/>
      <c r="M112" s="9"/>
    </row>
    <row r="113" spans="3:4">
      <c r="C113" s="9" t="s">
        <v>49</v>
      </c>
      <c r="D113" s="9"/>
    </row>
    <row r="114" spans="3:4">
      <c r="C114" s="9" t="s">
        <v>2761</v>
      </c>
      <c r="D114" s="9"/>
    </row>
    <row r="115" spans="3:4">
      <c r="C115" s="9" t="s">
        <v>85</v>
      </c>
      <c r="D115" s="9"/>
    </row>
    <row r="116" spans="3:4">
      <c r="C116" s="9" t="s">
        <v>305</v>
      </c>
      <c r="D116" s="9"/>
    </row>
    <row r="117" spans="3:4" ht="15.75" thickBot="1">
      <c r="C117" s="12" t="s">
        <v>310</v>
      </c>
      <c r="D117" s="1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FF00"/>
  </sheetPr>
  <dimension ref="A1:C1"/>
  <sheetViews>
    <sheetView workbookViewId="0">
      <selection activeCell="F5" sqref="F5"/>
    </sheetView>
  </sheetViews>
  <sheetFormatPr defaultRowHeight="15"/>
  <cols>
    <col min="1" max="1" width="4.28515625" bestFit="1" customWidth="1"/>
    <col min="2" max="2" width="20" bestFit="1" customWidth="1"/>
    <col min="3" max="3" width="6.28515625" bestFit="1" customWidth="1"/>
  </cols>
  <sheetData>
    <row r="1" spans="1:3">
      <c r="A1" t="s">
        <v>2815</v>
      </c>
      <c r="B1" t="s">
        <v>2816</v>
      </c>
      <c r="C1" t="s">
        <v>2817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33"/>
  <sheetViews>
    <sheetView topLeftCell="B1" zoomScale="70" zoomScaleNormal="70" workbookViewId="0">
      <selection activeCell="B1" sqref="A1:XFD1048576"/>
    </sheetView>
  </sheetViews>
  <sheetFormatPr defaultRowHeight="15"/>
  <cols>
    <col min="1" max="1" width="18" bestFit="1" customWidth="1"/>
    <col min="2" max="2" width="16.5703125" customWidth="1"/>
    <col min="3" max="3" width="19" style="38" bestFit="1" customWidth="1"/>
    <col min="4" max="4" width="27.7109375" customWidth="1"/>
    <col min="5" max="5" width="20.7109375" bestFit="1" customWidth="1"/>
    <col min="6" max="6" width="19.28515625" bestFit="1" customWidth="1"/>
    <col min="7" max="7" width="18" bestFit="1" customWidth="1"/>
    <col min="8" max="8" width="13.28515625" customWidth="1"/>
    <col min="9" max="9" width="20.140625" bestFit="1" customWidth="1"/>
    <col min="10" max="10" width="20.5703125" bestFit="1" customWidth="1"/>
    <col min="11" max="11" width="20.140625" bestFit="1" customWidth="1"/>
    <col min="12" max="12" width="22.42578125" bestFit="1" customWidth="1"/>
    <col min="14" max="14" width="13.7109375" style="5" bestFit="1" customWidth="1"/>
    <col min="15" max="15" width="13.7109375" bestFit="1" customWidth="1"/>
  </cols>
  <sheetData>
    <row r="1" spans="1:15">
      <c r="A1" t="s">
        <v>1</v>
      </c>
      <c r="B1" t="s">
        <v>2818</v>
      </c>
      <c r="C1" s="38" t="s">
        <v>2819</v>
      </c>
      <c r="D1" t="s">
        <v>7</v>
      </c>
      <c r="E1" t="s">
        <v>2820</v>
      </c>
      <c r="F1" t="s">
        <v>2821</v>
      </c>
      <c r="G1" t="s">
        <v>2822</v>
      </c>
      <c r="H1" s="37" t="s">
        <v>2823</v>
      </c>
      <c r="I1" t="s">
        <v>2824</v>
      </c>
      <c r="J1" s="37" t="s">
        <v>2825</v>
      </c>
      <c r="K1" t="s">
        <v>2826</v>
      </c>
      <c r="L1" t="s">
        <v>2827</v>
      </c>
    </row>
    <row r="2" spans="1:15">
      <c r="A2" t="s">
        <v>2813</v>
      </c>
      <c r="B2">
        <v>31</v>
      </c>
      <c r="C2" s="38">
        <v>310142</v>
      </c>
      <c r="D2" t="s">
        <v>2828</v>
      </c>
      <c r="E2" s="15">
        <v>40905</v>
      </c>
      <c r="F2" t="s">
        <v>2762</v>
      </c>
      <c r="G2" t="s">
        <v>2829</v>
      </c>
      <c r="H2" s="37" t="s">
        <v>50</v>
      </c>
      <c r="I2">
        <v>10</v>
      </c>
      <c r="J2" s="37" t="s">
        <v>2830</v>
      </c>
      <c r="L2" t="s">
        <v>2831</v>
      </c>
      <c r="N2" s="5">
        <f>+SUMIF('MF COMBINED'!E:E,Sheet1!C2,'MF COMBINED'!M:M)</f>
        <v>0</v>
      </c>
      <c r="O2" s="5" t="e">
        <f>+J2-N2</f>
        <v>#VALUE!</v>
      </c>
    </row>
    <row r="3" spans="1:15">
      <c r="A3" t="s">
        <v>2813</v>
      </c>
      <c r="B3">
        <v>74</v>
      </c>
      <c r="C3" s="38">
        <v>740819</v>
      </c>
      <c r="D3" t="s">
        <v>2832</v>
      </c>
      <c r="E3" s="15">
        <v>40905</v>
      </c>
      <c r="F3" t="s">
        <v>2762</v>
      </c>
      <c r="G3" t="s">
        <v>85</v>
      </c>
      <c r="H3" t="s">
        <v>50</v>
      </c>
      <c r="I3">
        <v>5</v>
      </c>
      <c r="J3" t="s">
        <v>2830</v>
      </c>
      <c r="L3" t="s">
        <v>2831</v>
      </c>
      <c r="N3" s="5">
        <f>+SUMIF('MF COMBINED'!E:E,Sheet1!C3,'MF COMBINED'!M:M)</f>
        <v>0</v>
      </c>
      <c r="O3" s="5" t="e">
        <f>+J3-N3</f>
        <v>#VALUE!</v>
      </c>
    </row>
    <row r="4" spans="1:15">
      <c r="A4" t="s">
        <v>2813</v>
      </c>
      <c r="B4">
        <v>88</v>
      </c>
      <c r="C4" s="38">
        <v>880453</v>
      </c>
      <c r="D4" t="s">
        <v>2833</v>
      </c>
      <c r="E4" s="15">
        <v>40905</v>
      </c>
      <c r="F4" t="s">
        <v>2762</v>
      </c>
      <c r="G4" t="s">
        <v>2829</v>
      </c>
      <c r="H4" s="37" t="s">
        <v>50</v>
      </c>
      <c r="I4">
        <v>5</v>
      </c>
      <c r="J4" t="s">
        <v>2830</v>
      </c>
      <c r="L4" t="s">
        <v>2831</v>
      </c>
      <c r="N4" s="5">
        <f>+SUMIF('MF COMBINED'!E:E,Sheet1!C4,'MF COMBINED'!M:M)</f>
        <v>0</v>
      </c>
      <c r="O4" s="5" t="e">
        <f>+J4-N4</f>
        <v>#VALUE!</v>
      </c>
    </row>
    <row r="5" spans="1:15">
      <c r="A5" t="s">
        <v>2813</v>
      </c>
      <c r="B5">
        <v>270</v>
      </c>
      <c r="C5" s="38">
        <v>270001</v>
      </c>
      <c r="D5" t="s">
        <v>2834</v>
      </c>
      <c r="E5" s="15">
        <v>41183</v>
      </c>
      <c r="F5" t="s">
        <v>2762</v>
      </c>
      <c r="G5" t="s">
        <v>2829</v>
      </c>
      <c r="H5" s="37" t="s">
        <v>50</v>
      </c>
      <c r="I5" s="37">
        <v>3</v>
      </c>
      <c r="J5" s="37">
        <v>950000</v>
      </c>
      <c r="K5" s="37">
        <v>617500</v>
      </c>
      <c r="L5" s="37">
        <v>316666.67</v>
      </c>
      <c r="N5" s="5">
        <f>+SUMIF('MF COMBINED'!E:E,Sheet1!C5,'MF COMBINED'!M:M)</f>
        <v>0</v>
      </c>
      <c r="O5" s="5">
        <f t="shared" ref="O5:O59" si="0">+J5-N5</f>
        <v>950000</v>
      </c>
    </row>
    <row r="6" spans="1:15">
      <c r="A6" t="s">
        <v>2813</v>
      </c>
      <c r="B6">
        <v>270</v>
      </c>
      <c r="C6" s="38">
        <v>270002</v>
      </c>
      <c r="D6" t="s">
        <v>2835</v>
      </c>
      <c r="E6" s="15">
        <v>41183</v>
      </c>
      <c r="F6" t="s">
        <v>2762</v>
      </c>
      <c r="G6" t="s">
        <v>2829</v>
      </c>
      <c r="H6" s="37" t="s">
        <v>50</v>
      </c>
      <c r="I6" s="37">
        <v>3</v>
      </c>
      <c r="J6" s="37">
        <v>1077275</v>
      </c>
      <c r="K6" s="37">
        <v>646750</v>
      </c>
      <c r="L6" s="37">
        <v>359091.67</v>
      </c>
      <c r="N6" s="5">
        <f>+SUMIF('MF COMBINED'!E:E,Sheet1!C6,'MF COMBINED'!M:M)</f>
        <v>0</v>
      </c>
      <c r="O6" s="5">
        <f t="shared" si="0"/>
        <v>1077275</v>
      </c>
    </row>
    <row r="7" spans="1:15">
      <c r="A7" t="s">
        <v>2813</v>
      </c>
      <c r="B7">
        <v>270</v>
      </c>
      <c r="C7" s="38">
        <v>270003</v>
      </c>
      <c r="D7" t="s">
        <v>2835</v>
      </c>
      <c r="E7" s="15">
        <v>41183</v>
      </c>
      <c r="F7" t="s">
        <v>2762</v>
      </c>
      <c r="G7" t="s">
        <v>2829</v>
      </c>
      <c r="H7" s="37" t="s">
        <v>50</v>
      </c>
      <c r="I7">
        <v>3</v>
      </c>
      <c r="J7" s="37">
        <v>1077275</v>
      </c>
      <c r="K7" s="37">
        <v>646750</v>
      </c>
      <c r="L7" s="37">
        <v>359091.67</v>
      </c>
      <c r="N7" s="5">
        <f>+SUMIF('MF COMBINED'!E:E,Sheet1!C7,'MF COMBINED'!M:M)</f>
        <v>0</v>
      </c>
      <c r="O7" s="5">
        <f t="shared" si="0"/>
        <v>1077275</v>
      </c>
    </row>
    <row r="8" spans="1:15">
      <c r="A8" t="s">
        <v>2813</v>
      </c>
      <c r="B8">
        <v>270</v>
      </c>
      <c r="C8" s="38">
        <v>270004</v>
      </c>
      <c r="D8" t="s">
        <v>2836</v>
      </c>
      <c r="E8" s="15">
        <v>41183</v>
      </c>
      <c r="F8" t="s">
        <v>2762</v>
      </c>
      <c r="G8" t="s">
        <v>2829</v>
      </c>
      <c r="H8" s="37" t="s">
        <v>50</v>
      </c>
      <c r="I8">
        <v>3</v>
      </c>
      <c r="J8" s="37">
        <v>1330000</v>
      </c>
      <c r="K8" s="37">
        <v>975000</v>
      </c>
      <c r="L8" s="37">
        <v>443333.33</v>
      </c>
      <c r="N8" s="5">
        <f>+SUMIF('MF COMBINED'!E:E,Sheet1!C8,'MF COMBINED'!M:M)</f>
        <v>0</v>
      </c>
      <c r="O8" s="5">
        <f t="shared" si="0"/>
        <v>1330000</v>
      </c>
    </row>
    <row r="9" spans="1:15">
      <c r="A9" t="s">
        <v>2813</v>
      </c>
      <c r="B9">
        <v>488</v>
      </c>
      <c r="C9" s="38">
        <v>488060</v>
      </c>
      <c r="D9" t="s">
        <v>2837</v>
      </c>
      <c r="E9" s="15">
        <v>41183</v>
      </c>
      <c r="F9" t="s">
        <v>2762</v>
      </c>
      <c r="G9" t="s">
        <v>2829</v>
      </c>
      <c r="H9" s="37" t="s">
        <v>50</v>
      </c>
      <c r="I9">
        <v>3</v>
      </c>
      <c r="J9" s="37">
        <v>78514</v>
      </c>
      <c r="K9" s="37">
        <v>58885.5</v>
      </c>
      <c r="L9" s="37">
        <v>26171.33</v>
      </c>
      <c r="N9" s="5">
        <f>+SUMIF('MF COMBINED'!E:E,Sheet1!C9,'MF COMBINED'!M:M)</f>
        <v>0</v>
      </c>
      <c r="O9" s="5">
        <f t="shared" si="0"/>
        <v>78514</v>
      </c>
    </row>
    <row r="10" spans="1:15">
      <c r="A10" t="s">
        <v>2813</v>
      </c>
      <c r="B10">
        <v>488</v>
      </c>
      <c r="C10" s="38">
        <v>488061</v>
      </c>
      <c r="D10" t="s">
        <v>2837</v>
      </c>
      <c r="E10" s="15">
        <v>41183</v>
      </c>
      <c r="F10" t="s">
        <v>2762</v>
      </c>
      <c r="G10" t="s">
        <v>2829</v>
      </c>
      <c r="H10" s="37" t="s">
        <v>50</v>
      </c>
      <c r="I10" s="37">
        <v>3</v>
      </c>
      <c r="J10" s="37">
        <v>78514</v>
      </c>
      <c r="K10" s="37">
        <v>58885.5</v>
      </c>
      <c r="L10" s="37">
        <v>26171.33</v>
      </c>
      <c r="N10" s="5">
        <f>+SUMIF('MF COMBINED'!E:E,Sheet1!C10,'MF COMBINED'!M:M)</f>
        <v>0</v>
      </c>
      <c r="O10" s="5">
        <f t="shared" si="0"/>
        <v>78514</v>
      </c>
    </row>
    <row r="11" spans="1:15">
      <c r="A11" t="s">
        <v>2813</v>
      </c>
      <c r="B11">
        <v>488</v>
      </c>
      <c r="C11" s="38">
        <v>488062</v>
      </c>
      <c r="D11" t="s">
        <v>2837</v>
      </c>
      <c r="E11" s="15">
        <v>41183</v>
      </c>
      <c r="F11" t="s">
        <v>2762</v>
      </c>
      <c r="G11" t="s">
        <v>2829</v>
      </c>
      <c r="H11" s="37" t="s">
        <v>50</v>
      </c>
      <c r="I11" s="37">
        <v>3</v>
      </c>
      <c r="J11" s="37">
        <v>78514</v>
      </c>
      <c r="K11" s="37">
        <v>58885.5</v>
      </c>
      <c r="L11" s="37">
        <v>26171.33</v>
      </c>
      <c r="N11" s="5">
        <f>+SUMIF('MF COMBINED'!E:E,Sheet1!C11,'MF COMBINED'!M:M)</f>
        <v>0</v>
      </c>
      <c r="O11" s="5">
        <f t="shared" si="0"/>
        <v>78514</v>
      </c>
    </row>
    <row r="12" spans="1:15">
      <c r="A12" t="s">
        <v>2813</v>
      </c>
      <c r="B12">
        <v>488</v>
      </c>
      <c r="C12" s="38">
        <v>488063</v>
      </c>
      <c r="D12" t="s">
        <v>2838</v>
      </c>
      <c r="E12" s="15">
        <v>41183</v>
      </c>
      <c r="F12" t="s">
        <v>2762</v>
      </c>
      <c r="G12" t="s">
        <v>2829</v>
      </c>
      <c r="H12" s="37" t="s">
        <v>50</v>
      </c>
      <c r="I12" s="37">
        <v>3</v>
      </c>
      <c r="J12" s="37">
        <v>225000</v>
      </c>
      <c r="K12" t="s">
        <v>2830</v>
      </c>
      <c r="L12" s="37">
        <v>75000</v>
      </c>
      <c r="N12" s="5">
        <f>+SUMIF('MF COMBINED'!E:E,Sheet1!C12,'MF COMBINED'!M:M)</f>
        <v>0</v>
      </c>
      <c r="O12" s="5">
        <f t="shared" si="0"/>
        <v>225000</v>
      </c>
    </row>
    <row r="13" spans="1:15">
      <c r="A13" t="s">
        <v>2813</v>
      </c>
      <c r="B13">
        <v>488</v>
      </c>
      <c r="C13" s="38">
        <v>488064</v>
      </c>
      <c r="D13" t="s">
        <v>2838</v>
      </c>
      <c r="E13" s="15">
        <v>41183</v>
      </c>
      <c r="F13" t="s">
        <v>2762</v>
      </c>
      <c r="G13" t="s">
        <v>2829</v>
      </c>
      <c r="H13" s="37" t="s">
        <v>50</v>
      </c>
      <c r="I13" s="37">
        <v>3</v>
      </c>
      <c r="J13" s="37">
        <v>225000</v>
      </c>
      <c r="K13" t="s">
        <v>2830</v>
      </c>
      <c r="L13" s="37">
        <v>75000</v>
      </c>
      <c r="N13" s="5">
        <f>+SUMIF('MF COMBINED'!E:E,Sheet1!C13,'MF COMBINED'!M:M)</f>
        <v>0</v>
      </c>
      <c r="O13" s="5">
        <f t="shared" si="0"/>
        <v>225000</v>
      </c>
    </row>
    <row r="14" spans="1:15">
      <c r="A14" t="s">
        <v>2813</v>
      </c>
      <c r="B14">
        <v>400</v>
      </c>
      <c r="C14" s="38">
        <v>400054</v>
      </c>
      <c r="D14" t="s">
        <v>2839</v>
      </c>
      <c r="E14" s="15">
        <v>41183</v>
      </c>
      <c r="F14" t="s">
        <v>2762</v>
      </c>
      <c r="G14" t="s">
        <v>2829</v>
      </c>
      <c r="H14" s="37" t="s">
        <v>50</v>
      </c>
      <c r="I14" s="37">
        <v>3</v>
      </c>
      <c r="J14" s="37">
        <v>760000.5</v>
      </c>
      <c r="K14" t="s">
        <v>2830</v>
      </c>
      <c r="L14" s="37">
        <v>253333.5</v>
      </c>
      <c r="N14" s="5">
        <f>+SUMIF('MF COMBINED'!E:E,Sheet1!C14,'MF COMBINED'!M:M)</f>
        <v>0</v>
      </c>
      <c r="O14" s="5">
        <f t="shared" si="0"/>
        <v>760000.5</v>
      </c>
    </row>
    <row r="15" spans="1:15">
      <c r="A15" t="s">
        <v>2813</v>
      </c>
      <c r="B15">
        <v>488</v>
      </c>
      <c r="C15" s="38">
        <v>488063</v>
      </c>
      <c r="D15" t="s">
        <v>2840</v>
      </c>
      <c r="E15" s="15">
        <v>41183</v>
      </c>
      <c r="F15" t="s">
        <v>2762</v>
      </c>
      <c r="G15" t="s">
        <v>2829</v>
      </c>
      <c r="H15" s="37" t="s">
        <v>50</v>
      </c>
      <c r="I15" s="37">
        <v>3</v>
      </c>
      <c r="J15" s="37">
        <v>37833.33</v>
      </c>
      <c r="K15" s="37">
        <v>28375</v>
      </c>
      <c r="L15" s="37">
        <v>12611.11</v>
      </c>
      <c r="N15" s="5">
        <f>+SUMIF('MF COMBINED'!E:E,Sheet1!C15,'MF COMBINED'!M:M)</f>
        <v>0</v>
      </c>
      <c r="O15" s="5">
        <f t="shared" si="0"/>
        <v>37833.33</v>
      </c>
    </row>
    <row r="16" spans="1:15">
      <c r="A16" t="s">
        <v>2813</v>
      </c>
      <c r="B16">
        <v>488</v>
      </c>
      <c r="C16" s="38">
        <v>488064</v>
      </c>
      <c r="D16" t="s">
        <v>2840</v>
      </c>
      <c r="E16" s="15">
        <v>41183</v>
      </c>
      <c r="F16" t="s">
        <v>2762</v>
      </c>
      <c r="G16" t="s">
        <v>2829</v>
      </c>
      <c r="H16" s="37" t="s">
        <v>50</v>
      </c>
      <c r="I16" s="37">
        <v>3</v>
      </c>
      <c r="J16" s="37">
        <v>37833.33</v>
      </c>
      <c r="K16" s="37">
        <v>28375</v>
      </c>
      <c r="L16" s="37">
        <v>12611.11</v>
      </c>
      <c r="N16" s="5">
        <f>+SUMIF('MF COMBINED'!E:E,Sheet1!C16,'MF COMBINED'!M:M)</f>
        <v>0</v>
      </c>
      <c r="O16" s="5">
        <f t="shared" si="0"/>
        <v>37833.33</v>
      </c>
    </row>
    <row r="17" spans="1:15">
      <c r="A17" t="s">
        <v>2813</v>
      </c>
      <c r="B17">
        <v>488</v>
      </c>
      <c r="C17" s="38">
        <v>488065</v>
      </c>
      <c r="D17" t="s">
        <v>2840</v>
      </c>
      <c r="E17" s="15">
        <v>41183</v>
      </c>
      <c r="F17" t="s">
        <v>2762</v>
      </c>
      <c r="G17" t="s">
        <v>2829</v>
      </c>
      <c r="H17" s="37" t="s">
        <v>50</v>
      </c>
      <c r="I17" s="37">
        <v>3</v>
      </c>
      <c r="J17" s="37">
        <v>37833.33</v>
      </c>
      <c r="K17" s="37">
        <v>28375</v>
      </c>
      <c r="L17" s="37">
        <v>12611.11</v>
      </c>
      <c r="N17" s="5">
        <f>+SUMIF('MF COMBINED'!E:E,Sheet1!C17,'MF COMBINED'!M:M)</f>
        <v>0</v>
      </c>
      <c r="O17" s="5">
        <f t="shared" si="0"/>
        <v>37833.33</v>
      </c>
    </row>
    <row r="18" spans="1:15">
      <c r="A18" t="s">
        <v>2813</v>
      </c>
      <c r="B18">
        <v>488</v>
      </c>
      <c r="C18" s="38">
        <v>488066</v>
      </c>
      <c r="D18" t="s">
        <v>2840</v>
      </c>
      <c r="E18" s="15">
        <v>41183</v>
      </c>
      <c r="F18" t="s">
        <v>2762</v>
      </c>
      <c r="G18" t="s">
        <v>2829</v>
      </c>
      <c r="H18" s="37" t="s">
        <v>50</v>
      </c>
      <c r="I18" s="37">
        <v>3</v>
      </c>
      <c r="J18" s="37">
        <v>37833.33</v>
      </c>
      <c r="K18" s="37">
        <v>28375</v>
      </c>
      <c r="L18" s="37">
        <v>12611.11</v>
      </c>
      <c r="N18" s="5">
        <f>+SUMIF('MF COMBINED'!E:E,Sheet1!C18,'MF COMBINED'!M:M)</f>
        <v>0</v>
      </c>
      <c r="O18" s="5">
        <f t="shared" si="0"/>
        <v>37833.33</v>
      </c>
    </row>
    <row r="19" spans="1:15">
      <c r="A19" t="s">
        <v>2813</v>
      </c>
      <c r="B19">
        <v>488</v>
      </c>
      <c r="C19" s="38">
        <v>488067</v>
      </c>
      <c r="D19" t="s">
        <v>2840</v>
      </c>
      <c r="E19" s="15">
        <v>41183</v>
      </c>
      <c r="F19" t="s">
        <v>2762</v>
      </c>
      <c r="G19" t="s">
        <v>2829</v>
      </c>
      <c r="H19" s="37" t="s">
        <v>50</v>
      </c>
      <c r="I19" s="37">
        <v>3</v>
      </c>
      <c r="J19" s="37">
        <v>37833.33</v>
      </c>
      <c r="K19" s="37">
        <v>28375</v>
      </c>
      <c r="L19" s="37">
        <v>12611.11</v>
      </c>
      <c r="N19" s="5">
        <f>+SUMIF('MF COMBINED'!E:E,Sheet1!C19,'MF COMBINED'!M:M)</f>
        <v>0</v>
      </c>
      <c r="O19" s="5">
        <f t="shared" si="0"/>
        <v>37833.33</v>
      </c>
    </row>
    <row r="20" spans="1:15">
      <c r="A20" t="s">
        <v>2813</v>
      </c>
      <c r="B20">
        <v>488</v>
      </c>
      <c r="C20" s="38">
        <v>488068</v>
      </c>
      <c r="D20" t="s">
        <v>2840</v>
      </c>
      <c r="E20" s="15">
        <v>41183</v>
      </c>
      <c r="F20" t="s">
        <v>2762</v>
      </c>
      <c r="G20" t="s">
        <v>2829</v>
      </c>
      <c r="H20" s="37" t="s">
        <v>50</v>
      </c>
      <c r="I20" s="37">
        <v>3</v>
      </c>
      <c r="J20" s="37">
        <v>37833.35</v>
      </c>
      <c r="K20" s="37">
        <v>28375.01</v>
      </c>
      <c r="L20" s="37">
        <v>12611.12</v>
      </c>
      <c r="N20" s="5">
        <f>+SUMIF('MF COMBINED'!E:E,Sheet1!C20,'MF COMBINED'!M:M)</f>
        <v>0</v>
      </c>
      <c r="O20" s="5">
        <f t="shared" si="0"/>
        <v>37833.35</v>
      </c>
    </row>
    <row r="21" spans="1:15">
      <c r="A21" t="s">
        <v>2813</v>
      </c>
      <c r="B21">
        <v>488</v>
      </c>
      <c r="C21" s="38">
        <v>488093</v>
      </c>
      <c r="D21" t="s">
        <v>2841</v>
      </c>
      <c r="E21" s="15">
        <v>41183</v>
      </c>
      <c r="F21" t="s">
        <v>2762</v>
      </c>
      <c r="G21" t="s">
        <v>2829</v>
      </c>
      <c r="H21" s="37" t="s">
        <v>50</v>
      </c>
      <c r="I21" s="37">
        <v>3</v>
      </c>
      <c r="J21" s="37">
        <v>42042.48</v>
      </c>
      <c r="K21" s="37">
        <v>31531.86</v>
      </c>
      <c r="L21" s="37">
        <v>14014.16</v>
      </c>
      <c r="N21" s="5">
        <f>+SUMIF('MF COMBINED'!E:E,Sheet1!C21,'MF COMBINED'!M:M)</f>
        <v>0</v>
      </c>
      <c r="O21" s="5">
        <f t="shared" si="0"/>
        <v>42042.48</v>
      </c>
    </row>
    <row r="22" spans="1:15">
      <c r="A22" t="s">
        <v>2813</v>
      </c>
      <c r="B22">
        <v>488</v>
      </c>
      <c r="C22" s="38">
        <v>488094</v>
      </c>
      <c r="D22" t="s">
        <v>2841</v>
      </c>
      <c r="E22" s="15">
        <v>41183</v>
      </c>
      <c r="F22" t="s">
        <v>2762</v>
      </c>
      <c r="G22" t="s">
        <v>2829</v>
      </c>
      <c r="H22" s="37" t="s">
        <v>50</v>
      </c>
      <c r="I22" s="37">
        <v>3</v>
      </c>
      <c r="J22" s="37">
        <v>42042.48</v>
      </c>
      <c r="K22" s="37">
        <v>31531.86</v>
      </c>
      <c r="L22" s="37">
        <v>14014.16</v>
      </c>
      <c r="N22" s="5">
        <f>+SUMIF('MF COMBINED'!E:E,Sheet1!C22,'MF COMBINED'!M:M)</f>
        <v>0</v>
      </c>
      <c r="O22" s="5">
        <f t="shared" si="0"/>
        <v>42042.48</v>
      </c>
    </row>
    <row r="23" spans="1:15">
      <c r="A23" t="s">
        <v>2813</v>
      </c>
      <c r="B23">
        <v>488</v>
      </c>
      <c r="C23" s="38">
        <v>488095</v>
      </c>
      <c r="D23" t="s">
        <v>2841</v>
      </c>
      <c r="E23" s="15">
        <v>41183</v>
      </c>
      <c r="F23" t="s">
        <v>2762</v>
      </c>
      <c r="G23" t="s">
        <v>2829</v>
      </c>
      <c r="H23" s="37" t="s">
        <v>50</v>
      </c>
      <c r="I23" s="37">
        <v>3</v>
      </c>
      <c r="J23" s="37">
        <v>42042.48</v>
      </c>
      <c r="K23" s="37">
        <v>31531.86</v>
      </c>
      <c r="L23" s="37">
        <v>14014.16</v>
      </c>
      <c r="N23" s="5">
        <f>+SUMIF('MF COMBINED'!E:E,Sheet1!C23,'MF COMBINED'!M:M)</f>
        <v>0</v>
      </c>
      <c r="O23" s="5">
        <f t="shared" si="0"/>
        <v>42042.48</v>
      </c>
    </row>
    <row r="24" spans="1:15">
      <c r="A24" t="s">
        <v>2813</v>
      </c>
      <c r="B24">
        <v>488</v>
      </c>
      <c r="C24" s="38">
        <v>488096</v>
      </c>
      <c r="D24" t="s">
        <v>2841</v>
      </c>
      <c r="E24" s="15">
        <v>41183</v>
      </c>
      <c r="F24" t="s">
        <v>2762</v>
      </c>
      <c r="G24" t="s">
        <v>2829</v>
      </c>
      <c r="H24" s="37" t="s">
        <v>50</v>
      </c>
      <c r="I24" s="37">
        <v>3</v>
      </c>
      <c r="J24" s="37">
        <v>42042.48</v>
      </c>
      <c r="K24" s="37">
        <v>31531.86</v>
      </c>
      <c r="L24" s="37">
        <v>14014.16</v>
      </c>
      <c r="N24" s="5">
        <f>+SUMIF('MF COMBINED'!E:E,Sheet1!C24,'MF COMBINED'!M:M)</f>
        <v>0</v>
      </c>
      <c r="O24" s="5">
        <f t="shared" si="0"/>
        <v>42042.48</v>
      </c>
    </row>
    <row r="25" spans="1:15">
      <c r="A25" t="s">
        <v>2813</v>
      </c>
      <c r="B25">
        <v>488</v>
      </c>
      <c r="C25" s="38">
        <v>488097</v>
      </c>
      <c r="D25" t="s">
        <v>2841</v>
      </c>
      <c r="E25" s="15">
        <v>41183</v>
      </c>
      <c r="F25" t="s">
        <v>2762</v>
      </c>
      <c r="G25" t="s">
        <v>2829</v>
      </c>
      <c r="H25" s="37" t="s">
        <v>50</v>
      </c>
      <c r="I25" s="37">
        <v>3</v>
      </c>
      <c r="J25" s="37">
        <v>42042.48</v>
      </c>
      <c r="K25" s="37">
        <v>31531.86</v>
      </c>
      <c r="L25" s="37">
        <v>14014.16</v>
      </c>
      <c r="N25" s="5">
        <f>+SUMIF('MF COMBINED'!E:E,Sheet1!C25,'MF COMBINED'!M:M)</f>
        <v>0</v>
      </c>
      <c r="O25" s="5">
        <f t="shared" si="0"/>
        <v>42042.48</v>
      </c>
    </row>
    <row r="26" spans="1:15">
      <c r="A26" t="s">
        <v>2813</v>
      </c>
      <c r="B26">
        <v>488</v>
      </c>
      <c r="C26" s="38">
        <v>488098</v>
      </c>
      <c r="D26" t="s">
        <v>2841</v>
      </c>
      <c r="E26" s="15">
        <v>41183</v>
      </c>
      <c r="F26" t="s">
        <v>2762</v>
      </c>
      <c r="G26" t="s">
        <v>2829</v>
      </c>
      <c r="H26" s="37" t="s">
        <v>50</v>
      </c>
      <c r="I26" s="37">
        <v>3</v>
      </c>
      <c r="J26" s="37">
        <v>42042.48</v>
      </c>
      <c r="K26" s="37">
        <v>31531.86</v>
      </c>
      <c r="L26" s="37">
        <v>14014.16</v>
      </c>
      <c r="N26" s="5">
        <f>+SUMIF('MF COMBINED'!E:E,Sheet1!C26,'MF COMBINED'!M:M)</f>
        <v>0</v>
      </c>
      <c r="O26" s="5">
        <f t="shared" si="0"/>
        <v>42042.48</v>
      </c>
    </row>
    <row r="27" spans="1:15">
      <c r="A27" t="s">
        <v>2813</v>
      </c>
      <c r="B27">
        <v>488</v>
      </c>
      <c r="C27" s="38">
        <v>488099</v>
      </c>
      <c r="D27" t="s">
        <v>2841</v>
      </c>
      <c r="E27" s="15">
        <v>41183</v>
      </c>
      <c r="F27" t="s">
        <v>2762</v>
      </c>
      <c r="G27" t="s">
        <v>2829</v>
      </c>
      <c r="H27" s="37" t="s">
        <v>50</v>
      </c>
      <c r="I27" s="37">
        <v>3</v>
      </c>
      <c r="J27" s="37">
        <v>42042.48</v>
      </c>
      <c r="K27" s="37">
        <v>31531.86</v>
      </c>
      <c r="L27" s="37">
        <v>14014.16</v>
      </c>
      <c r="N27" s="5">
        <f>+SUMIF('MF COMBINED'!E:E,Sheet1!C27,'MF COMBINED'!M:M)</f>
        <v>0</v>
      </c>
      <c r="O27" s="5">
        <f t="shared" si="0"/>
        <v>42042.48</v>
      </c>
    </row>
    <row r="28" spans="1:15">
      <c r="A28" t="s">
        <v>2813</v>
      </c>
      <c r="B28">
        <v>488</v>
      </c>
      <c r="C28" s="38">
        <v>488100</v>
      </c>
      <c r="D28" t="s">
        <v>2841</v>
      </c>
      <c r="E28" s="15">
        <v>41183</v>
      </c>
      <c r="F28" t="s">
        <v>2762</v>
      </c>
      <c r="G28" t="s">
        <v>2829</v>
      </c>
      <c r="H28" s="37" t="s">
        <v>50</v>
      </c>
      <c r="I28" s="37">
        <v>3</v>
      </c>
      <c r="J28" s="37">
        <v>42042.48</v>
      </c>
      <c r="K28" s="37">
        <v>31531.86</v>
      </c>
      <c r="L28" s="37">
        <v>14014.16</v>
      </c>
      <c r="N28" s="5">
        <f>+SUMIF('MF COMBINED'!E:E,Sheet1!C28,'MF COMBINED'!M:M)</f>
        <v>0</v>
      </c>
      <c r="O28" s="5">
        <f t="shared" si="0"/>
        <v>42042.48</v>
      </c>
    </row>
    <row r="29" spans="1:15">
      <c r="A29" t="s">
        <v>2813</v>
      </c>
      <c r="B29">
        <v>488</v>
      </c>
      <c r="C29" s="38">
        <v>488101</v>
      </c>
      <c r="D29" t="s">
        <v>2841</v>
      </c>
      <c r="E29" s="15">
        <v>41183</v>
      </c>
      <c r="F29" t="s">
        <v>2762</v>
      </c>
      <c r="G29" t="s">
        <v>2829</v>
      </c>
      <c r="H29" s="37" t="s">
        <v>50</v>
      </c>
      <c r="I29" s="37">
        <v>3</v>
      </c>
      <c r="J29" s="37">
        <v>42042.48</v>
      </c>
      <c r="K29" s="37">
        <v>31531.86</v>
      </c>
      <c r="L29" s="37">
        <v>14014.16</v>
      </c>
      <c r="N29" s="5">
        <f>+SUMIF('MF COMBINED'!E:E,Sheet1!C29,'MF COMBINED'!M:M)</f>
        <v>0</v>
      </c>
      <c r="O29" s="5">
        <f t="shared" si="0"/>
        <v>42042.48</v>
      </c>
    </row>
    <row r="30" spans="1:15">
      <c r="A30" t="s">
        <v>2813</v>
      </c>
      <c r="B30">
        <v>488</v>
      </c>
      <c r="C30" s="38">
        <v>488102</v>
      </c>
      <c r="D30" t="s">
        <v>2841</v>
      </c>
      <c r="E30" s="15">
        <v>41183</v>
      </c>
      <c r="F30" t="s">
        <v>2762</v>
      </c>
      <c r="G30" t="s">
        <v>2829</v>
      </c>
      <c r="H30" s="37" t="s">
        <v>50</v>
      </c>
      <c r="I30" s="37">
        <v>3</v>
      </c>
      <c r="J30" s="37">
        <v>42042.48</v>
      </c>
      <c r="K30" s="37">
        <v>31531.86</v>
      </c>
      <c r="L30" s="37">
        <v>14014.16</v>
      </c>
      <c r="N30" s="5">
        <f>+SUMIF('MF COMBINED'!E:E,Sheet1!C30,'MF COMBINED'!M:M)</f>
        <v>0</v>
      </c>
      <c r="O30" s="5">
        <f t="shared" si="0"/>
        <v>42042.48</v>
      </c>
    </row>
    <row r="31" spans="1:15">
      <c r="A31" t="s">
        <v>2813</v>
      </c>
      <c r="B31">
        <v>488</v>
      </c>
      <c r="C31" s="38">
        <v>488103</v>
      </c>
      <c r="D31" t="s">
        <v>2841</v>
      </c>
      <c r="E31" s="15">
        <v>41183</v>
      </c>
      <c r="F31" t="s">
        <v>2762</v>
      </c>
      <c r="G31" t="s">
        <v>2829</v>
      </c>
      <c r="H31" s="37" t="s">
        <v>50</v>
      </c>
      <c r="I31" s="37">
        <v>3</v>
      </c>
      <c r="J31" s="37">
        <v>42042.48</v>
      </c>
      <c r="K31" s="37">
        <v>31531.86</v>
      </c>
      <c r="L31" s="37">
        <v>14014.16</v>
      </c>
      <c r="N31" s="5">
        <f>+SUMIF('MF COMBINED'!E:E,Sheet1!C31,'MF COMBINED'!M:M)</f>
        <v>0</v>
      </c>
      <c r="O31" s="5">
        <f t="shared" si="0"/>
        <v>42042.48</v>
      </c>
    </row>
    <row r="32" spans="1:15">
      <c r="A32" t="s">
        <v>2813</v>
      </c>
      <c r="B32">
        <v>488</v>
      </c>
      <c r="C32" s="38">
        <v>488104</v>
      </c>
      <c r="D32" t="s">
        <v>2841</v>
      </c>
      <c r="E32" s="15">
        <v>41183</v>
      </c>
      <c r="F32" t="s">
        <v>2762</v>
      </c>
      <c r="G32" t="s">
        <v>2829</v>
      </c>
      <c r="H32" s="37" t="s">
        <v>50</v>
      </c>
      <c r="I32" s="37">
        <v>3</v>
      </c>
      <c r="J32" s="37">
        <v>42042.48</v>
      </c>
      <c r="K32" s="37">
        <v>31531.86</v>
      </c>
      <c r="L32" s="37">
        <v>14014.16</v>
      </c>
      <c r="N32" s="5">
        <f>+SUMIF('MF COMBINED'!E:E,Sheet1!C32,'MF COMBINED'!M:M)</f>
        <v>0</v>
      </c>
      <c r="O32" s="5">
        <f t="shared" si="0"/>
        <v>42042.48</v>
      </c>
    </row>
    <row r="33" spans="1:15">
      <c r="A33" t="s">
        <v>2813</v>
      </c>
      <c r="B33">
        <v>488</v>
      </c>
      <c r="C33" s="38">
        <v>488105</v>
      </c>
      <c r="D33" t="s">
        <v>2841</v>
      </c>
      <c r="E33" s="15">
        <v>41183</v>
      </c>
      <c r="F33" t="s">
        <v>2762</v>
      </c>
      <c r="G33" t="s">
        <v>2829</v>
      </c>
      <c r="H33" s="37" t="s">
        <v>50</v>
      </c>
      <c r="I33" s="37">
        <v>3</v>
      </c>
      <c r="J33" s="37">
        <v>42042.48</v>
      </c>
      <c r="K33" s="37">
        <v>31531.86</v>
      </c>
      <c r="L33" s="37">
        <v>14014.16</v>
      </c>
      <c r="N33" s="5">
        <f>+SUMIF('MF COMBINED'!E:E,Sheet1!C33,'MF COMBINED'!M:M)</f>
        <v>0</v>
      </c>
      <c r="O33" s="5">
        <f t="shared" si="0"/>
        <v>42042.48</v>
      </c>
    </row>
    <row r="34" spans="1:15">
      <c r="A34" t="s">
        <v>2813</v>
      </c>
      <c r="B34">
        <v>488</v>
      </c>
      <c r="C34" s="38">
        <v>488106</v>
      </c>
      <c r="D34" t="s">
        <v>2841</v>
      </c>
      <c r="E34" s="15">
        <v>41183</v>
      </c>
      <c r="F34" t="s">
        <v>2762</v>
      </c>
      <c r="G34" t="s">
        <v>2829</v>
      </c>
      <c r="H34" s="37" t="s">
        <v>50</v>
      </c>
      <c r="I34" s="37">
        <v>3</v>
      </c>
      <c r="J34" s="37">
        <v>42042.48</v>
      </c>
      <c r="K34" s="37">
        <v>31531.86</v>
      </c>
      <c r="L34" s="37">
        <v>14014.16</v>
      </c>
      <c r="N34" s="5">
        <f>+SUMIF('MF COMBINED'!E:E,Sheet1!C34,'MF COMBINED'!M:M)</f>
        <v>0</v>
      </c>
      <c r="O34" s="5">
        <f t="shared" si="0"/>
        <v>42042.48</v>
      </c>
    </row>
    <row r="35" spans="1:15">
      <c r="A35" t="s">
        <v>2813</v>
      </c>
      <c r="B35">
        <v>488</v>
      </c>
      <c r="C35" s="38">
        <v>488107</v>
      </c>
      <c r="D35" t="s">
        <v>2841</v>
      </c>
      <c r="E35" s="15">
        <v>41183</v>
      </c>
      <c r="F35" t="s">
        <v>2762</v>
      </c>
      <c r="G35" t="s">
        <v>2829</v>
      </c>
      <c r="H35" s="37" t="s">
        <v>50</v>
      </c>
      <c r="I35" s="37">
        <v>3</v>
      </c>
      <c r="J35" s="37">
        <v>42042.48</v>
      </c>
      <c r="K35" s="37">
        <v>31531.86</v>
      </c>
      <c r="L35" s="37">
        <v>14014.16</v>
      </c>
      <c r="N35" s="5">
        <f>+SUMIF('MF COMBINED'!E:E,Sheet1!C35,'MF COMBINED'!M:M)</f>
        <v>0</v>
      </c>
      <c r="O35" s="5">
        <f t="shared" si="0"/>
        <v>42042.48</v>
      </c>
    </row>
    <row r="36" spans="1:15">
      <c r="A36" t="s">
        <v>2813</v>
      </c>
      <c r="B36">
        <v>488</v>
      </c>
      <c r="C36" s="38">
        <v>488108</v>
      </c>
      <c r="D36" t="s">
        <v>2841</v>
      </c>
      <c r="E36" s="15">
        <v>41183</v>
      </c>
      <c r="F36" t="s">
        <v>2762</v>
      </c>
      <c r="G36" t="s">
        <v>2829</v>
      </c>
      <c r="H36" s="37" t="s">
        <v>50</v>
      </c>
      <c r="I36" s="37">
        <v>3</v>
      </c>
      <c r="J36" s="37">
        <v>42042.48</v>
      </c>
      <c r="K36" s="37">
        <v>31531.86</v>
      </c>
      <c r="L36" s="37">
        <v>14014.16</v>
      </c>
      <c r="N36" s="5">
        <f>+SUMIF('MF COMBINED'!E:E,Sheet1!C36,'MF COMBINED'!M:M)</f>
        <v>0</v>
      </c>
      <c r="O36" s="5">
        <f t="shared" si="0"/>
        <v>42042.48</v>
      </c>
    </row>
    <row r="37" spans="1:15">
      <c r="A37" t="s">
        <v>2813</v>
      </c>
      <c r="B37">
        <v>488</v>
      </c>
      <c r="C37" s="38">
        <v>488109</v>
      </c>
      <c r="D37" t="s">
        <v>2841</v>
      </c>
      <c r="E37" s="15">
        <v>41183</v>
      </c>
      <c r="F37" t="s">
        <v>2762</v>
      </c>
      <c r="G37" t="s">
        <v>2829</v>
      </c>
      <c r="H37" s="37" t="s">
        <v>50</v>
      </c>
      <c r="I37" s="37">
        <v>3</v>
      </c>
      <c r="J37" s="37">
        <v>42042.48</v>
      </c>
      <c r="K37" s="37">
        <v>31531.86</v>
      </c>
      <c r="L37" s="37">
        <v>14014.16</v>
      </c>
      <c r="N37" s="5">
        <f>+SUMIF('MF COMBINED'!E:E,Sheet1!C37,'MF COMBINED'!M:M)</f>
        <v>0</v>
      </c>
      <c r="O37" s="5">
        <f t="shared" si="0"/>
        <v>42042.48</v>
      </c>
    </row>
    <row r="38" spans="1:15">
      <c r="A38" t="s">
        <v>2813</v>
      </c>
      <c r="B38">
        <v>488</v>
      </c>
      <c r="C38" s="38">
        <v>488110</v>
      </c>
      <c r="D38" t="s">
        <v>2841</v>
      </c>
      <c r="E38" s="15">
        <v>41183</v>
      </c>
      <c r="F38" t="s">
        <v>2762</v>
      </c>
      <c r="G38" t="s">
        <v>2829</v>
      </c>
      <c r="H38" s="37" t="s">
        <v>50</v>
      </c>
      <c r="I38" s="37">
        <v>3</v>
      </c>
      <c r="J38" s="37">
        <v>42042.48</v>
      </c>
      <c r="K38" s="37">
        <v>31531.86</v>
      </c>
      <c r="L38" s="37">
        <v>14014.16</v>
      </c>
      <c r="N38" s="5">
        <f>+SUMIF('MF COMBINED'!E:E,Sheet1!C38,'MF COMBINED'!M:M)</f>
        <v>0</v>
      </c>
      <c r="O38" s="5">
        <f t="shared" si="0"/>
        <v>42042.48</v>
      </c>
    </row>
    <row r="39" spans="1:15">
      <c r="A39" t="s">
        <v>2813</v>
      </c>
      <c r="B39">
        <v>488</v>
      </c>
      <c r="C39" s="38">
        <v>488111</v>
      </c>
      <c r="D39" t="s">
        <v>2841</v>
      </c>
      <c r="E39" s="15">
        <v>41183</v>
      </c>
      <c r="F39" t="s">
        <v>2762</v>
      </c>
      <c r="G39" t="s">
        <v>2829</v>
      </c>
      <c r="H39" s="37" t="s">
        <v>50</v>
      </c>
      <c r="I39" s="37">
        <v>3</v>
      </c>
      <c r="J39" s="37">
        <v>42042.48</v>
      </c>
      <c r="K39" s="37">
        <v>31531.86</v>
      </c>
      <c r="L39" s="37">
        <v>14014.16</v>
      </c>
      <c r="N39" s="5">
        <f>+SUMIF('MF COMBINED'!E:E,Sheet1!C39,'MF COMBINED'!M:M)</f>
        <v>0</v>
      </c>
      <c r="O39" s="5">
        <f t="shared" si="0"/>
        <v>42042.48</v>
      </c>
    </row>
    <row r="40" spans="1:15">
      <c r="A40" t="s">
        <v>2813</v>
      </c>
      <c r="B40">
        <v>488</v>
      </c>
      <c r="C40" s="38">
        <v>488112</v>
      </c>
      <c r="D40" t="s">
        <v>2841</v>
      </c>
      <c r="E40" s="15">
        <v>41183</v>
      </c>
      <c r="F40" t="s">
        <v>2762</v>
      </c>
      <c r="G40" t="s">
        <v>2829</v>
      </c>
      <c r="H40" s="37" t="s">
        <v>50</v>
      </c>
      <c r="I40" s="37">
        <v>3</v>
      </c>
      <c r="J40" s="37">
        <v>42042.48</v>
      </c>
      <c r="K40" s="37">
        <v>31531.86</v>
      </c>
      <c r="L40" s="37">
        <v>14014.16</v>
      </c>
      <c r="N40" s="5">
        <f>+SUMIF('MF COMBINED'!E:E,Sheet1!C40,'MF COMBINED'!M:M)</f>
        <v>0</v>
      </c>
      <c r="O40" s="5">
        <f t="shared" si="0"/>
        <v>42042.48</v>
      </c>
    </row>
    <row r="41" spans="1:15">
      <c r="A41" t="s">
        <v>2813</v>
      </c>
      <c r="B41">
        <v>488</v>
      </c>
      <c r="C41" s="38">
        <v>488113</v>
      </c>
      <c r="D41" t="s">
        <v>2841</v>
      </c>
      <c r="E41" s="15">
        <v>41183</v>
      </c>
      <c r="F41" t="s">
        <v>2762</v>
      </c>
      <c r="G41" t="s">
        <v>2829</v>
      </c>
      <c r="H41" s="37" t="s">
        <v>50</v>
      </c>
      <c r="I41" s="37">
        <v>3</v>
      </c>
      <c r="J41" s="37">
        <v>42042.48</v>
      </c>
      <c r="K41" s="37">
        <v>31531.86</v>
      </c>
      <c r="L41" s="37">
        <v>14014.16</v>
      </c>
      <c r="N41" s="5">
        <f>+SUMIF('MF COMBINED'!E:E,Sheet1!C41,'MF COMBINED'!M:M)</f>
        <v>0</v>
      </c>
      <c r="O41" s="5">
        <f t="shared" si="0"/>
        <v>42042.48</v>
      </c>
    </row>
    <row r="42" spans="1:15">
      <c r="A42" t="s">
        <v>2813</v>
      </c>
      <c r="B42">
        <v>488</v>
      </c>
      <c r="C42" s="38">
        <v>488114</v>
      </c>
      <c r="D42" t="s">
        <v>2841</v>
      </c>
      <c r="E42" s="15">
        <v>41183</v>
      </c>
      <c r="F42" t="s">
        <v>2762</v>
      </c>
      <c r="G42" t="s">
        <v>2829</v>
      </c>
      <c r="H42" s="37" t="s">
        <v>50</v>
      </c>
      <c r="I42" s="37">
        <v>3</v>
      </c>
      <c r="J42" s="37">
        <v>42042.48</v>
      </c>
      <c r="K42" s="37">
        <v>31531.86</v>
      </c>
      <c r="L42" s="37">
        <v>14014.16</v>
      </c>
      <c r="N42" s="5">
        <f>+SUMIF('MF COMBINED'!E:E,Sheet1!C42,'MF COMBINED'!M:M)</f>
        <v>0</v>
      </c>
      <c r="O42" s="5">
        <f t="shared" si="0"/>
        <v>42042.48</v>
      </c>
    </row>
    <row r="43" spans="1:15">
      <c r="A43" t="s">
        <v>2813</v>
      </c>
      <c r="B43">
        <v>488</v>
      </c>
      <c r="C43" s="38">
        <v>488115</v>
      </c>
      <c r="D43" t="s">
        <v>2841</v>
      </c>
      <c r="E43" s="15">
        <v>41183</v>
      </c>
      <c r="F43" t="s">
        <v>2762</v>
      </c>
      <c r="G43" t="s">
        <v>2829</v>
      </c>
      <c r="H43" s="37" t="s">
        <v>50</v>
      </c>
      <c r="I43" s="37">
        <v>3</v>
      </c>
      <c r="J43" s="37">
        <v>42042.48</v>
      </c>
      <c r="K43" s="37">
        <v>31531.86</v>
      </c>
      <c r="L43" s="37">
        <v>14014.16</v>
      </c>
      <c r="N43" s="5">
        <f>+SUMIF('MF COMBINED'!E:E,Sheet1!C43,'MF COMBINED'!M:M)</f>
        <v>0</v>
      </c>
      <c r="O43" s="5">
        <f t="shared" si="0"/>
        <v>42042.48</v>
      </c>
    </row>
    <row r="44" spans="1:15">
      <c r="A44" t="s">
        <v>2813</v>
      </c>
      <c r="B44">
        <v>488</v>
      </c>
      <c r="C44" s="38">
        <v>488116</v>
      </c>
      <c r="D44" t="s">
        <v>2841</v>
      </c>
      <c r="E44" s="15">
        <v>41183</v>
      </c>
      <c r="F44" t="s">
        <v>2762</v>
      </c>
      <c r="G44" t="s">
        <v>2829</v>
      </c>
      <c r="H44" s="37" t="s">
        <v>50</v>
      </c>
      <c r="I44" s="37">
        <v>3</v>
      </c>
      <c r="J44" s="37">
        <v>42042.48</v>
      </c>
      <c r="K44" s="37">
        <v>31531.86</v>
      </c>
      <c r="L44" s="37">
        <v>14014.16</v>
      </c>
      <c r="N44" s="5">
        <f>+SUMIF('MF COMBINED'!E:E,Sheet1!C44,'MF COMBINED'!M:M)</f>
        <v>0</v>
      </c>
      <c r="O44" s="5">
        <f t="shared" si="0"/>
        <v>42042.48</v>
      </c>
    </row>
    <row r="45" spans="1:15">
      <c r="A45" t="s">
        <v>2813</v>
      </c>
      <c r="B45">
        <v>488</v>
      </c>
      <c r="C45" s="38">
        <v>488117</v>
      </c>
      <c r="D45" t="s">
        <v>2841</v>
      </c>
      <c r="E45" s="15">
        <v>41183</v>
      </c>
      <c r="F45" t="s">
        <v>2762</v>
      </c>
      <c r="G45" t="s">
        <v>2829</v>
      </c>
      <c r="H45" s="37" t="s">
        <v>50</v>
      </c>
      <c r="I45" s="37">
        <v>3</v>
      </c>
      <c r="J45" s="37">
        <v>42042.48</v>
      </c>
      <c r="K45" s="37">
        <v>31531.86</v>
      </c>
      <c r="L45" s="37">
        <v>14014.16</v>
      </c>
      <c r="N45" s="5">
        <f>+SUMIF('MF COMBINED'!E:E,Sheet1!C45,'MF COMBINED'!M:M)</f>
        <v>0</v>
      </c>
      <c r="O45" s="5">
        <f t="shared" si="0"/>
        <v>42042.48</v>
      </c>
    </row>
    <row r="46" spans="1:15">
      <c r="A46" t="s">
        <v>2813</v>
      </c>
      <c r="B46">
        <v>488</v>
      </c>
      <c r="C46" s="38">
        <v>488118</v>
      </c>
      <c r="D46" t="s">
        <v>2841</v>
      </c>
      <c r="E46" s="15">
        <v>41183</v>
      </c>
      <c r="F46" t="s">
        <v>2762</v>
      </c>
      <c r="G46" t="s">
        <v>2829</v>
      </c>
      <c r="H46" s="37" t="s">
        <v>50</v>
      </c>
      <c r="I46" s="37">
        <v>3</v>
      </c>
      <c r="J46" s="37">
        <v>42042.48</v>
      </c>
      <c r="K46" s="37">
        <v>31531.86</v>
      </c>
      <c r="L46" s="37">
        <v>14014.16</v>
      </c>
      <c r="N46" s="5">
        <f>+SUMIF('MF COMBINED'!E:E,Sheet1!C46,'MF COMBINED'!M:M)</f>
        <v>0</v>
      </c>
      <c r="O46" s="5">
        <f t="shared" si="0"/>
        <v>42042.48</v>
      </c>
    </row>
    <row r="47" spans="1:15">
      <c r="A47" t="s">
        <v>2813</v>
      </c>
      <c r="B47">
        <v>488</v>
      </c>
      <c r="C47" s="38">
        <v>488119</v>
      </c>
      <c r="D47" t="s">
        <v>2841</v>
      </c>
      <c r="E47" s="15">
        <v>41183</v>
      </c>
      <c r="F47" t="s">
        <v>2762</v>
      </c>
      <c r="G47" t="s">
        <v>2829</v>
      </c>
      <c r="H47" s="37" t="s">
        <v>50</v>
      </c>
      <c r="I47" s="37">
        <v>3</v>
      </c>
      <c r="J47" s="37">
        <v>42042.48</v>
      </c>
      <c r="K47" s="37">
        <v>31531.86</v>
      </c>
      <c r="L47" s="37">
        <v>14014.16</v>
      </c>
      <c r="N47" s="5">
        <f>+SUMIF('MF COMBINED'!E:E,Sheet1!C47,'MF COMBINED'!M:M)</f>
        <v>0</v>
      </c>
      <c r="O47" s="5">
        <f t="shared" si="0"/>
        <v>42042.48</v>
      </c>
    </row>
    <row r="48" spans="1:15">
      <c r="A48" t="s">
        <v>2813</v>
      </c>
      <c r="B48">
        <v>488</v>
      </c>
      <c r="C48" s="38">
        <v>488120</v>
      </c>
      <c r="D48" t="s">
        <v>2841</v>
      </c>
      <c r="E48" s="15">
        <v>41183</v>
      </c>
      <c r="F48" t="s">
        <v>2762</v>
      </c>
      <c r="G48" t="s">
        <v>2829</v>
      </c>
      <c r="H48" s="37" t="s">
        <v>50</v>
      </c>
      <c r="I48" s="37">
        <v>3</v>
      </c>
      <c r="J48" s="37">
        <v>42042.48</v>
      </c>
      <c r="K48" s="37">
        <v>31531.86</v>
      </c>
      <c r="L48" s="37">
        <v>14014.16</v>
      </c>
      <c r="N48" s="5">
        <f>+SUMIF('MF COMBINED'!E:E,Sheet1!C48,'MF COMBINED'!M:M)</f>
        <v>0</v>
      </c>
      <c r="O48" s="5">
        <f t="shared" si="0"/>
        <v>42042.48</v>
      </c>
    </row>
    <row r="49" spans="1:15">
      <c r="A49" t="s">
        <v>2813</v>
      </c>
      <c r="B49">
        <v>488</v>
      </c>
      <c r="C49" s="38">
        <v>488121</v>
      </c>
      <c r="D49" t="s">
        <v>2841</v>
      </c>
      <c r="E49" s="15">
        <v>41183</v>
      </c>
      <c r="F49" t="s">
        <v>2762</v>
      </c>
      <c r="G49" t="s">
        <v>2829</v>
      </c>
      <c r="H49" s="37" t="s">
        <v>50</v>
      </c>
      <c r="I49" s="37">
        <v>3</v>
      </c>
      <c r="J49" s="37">
        <v>42042.48</v>
      </c>
      <c r="K49" s="37">
        <v>31531.86</v>
      </c>
      <c r="L49" s="37">
        <v>14014.16</v>
      </c>
      <c r="N49" s="5">
        <f>+SUMIF('MF COMBINED'!E:E,Sheet1!C49,'MF COMBINED'!M:M)</f>
        <v>0</v>
      </c>
      <c r="O49" s="5">
        <f t="shared" si="0"/>
        <v>42042.48</v>
      </c>
    </row>
    <row r="50" spans="1:15">
      <c r="A50" t="s">
        <v>2813</v>
      </c>
      <c r="B50">
        <v>488</v>
      </c>
      <c r="C50" s="38">
        <v>488122</v>
      </c>
      <c r="D50" t="s">
        <v>2841</v>
      </c>
      <c r="E50" s="15">
        <v>41183</v>
      </c>
      <c r="F50" t="s">
        <v>2762</v>
      </c>
      <c r="G50" t="s">
        <v>2829</v>
      </c>
      <c r="H50" s="37" t="s">
        <v>50</v>
      </c>
      <c r="I50" s="37">
        <v>3</v>
      </c>
      <c r="J50" s="37">
        <v>42042.48</v>
      </c>
      <c r="K50" s="37">
        <v>31531.86</v>
      </c>
      <c r="L50" s="37">
        <v>14014.16</v>
      </c>
      <c r="N50" s="5">
        <f>+SUMIF('MF COMBINED'!E:E,Sheet1!C50,'MF COMBINED'!M:M)</f>
        <v>0</v>
      </c>
      <c r="O50" s="5">
        <f t="shared" si="0"/>
        <v>42042.48</v>
      </c>
    </row>
    <row r="51" spans="1:15">
      <c r="A51" t="s">
        <v>2813</v>
      </c>
      <c r="B51">
        <v>488</v>
      </c>
      <c r="C51" s="38">
        <v>488123</v>
      </c>
      <c r="D51" t="s">
        <v>2841</v>
      </c>
      <c r="E51" s="15">
        <v>41183</v>
      </c>
      <c r="F51" t="s">
        <v>2762</v>
      </c>
      <c r="G51" t="s">
        <v>2829</v>
      </c>
      <c r="H51" s="37" t="s">
        <v>50</v>
      </c>
      <c r="I51" s="37">
        <v>3</v>
      </c>
      <c r="J51" s="37">
        <v>42042.48</v>
      </c>
      <c r="K51" s="37">
        <v>31531.86</v>
      </c>
      <c r="L51" s="37">
        <v>14014.16</v>
      </c>
      <c r="N51" s="5">
        <f>+SUMIF('MF COMBINED'!E:E,Sheet1!C51,'MF COMBINED'!M:M)</f>
        <v>0</v>
      </c>
      <c r="O51" s="5">
        <f t="shared" si="0"/>
        <v>42042.48</v>
      </c>
    </row>
    <row r="52" spans="1:15">
      <c r="A52" t="s">
        <v>2813</v>
      </c>
      <c r="B52">
        <v>488</v>
      </c>
      <c r="C52" s="38">
        <v>488124</v>
      </c>
      <c r="D52" t="s">
        <v>2841</v>
      </c>
      <c r="E52" s="15">
        <v>41183</v>
      </c>
      <c r="F52" t="s">
        <v>2762</v>
      </c>
      <c r="G52" t="s">
        <v>2829</v>
      </c>
      <c r="H52" s="37" t="s">
        <v>50</v>
      </c>
      <c r="I52" s="37">
        <v>3</v>
      </c>
      <c r="J52" s="37">
        <v>42042.48</v>
      </c>
      <c r="K52" s="37">
        <v>31531.86</v>
      </c>
      <c r="L52" s="37">
        <v>14014.16</v>
      </c>
      <c r="N52" s="5">
        <f>+SUMIF('MF COMBINED'!E:E,Sheet1!C52,'MF COMBINED'!M:M)</f>
        <v>0</v>
      </c>
      <c r="O52" s="5">
        <f t="shared" si="0"/>
        <v>42042.48</v>
      </c>
    </row>
    <row r="53" spans="1:15">
      <c r="A53" t="s">
        <v>2813</v>
      </c>
      <c r="B53">
        <v>488</v>
      </c>
      <c r="C53" s="38">
        <v>488125</v>
      </c>
      <c r="D53" t="s">
        <v>2841</v>
      </c>
      <c r="E53" s="15">
        <v>41183</v>
      </c>
      <c r="F53" t="s">
        <v>2762</v>
      </c>
      <c r="G53" t="s">
        <v>2829</v>
      </c>
      <c r="H53" s="37" t="s">
        <v>50</v>
      </c>
      <c r="I53" s="37">
        <v>3</v>
      </c>
      <c r="J53" s="37">
        <v>42042.48</v>
      </c>
      <c r="K53" s="37">
        <v>31531.86</v>
      </c>
      <c r="L53" s="37">
        <v>14014.16</v>
      </c>
      <c r="N53" s="5">
        <f>+SUMIF('MF COMBINED'!E:E,Sheet1!C53,'MF COMBINED'!M:M)</f>
        <v>0</v>
      </c>
      <c r="O53" s="5">
        <f t="shared" si="0"/>
        <v>42042.48</v>
      </c>
    </row>
    <row r="54" spans="1:15">
      <c r="A54" t="s">
        <v>2813</v>
      </c>
      <c r="B54">
        <v>488</v>
      </c>
      <c r="C54" s="38">
        <v>488126</v>
      </c>
      <c r="D54" t="s">
        <v>2841</v>
      </c>
      <c r="E54" s="15">
        <v>41183</v>
      </c>
      <c r="F54" t="s">
        <v>2762</v>
      </c>
      <c r="G54" t="s">
        <v>2829</v>
      </c>
      <c r="H54" s="37" t="s">
        <v>50</v>
      </c>
      <c r="I54" s="37">
        <v>3</v>
      </c>
      <c r="J54" s="37">
        <v>42042.48</v>
      </c>
      <c r="K54" s="37">
        <v>31531.86</v>
      </c>
      <c r="L54" s="37">
        <v>14014.16</v>
      </c>
      <c r="N54" s="5">
        <f>+SUMIF('MF COMBINED'!E:E,Sheet1!C54,'MF COMBINED'!M:M)</f>
        <v>0</v>
      </c>
      <c r="O54" s="5">
        <f t="shared" si="0"/>
        <v>42042.48</v>
      </c>
    </row>
    <row r="55" spans="1:15">
      <c r="A55" t="s">
        <v>2813</v>
      </c>
      <c r="B55">
        <v>488</v>
      </c>
      <c r="C55" s="38">
        <v>488127</v>
      </c>
      <c r="D55" t="s">
        <v>2841</v>
      </c>
      <c r="E55" s="15">
        <v>41183</v>
      </c>
      <c r="F55" t="s">
        <v>2762</v>
      </c>
      <c r="G55" t="s">
        <v>2829</v>
      </c>
      <c r="H55" s="37" t="s">
        <v>50</v>
      </c>
      <c r="I55" s="37">
        <v>3</v>
      </c>
      <c r="J55" s="37">
        <v>42042.48</v>
      </c>
      <c r="K55" s="37">
        <v>31531.86</v>
      </c>
      <c r="L55" s="37">
        <v>14014.16</v>
      </c>
      <c r="N55" s="5">
        <f>+SUMIF('MF COMBINED'!E:E,Sheet1!C55,'MF COMBINED'!M:M)</f>
        <v>0</v>
      </c>
      <c r="O55" s="5">
        <f t="shared" si="0"/>
        <v>42042.48</v>
      </c>
    </row>
    <row r="56" spans="1:15">
      <c r="A56" t="s">
        <v>2813</v>
      </c>
      <c r="B56">
        <v>488</v>
      </c>
      <c r="C56" s="38">
        <v>488128</v>
      </c>
      <c r="D56" t="s">
        <v>2841</v>
      </c>
      <c r="E56" s="15">
        <v>41183</v>
      </c>
      <c r="F56" t="s">
        <v>2762</v>
      </c>
      <c r="G56" t="s">
        <v>2829</v>
      </c>
      <c r="H56" s="37" t="s">
        <v>50</v>
      </c>
      <c r="I56" s="37">
        <v>3</v>
      </c>
      <c r="J56" s="37">
        <v>42042.48</v>
      </c>
      <c r="K56" s="37">
        <v>31531.86</v>
      </c>
      <c r="L56" s="37">
        <v>14014.16</v>
      </c>
      <c r="N56" s="5">
        <f>+SUMIF('MF COMBINED'!E:E,Sheet1!C56,'MF COMBINED'!M:M)</f>
        <v>0</v>
      </c>
      <c r="O56" s="5">
        <f t="shared" si="0"/>
        <v>42042.48</v>
      </c>
    </row>
    <row r="57" spans="1:15">
      <c r="A57" t="s">
        <v>2813</v>
      </c>
      <c r="B57">
        <v>488</v>
      </c>
      <c r="C57" s="38">
        <v>488129</v>
      </c>
      <c r="D57" t="s">
        <v>2841</v>
      </c>
      <c r="E57" s="15">
        <v>41183</v>
      </c>
      <c r="F57" t="s">
        <v>2762</v>
      </c>
      <c r="G57" t="s">
        <v>2829</v>
      </c>
      <c r="H57" s="37" t="s">
        <v>50</v>
      </c>
      <c r="I57" s="37">
        <v>3</v>
      </c>
      <c r="J57" s="37">
        <v>42042.48</v>
      </c>
      <c r="K57" s="37">
        <v>31531.86</v>
      </c>
      <c r="L57" s="37">
        <v>14014.16</v>
      </c>
      <c r="N57" s="5">
        <f>+SUMIF('MF COMBINED'!E:E,Sheet1!C57,'MF COMBINED'!M:M)</f>
        <v>0</v>
      </c>
      <c r="O57" s="5">
        <f t="shared" si="0"/>
        <v>42042.48</v>
      </c>
    </row>
    <row r="58" spans="1:15">
      <c r="A58" t="s">
        <v>2813</v>
      </c>
      <c r="B58">
        <v>488</v>
      </c>
      <c r="C58" s="38">
        <v>488130</v>
      </c>
      <c r="D58" t="s">
        <v>2841</v>
      </c>
      <c r="E58" s="15">
        <v>41183</v>
      </c>
      <c r="F58" t="s">
        <v>2762</v>
      </c>
      <c r="G58" t="s">
        <v>2829</v>
      </c>
      <c r="H58" s="37" t="s">
        <v>50</v>
      </c>
      <c r="I58" s="37">
        <v>3</v>
      </c>
      <c r="J58" s="37">
        <v>42042.48</v>
      </c>
      <c r="K58" s="37">
        <v>31531.86</v>
      </c>
      <c r="L58" s="37">
        <v>14014.16</v>
      </c>
      <c r="N58" s="5">
        <f>+SUMIF('MF COMBINED'!E:E,Sheet1!C58,'MF COMBINED'!M:M)</f>
        <v>0</v>
      </c>
      <c r="O58" s="5">
        <f t="shared" si="0"/>
        <v>42042.48</v>
      </c>
    </row>
    <row r="59" spans="1:15">
      <c r="A59" t="s">
        <v>2813</v>
      </c>
      <c r="B59">
        <v>488</v>
      </c>
      <c r="C59" s="38">
        <v>488131</v>
      </c>
      <c r="D59" t="s">
        <v>2841</v>
      </c>
      <c r="E59" s="15">
        <v>41183</v>
      </c>
      <c r="F59" t="s">
        <v>2762</v>
      </c>
      <c r="G59" t="s">
        <v>2829</v>
      </c>
      <c r="H59" s="37" t="s">
        <v>50</v>
      </c>
      <c r="I59" s="37">
        <v>3</v>
      </c>
      <c r="J59" s="37">
        <v>42042.48</v>
      </c>
      <c r="K59" s="37">
        <v>31531.86</v>
      </c>
      <c r="L59" s="37">
        <v>14014.16</v>
      </c>
      <c r="N59" s="5">
        <f>+SUMIF('MF COMBINED'!E:E,Sheet1!C59,'MF COMBINED'!M:M)</f>
        <v>0</v>
      </c>
      <c r="O59" s="5">
        <f t="shared" si="0"/>
        <v>42042.48</v>
      </c>
    </row>
    <row r="60" spans="1:15">
      <c r="A60" t="s">
        <v>2813</v>
      </c>
      <c r="B60">
        <v>488</v>
      </c>
      <c r="C60" s="38">
        <v>488132</v>
      </c>
      <c r="D60" t="s">
        <v>2841</v>
      </c>
      <c r="E60" s="15">
        <v>41183</v>
      </c>
      <c r="F60" t="s">
        <v>2762</v>
      </c>
      <c r="G60" t="s">
        <v>2829</v>
      </c>
      <c r="H60" s="37" t="s">
        <v>50</v>
      </c>
      <c r="I60" s="37">
        <v>3</v>
      </c>
      <c r="J60" s="37">
        <v>42042.48</v>
      </c>
      <c r="K60" s="37">
        <v>31531.86</v>
      </c>
      <c r="L60" s="37">
        <v>14014.16</v>
      </c>
      <c r="N60" s="5">
        <f>+SUMIF('MF COMBINED'!E:E,Sheet1!C60,'MF COMBINED'!M:M)</f>
        <v>0</v>
      </c>
      <c r="O60" s="5">
        <f t="shared" ref="O60:O123" si="1">+J60-N60</f>
        <v>42042.48</v>
      </c>
    </row>
    <row r="61" spans="1:15">
      <c r="A61" t="s">
        <v>2813</v>
      </c>
      <c r="B61">
        <v>488</v>
      </c>
      <c r="C61" s="38">
        <v>488133</v>
      </c>
      <c r="D61" t="s">
        <v>2841</v>
      </c>
      <c r="E61" s="15">
        <v>41183</v>
      </c>
      <c r="F61" t="s">
        <v>2762</v>
      </c>
      <c r="G61" t="s">
        <v>2829</v>
      </c>
      <c r="H61" s="37" t="s">
        <v>50</v>
      </c>
      <c r="I61" s="37">
        <v>3</v>
      </c>
      <c r="J61" s="37">
        <v>42042.48</v>
      </c>
      <c r="K61" s="37">
        <v>31531.86</v>
      </c>
      <c r="L61" s="37">
        <v>14014.16</v>
      </c>
      <c r="N61" s="5">
        <f>+SUMIF('MF COMBINED'!E:E,Sheet1!C61,'MF COMBINED'!M:M)</f>
        <v>0</v>
      </c>
      <c r="O61" s="5">
        <f t="shared" si="1"/>
        <v>42042.48</v>
      </c>
    </row>
    <row r="62" spans="1:15">
      <c r="A62" t="s">
        <v>2813</v>
      </c>
      <c r="B62">
        <v>488</v>
      </c>
      <c r="C62" s="38">
        <v>488134</v>
      </c>
      <c r="D62" t="s">
        <v>2841</v>
      </c>
      <c r="E62" s="15">
        <v>41183</v>
      </c>
      <c r="F62" t="s">
        <v>2762</v>
      </c>
      <c r="G62" t="s">
        <v>2829</v>
      </c>
      <c r="H62" s="37" t="s">
        <v>50</v>
      </c>
      <c r="I62" s="37">
        <v>3</v>
      </c>
      <c r="J62" s="37">
        <v>42042.32</v>
      </c>
      <c r="K62" s="37">
        <v>31531.74</v>
      </c>
      <c r="L62" s="37">
        <v>14014.11</v>
      </c>
      <c r="N62" s="5">
        <f>+SUMIF('MF COMBINED'!E:E,Sheet1!C62,'MF COMBINED'!M:M)</f>
        <v>0</v>
      </c>
      <c r="O62" s="5">
        <f t="shared" si="1"/>
        <v>42042.32</v>
      </c>
    </row>
    <row r="63" spans="1:15">
      <c r="A63" t="s">
        <v>2813</v>
      </c>
      <c r="B63">
        <v>488</v>
      </c>
      <c r="C63" s="38">
        <v>488069</v>
      </c>
      <c r="D63" t="s">
        <v>2842</v>
      </c>
      <c r="E63" s="15">
        <v>41183</v>
      </c>
      <c r="F63" t="s">
        <v>2762</v>
      </c>
      <c r="G63" t="s">
        <v>2829</v>
      </c>
      <c r="H63" s="37" t="s">
        <v>50</v>
      </c>
      <c r="I63" s="37">
        <v>3</v>
      </c>
      <c r="J63" s="37">
        <v>40934.29</v>
      </c>
      <c r="K63" s="37">
        <v>30700.720000000001</v>
      </c>
      <c r="L63" s="37">
        <v>13644.76</v>
      </c>
      <c r="N63" s="5">
        <f>+SUMIF('MF COMBINED'!E:E,Sheet1!C63,'MF COMBINED'!M:M)</f>
        <v>0</v>
      </c>
      <c r="O63" s="5">
        <f t="shared" si="1"/>
        <v>40934.29</v>
      </c>
    </row>
    <row r="64" spans="1:15">
      <c r="A64" t="s">
        <v>2813</v>
      </c>
      <c r="B64">
        <v>488</v>
      </c>
      <c r="C64" s="38">
        <v>488070</v>
      </c>
      <c r="D64" t="s">
        <v>2842</v>
      </c>
      <c r="E64" s="15">
        <v>41183</v>
      </c>
      <c r="F64" t="s">
        <v>2762</v>
      </c>
      <c r="G64" t="s">
        <v>2829</v>
      </c>
      <c r="H64" s="37" t="s">
        <v>50</v>
      </c>
      <c r="I64" s="37">
        <v>3</v>
      </c>
      <c r="J64" s="37">
        <v>40934.29</v>
      </c>
      <c r="K64" s="37">
        <v>30700.720000000001</v>
      </c>
      <c r="L64" s="37">
        <v>13644.76</v>
      </c>
      <c r="N64" s="5">
        <f>+SUMIF('MF COMBINED'!E:E,Sheet1!C64,'MF COMBINED'!M:M)</f>
        <v>0</v>
      </c>
      <c r="O64" s="5">
        <f t="shared" si="1"/>
        <v>40934.29</v>
      </c>
    </row>
    <row r="65" spans="1:15">
      <c r="A65" t="s">
        <v>2813</v>
      </c>
      <c r="B65">
        <v>488</v>
      </c>
      <c r="C65" s="38">
        <v>488071</v>
      </c>
      <c r="D65" t="s">
        <v>2842</v>
      </c>
      <c r="E65" s="15">
        <v>41183</v>
      </c>
      <c r="F65" t="s">
        <v>2762</v>
      </c>
      <c r="G65" t="s">
        <v>2829</v>
      </c>
      <c r="H65" s="37" t="s">
        <v>50</v>
      </c>
      <c r="I65" s="37">
        <v>3</v>
      </c>
      <c r="J65" s="37">
        <v>40934.29</v>
      </c>
      <c r="K65" s="37">
        <v>30700.720000000001</v>
      </c>
      <c r="L65" s="37">
        <v>13644.76</v>
      </c>
      <c r="N65" s="5">
        <f>+SUMIF('MF COMBINED'!E:E,Sheet1!C65,'MF COMBINED'!M:M)</f>
        <v>0</v>
      </c>
      <c r="O65" s="5">
        <f t="shared" si="1"/>
        <v>40934.29</v>
      </c>
    </row>
    <row r="66" spans="1:15">
      <c r="A66" t="s">
        <v>2813</v>
      </c>
      <c r="B66">
        <v>488</v>
      </c>
      <c r="C66" s="38">
        <v>488072</v>
      </c>
      <c r="D66" t="s">
        <v>2842</v>
      </c>
      <c r="E66" s="15">
        <v>41183</v>
      </c>
      <c r="F66" t="s">
        <v>2762</v>
      </c>
      <c r="G66" t="s">
        <v>2829</v>
      </c>
      <c r="H66" s="37" t="s">
        <v>50</v>
      </c>
      <c r="I66" s="37">
        <v>3</v>
      </c>
      <c r="J66" s="37">
        <v>40934.29</v>
      </c>
      <c r="K66" s="37">
        <v>30700.720000000001</v>
      </c>
      <c r="L66" s="37">
        <v>13644.76</v>
      </c>
      <c r="N66" s="5">
        <f>+SUMIF('MF COMBINED'!E:E,Sheet1!C66,'MF COMBINED'!M:M)</f>
        <v>0</v>
      </c>
      <c r="O66" s="5">
        <f t="shared" si="1"/>
        <v>40934.29</v>
      </c>
    </row>
    <row r="67" spans="1:15">
      <c r="A67" t="s">
        <v>2813</v>
      </c>
      <c r="B67">
        <v>488</v>
      </c>
      <c r="C67" s="38">
        <v>488073</v>
      </c>
      <c r="D67" t="s">
        <v>2842</v>
      </c>
      <c r="E67" s="15">
        <v>41183</v>
      </c>
      <c r="F67" t="s">
        <v>2762</v>
      </c>
      <c r="G67" t="s">
        <v>2829</v>
      </c>
      <c r="H67" s="37" t="s">
        <v>50</v>
      </c>
      <c r="I67" s="37">
        <v>3</v>
      </c>
      <c r="J67" s="37">
        <v>40934.29</v>
      </c>
      <c r="K67" s="37">
        <v>30700.720000000001</v>
      </c>
      <c r="L67" s="37">
        <v>13644.76</v>
      </c>
      <c r="N67" s="5">
        <f>+SUMIF('MF COMBINED'!E:E,Sheet1!C67,'MF COMBINED'!M:M)</f>
        <v>0</v>
      </c>
      <c r="O67" s="5">
        <f t="shared" si="1"/>
        <v>40934.29</v>
      </c>
    </row>
    <row r="68" spans="1:15">
      <c r="A68" t="s">
        <v>2813</v>
      </c>
      <c r="B68">
        <v>488</v>
      </c>
      <c r="C68" s="38">
        <v>488074</v>
      </c>
      <c r="D68" t="s">
        <v>2842</v>
      </c>
      <c r="E68" s="15">
        <v>41183</v>
      </c>
      <c r="F68" t="s">
        <v>2762</v>
      </c>
      <c r="G68" t="s">
        <v>2829</v>
      </c>
      <c r="H68" s="37" t="s">
        <v>50</v>
      </c>
      <c r="I68" s="37">
        <v>3</v>
      </c>
      <c r="J68" s="37">
        <v>40934.29</v>
      </c>
      <c r="K68" s="37">
        <v>30700.720000000001</v>
      </c>
      <c r="L68" s="37">
        <v>13644.76</v>
      </c>
      <c r="N68" s="5">
        <f>+SUMIF('MF COMBINED'!E:E,Sheet1!C68,'MF COMBINED'!M:M)</f>
        <v>0</v>
      </c>
      <c r="O68" s="5">
        <f t="shared" si="1"/>
        <v>40934.29</v>
      </c>
    </row>
    <row r="69" spans="1:15">
      <c r="A69" t="s">
        <v>2813</v>
      </c>
      <c r="B69">
        <v>488</v>
      </c>
      <c r="C69" s="38">
        <v>488075</v>
      </c>
      <c r="D69" t="s">
        <v>2842</v>
      </c>
      <c r="E69" s="15">
        <v>41183</v>
      </c>
      <c r="F69" t="s">
        <v>2762</v>
      </c>
      <c r="G69" t="s">
        <v>2829</v>
      </c>
      <c r="H69" s="37" t="s">
        <v>50</v>
      </c>
      <c r="I69" s="37">
        <v>3</v>
      </c>
      <c r="J69" s="37">
        <v>40934.29</v>
      </c>
      <c r="K69" s="37">
        <v>30700.720000000001</v>
      </c>
      <c r="L69" s="37">
        <v>13644.76</v>
      </c>
      <c r="N69" s="5">
        <f>+SUMIF('MF COMBINED'!E:E,Sheet1!C69,'MF COMBINED'!M:M)</f>
        <v>0</v>
      </c>
      <c r="O69" s="5">
        <f t="shared" si="1"/>
        <v>40934.29</v>
      </c>
    </row>
    <row r="70" spans="1:15">
      <c r="A70" t="s">
        <v>2813</v>
      </c>
      <c r="B70">
        <v>488</v>
      </c>
      <c r="C70" s="38">
        <v>488076</v>
      </c>
      <c r="D70" t="s">
        <v>2842</v>
      </c>
      <c r="E70" s="15">
        <v>41183</v>
      </c>
      <c r="F70" t="s">
        <v>2762</v>
      </c>
      <c r="G70" t="s">
        <v>2829</v>
      </c>
      <c r="H70" s="37" t="s">
        <v>50</v>
      </c>
      <c r="I70" s="37">
        <v>3</v>
      </c>
      <c r="J70" s="37">
        <v>40934.29</v>
      </c>
      <c r="K70" s="37">
        <v>30700.720000000001</v>
      </c>
      <c r="L70" s="37">
        <v>13644.76</v>
      </c>
      <c r="N70" s="5">
        <f>+SUMIF('MF COMBINED'!E:E,Sheet1!C70,'MF COMBINED'!M:M)</f>
        <v>0</v>
      </c>
      <c r="O70" s="5">
        <f t="shared" si="1"/>
        <v>40934.29</v>
      </c>
    </row>
    <row r="71" spans="1:15">
      <c r="A71" t="s">
        <v>2813</v>
      </c>
      <c r="B71">
        <v>488</v>
      </c>
      <c r="C71" s="38">
        <v>488077</v>
      </c>
      <c r="D71" t="s">
        <v>2842</v>
      </c>
      <c r="E71" s="15">
        <v>41183</v>
      </c>
      <c r="F71" t="s">
        <v>2762</v>
      </c>
      <c r="G71" t="s">
        <v>2829</v>
      </c>
      <c r="H71" s="37" t="s">
        <v>50</v>
      </c>
      <c r="I71" s="37">
        <v>3</v>
      </c>
      <c r="J71" s="37">
        <v>40934.29</v>
      </c>
      <c r="K71" s="37">
        <v>30700.720000000001</v>
      </c>
      <c r="L71" s="37">
        <v>13644.76</v>
      </c>
      <c r="N71" s="5">
        <f>+SUMIF('MF COMBINED'!E:E,Sheet1!C71,'MF COMBINED'!M:M)</f>
        <v>0</v>
      </c>
      <c r="O71" s="5">
        <f t="shared" si="1"/>
        <v>40934.29</v>
      </c>
    </row>
    <row r="72" spans="1:15">
      <c r="A72" t="s">
        <v>2813</v>
      </c>
      <c r="B72">
        <v>488</v>
      </c>
      <c r="C72" s="38">
        <v>488078</v>
      </c>
      <c r="D72" t="s">
        <v>2842</v>
      </c>
      <c r="E72" s="15">
        <v>41183</v>
      </c>
      <c r="F72" t="s">
        <v>2762</v>
      </c>
      <c r="G72" t="s">
        <v>2829</v>
      </c>
      <c r="H72" s="37" t="s">
        <v>50</v>
      </c>
      <c r="I72" s="37">
        <v>3</v>
      </c>
      <c r="J72" s="37">
        <v>40934.29</v>
      </c>
      <c r="K72" s="37">
        <v>30700.720000000001</v>
      </c>
      <c r="L72" s="37">
        <v>13644.76</v>
      </c>
      <c r="N72" s="5">
        <f>+SUMIF('MF COMBINED'!E:E,Sheet1!C72,'MF COMBINED'!M:M)</f>
        <v>0</v>
      </c>
      <c r="O72" s="5">
        <f t="shared" si="1"/>
        <v>40934.29</v>
      </c>
    </row>
    <row r="73" spans="1:15">
      <c r="A73" t="s">
        <v>2813</v>
      </c>
      <c r="B73">
        <v>488</v>
      </c>
      <c r="C73" s="38">
        <v>488079</v>
      </c>
      <c r="D73" t="s">
        <v>2842</v>
      </c>
      <c r="E73" s="15">
        <v>41183</v>
      </c>
      <c r="F73" t="s">
        <v>2762</v>
      </c>
      <c r="G73" t="s">
        <v>2829</v>
      </c>
      <c r="H73" s="37" t="s">
        <v>50</v>
      </c>
      <c r="I73" s="37">
        <v>3</v>
      </c>
      <c r="J73" s="37">
        <v>40934.29</v>
      </c>
      <c r="K73" s="37">
        <v>30700.720000000001</v>
      </c>
      <c r="L73" s="37">
        <v>13644.76</v>
      </c>
      <c r="N73" s="5">
        <f>+SUMIF('MF COMBINED'!E:E,Sheet1!C73,'MF COMBINED'!M:M)</f>
        <v>0</v>
      </c>
      <c r="O73" s="5">
        <f t="shared" si="1"/>
        <v>40934.29</v>
      </c>
    </row>
    <row r="74" spans="1:15">
      <c r="A74" t="s">
        <v>2813</v>
      </c>
      <c r="B74">
        <v>488</v>
      </c>
      <c r="C74" s="38">
        <v>488080</v>
      </c>
      <c r="D74" t="s">
        <v>2842</v>
      </c>
      <c r="E74" s="15">
        <v>41183</v>
      </c>
      <c r="F74" t="s">
        <v>2762</v>
      </c>
      <c r="G74" t="s">
        <v>2829</v>
      </c>
      <c r="H74" s="37" t="s">
        <v>50</v>
      </c>
      <c r="I74" s="37">
        <v>3</v>
      </c>
      <c r="J74" s="37">
        <v>40934.29</v>
      </c>
      <c r="K74" s="37">
        <v>30700.720000000001</v>
      </c>
      <c r="L74" s="37">
        <v>13644.76</v>
      </c>
      <c r="N74" s="5">
        <f>+SUMIF('MF COMBINED'!E:E,Sheet1!C74,'MF COMBINED'!M:M)</f>
        <v>0</v>
      </c>
      <c r="O74" s="5">
        <f t="shared" si="1"/>
        <v>40934.29</v>
      </c>
    </row>
    <row r="75" spans="1:15">
      <c r="A75" t="s">
        <v>2813</v>
      </c>
      <c r="B75">
        <v>488</v>
      </c>
      <c r="C75" s="38">
        <v>488081</v>
      </c>
      <c r="D75" t="s">
        <v>2842</v>
      </c>
      <c r="E75" s="15">
        <v>41183</v>
      </c>
      <c r="F75" t="s">
        <v>2762</v>
      </c>
      <c r="G75" t="s">
        <v>2829</v>
      </c>
      <c r="H75" s="37" t="s">
        <v>50</v>
      </c>
      <c r="I75" s="37">
        <v>3</v>
      </c>
      <c r="J75" s="37">
        <v>40934.29</v>
      </c>
      <c r="K75" s="37">
        <v>30700.720000000001</v>
      </c>
      <c r="L75" s="37">
        <v>13644.76</v>
      </c>
      <c r="N75" s="5">
        <f>+SUMIF('MF COMBINED'!E:E,Sheet1!C75,'MF COMBINED'!M:M)</f>
        <v>0</v>
      </c>
      <c r="O75" s="5">
        <f t="shared" si="1"/>
        <v>40934.29</v>
      </c>
    </row>
    <row r="76" spans="1:15">
      <c r="A76" t="s">
        <v>2813</v>
      </c>
      <c r="B76">
        <v>488</v>
      </c>
      <c r="C76" s="38">
        <v>488082</v>
      </c>
      <c r="D76" t="s">
        <v>2842</v>
      </c>
      <c r="E76" s="15">
        <v>41183</v>
      </c>
      <c r="F76" t="s">
        <v>2762</v>
      </c>
      <c r="G76" t="s">
        <v>2829</v>
      </c>
      <c r="H76" s="37" t="s">
        <v>50</v>
      </c>
      <c r="I76" s="37">
        <v>3</v>
      </c>
      <c r="J76" s="37">
        <v>40934.29</v>
      </c>
      <c r="K76" s="37">
        <v>30700.720000000001</v>
      </c>
      <c r="L76" s="37">
        <v>13644.76</v>
      </c>
      <c r="N76" s="5">
        <f>+SUMIF('MF COMBINED'!E:E,Sheet1!C76,'MF COMBINED'!M:M)</f>
        <v>0</v>
      </c>
      <c r="O76" s="5">
        <f t="shared" si="1"/>
        <v>40934.29</v>
      </c>
    </row>
    <row r="77" spans="1:15">
      <c r="A77" t="s">
        <v>2813</v>
      </c>
      <c r="B77">
        <v>488</v>
      </c>
      <c r="C77" s="38">
        <v>488083</v>
      </c>
      <c r="D77" t="s">
        <v>2842</v>
      </c>
      <c r="E77" s="15">
        <v>41183</v>
      </c>
      <c r="F77" t="s">
        <v>2762</v>
      </c>
      <c r="G77" t="s">
        <v>2829</v>
      </c>
      <c r="H77" s="37" t="s">
        <v>50</v>
      </c>
      <c r="I77" s="37">
        <v>3</v>
      </c>
      <c r="J77" s="37">
        <v>40934.29</v>
      </c>
      <c r="K77" s="37">
        <v>30700.720000000001</v>
      </c>
      <c r="L77" s="37">
        <v>13644.76</v>
      </c>
      <c r="N77" s="5">
        <f>+SUMIF('MF COMBINED'!E:E,Sheet1!C77,'MF COMBINED'!M:M)</f>
        <v>0</v>
      </c>
      <c r="O77" s="5">
        <f t="shared" si="1"/>
        <v>40934.29</v>
      </c>
    </row>
    <row r="78" spans="1:15">
      <c r="A78" t="s">
        <v>2813</v>
      </c>
      <c r="B78">
        <v>488</v>
      </c>
      <c r="C78" s="38">
        <v>488084</v>
      </c>
      <c r="D78" t="s">
        <v>2842</v>
      </c>
      <c r="E78" s="15">
        <v>41183</v>
      </c>
      <c r="F78" t="s">
        <v>2762</v>
      </c>
      <c r="G78" t="s">
        <v>2829</v>
      </c>
      <c r="H78" s="37" t="s">
        <v>50</v>
      </c>
      <c r="I78" s="37">
        <v>3</v>
      </c>
      <c r="J78" s="37">
        <v>40934.29</v>
      </c>
      <c r="K78" s="37">
        <v>30700.720000000001</v>
      </c>
      <c r="L78" s="37">
        <v>13644.76</v>
      </c>
      <c r="N78" s="5">
        <f>+SUMIF('MF COMBINED'!E:E,Sheet1!C78,'MF COMBINED'!M:M)</f>
        <v>0</v>
      </c>
      <c r="O78" s="5">
        <f t="shared" si="1"/>
        <v>40934.29</v>
      </c>
    </row>
    <row r="79" spans="1:15">
      <c r="A79" t="s">
        <v>2813</v>
      </c>
      <c r="B79">
        <v>488</v>
      </c>
      <c r="C79" s="38">
        <v>488085</v>
      </c>
      <c r="D79" t="s">
        <v>2842</v>
      </c>
      <c r="E79" s="15">
        <v>41183</v>
      </c>
      <c r="F79" t="s">
        <v>2762</v>
      </c>
      <c r="G79" t="s">
        <v>2829</v>
      </c>
      <c r="H79" s="37" t="s">
        <v>50</v>
      </c>
      <c r="I79" s="37">
        <v>3</v>
      </c>
      <c r="J79" s="37">
        <v>40934.29</v>
      </c>
      <c r="K79" s="37">
        <v>30700.720000000001</v>
      </c>
      <c r="L79" s="37">
        <v>13644.76</v>
      </c>
      <c r="N79" s="5">
        <f>+SUMIF('MF COMBINED'!E:E,Sheet1!C79,'MF COMBINED'!M:M)</f>
        <v>0</v>
      </c>
      <c r="O79" s="5">
        <f t="shared" si="1"/>
        <v>40934.29</v>
      </c>
    </row>
    <row r="80" spans="1:15">
      <c r="A80" t="s">
        <v>2813</v>
      </c>
      <c r="B80">
        <v>488</v>
      </c>
      <c r="C80" s="38">
        <v>488086</v>
      </c>
      <c r="D80" t="s">
        <v>2842</v>
      </c>
      <c r="E80" s="15">
        <v>41183</v>
      </c>
      <c r="F80" t="s">
        <v>2762</v>
      </c>
      <c r="G80" t="s">
        <v>2829</v>
      </c>
      <c r="H80" s="37" t="s">
        <v>50</v>
      </c>
      <c r="I80" s="37">
        <v>3</v>
      </c>
      <c r="J80" s="37">
        <v>40934.29</v>
      </c>
      <c r="K80" s="37">
        <v>30700.720000000001</v>
      </c>
      <c r="L80" s="37">
        <v>13644.76</v>
      </c>
      <c r="N80" s="5">
        <f>+SUMIF('MF COMBINED'!E:E,Sheet1!C80,'MF COMBINED'!M:M)</f>
        <v>0</v>
      </c>
      <c r="O80" s="5">
        <f t="shared" si="1"/>
        <v>40934.29</v>
      </c>
    </row>
    <row r="81" spans="1:15">
      <c r="A81" t="s">
        <v>2813</v>
      </c>
      <c r="B81">
        <v>488</v>
      </c>
      <c r="C81" s="38">
        <v>488087</v>
      </c>
      <c r="D81" t="s">
        <v>2842</v>
      </c>
      <c r="E81" s="15">
        <v>41183</v>
      </c>
      <c r="F81" t="s">
        <v>2762</v>
      </c>
      <c r="G81" t="s">
        <v>2829</v>
      </c>
      <c r="H81" s="37" t="s">
        <v>50</v>
      </c>
      <c r="I81" s="37">
        <v>3</v>
      </c>
      <c r="J81" s="37">
        <v>40934.29</v>
      </c>
      <c r="K81" s="37">
        <v>30700.720000000001</v>
      </c>
      <c r="L81" s="37">
        <v>13644.76</v>
      </c>
      <c r="N81" s="5">
        <f>+SUMIF('MF COMBINED'!E:E,Sheet1!C81,'MF COMBINED'!M:M)</f>
        <v>0</v>
      </c>
      <c r="O81" s="5">
        <f t="shared" si="1"/>
        <v>40934.29</v>
      </c>
    </row>
    <row r="82" spans="1:15">
      <c r="A82" t="s">
        <v>2813</v>
      </c>
      <c r="B82">
        <v>488</v>
      </c>
      <c r="C82" s="38">
        <v>488088</v>
      </c>
      <c r="D82" t="s">
        <v>2842</v>
      </c>
      <c r="E82" s="15">
        <v>41183</v>
      </c>
      <c r="F82" t="s">
        <v>2762</v>
      </c>
      <c r="G82" t="s">
        <v>2829</v>
      </c>
      <c r="H82" s="37" t="s">
        <v>50</v>
      </c>
      <c r="I82" s="37">
        <v>3</v>
      </c>
      <c r="J82" s="37">
        <v>40934.29</v>
      </c>
      <c r="K82" s="37">
        <v>30700.720000000001</v>
      </c>
      <c r="L82" s="37">
        <v>13644.76</v>
      </c>
      <c r="N82" s="5">
        <f>+SUMIF('MF COMBINED'!E:E,Sheet1!C82,'MF COMBINED'!M:M)</f>
        <v>0</v>
      </c>
      <c r="O82" s="5">
        <f t="shared" si="1"/>
        <v>40934.29</v>
      </c>
    </row>
    <row r="83" spans="1:15">
      <c r="A83" t="s">
        <v>2813</v>
      </c>
      <c r="B83">
        <v>488</v>
      </c>
      <c r="C83" s="38">
        <v>488089</v>
      </c>
      <c r="D83" t="s">
        <v>2842</v>
      </c>
      <c r="E83" s="15">
        <v>41183</v>
      </c>
      <c r="F83" t="s">
        <v>2762</v>
      </c>
      <c r="G83" t="s">
        <v>2829</v>
      </c>
      <c r="H83" s="37" t="s">
        <v>50</v>
      </c>
      <c r="I83" s="37">
        <v>3</v>
      </c>
      <c r="J83" s="37">
        <v>40934.29</v>
      </c>
      <c r="K83" s="37">
        <v>30700.720000000001</v>
      </c>
      <c r="L83" s="37">
        <v>13644.76</v>
      </c>
      <c r="N83" s="5">
        <f>+SUMIF('MF COMBINED'!E:E,Sheet1!C83,'MF COMBINED'!M:M)</f>
        <v>0</v>
      </c>
      <c r="O83" s="5">
        <f t="shared" si="1"/>
        <v>40934.29</v>
      </c>
    </row>
    <row r="84" spans="1:15">
      <c r="A84" t="s">
        <v>2813</v>
      </c>
      <c r="B84">
        <v>488</v>
      </c>
      <c r="C84" s="38">
        <v>488090</v>
      </c>
      <c r="D84" t="s">
        <v>2842</v>
      </c>
      <c r="E84" s="15">
        <v>41183</v>
      </c>
      <c r="F84" t="s">
        <v>2762</v>
      </c>
      <c r="G84" t="s">
        <v>2829</v>
      </c>
      <c r="H84" s="37" t="s">
        <v>50</v>
      </c>
      <c r="I84" s="37">
        <v>3</v>
      </c>
      <c r="J84" s="37">
        <v>40934.29</v>
      </c>
      <c r="K84" s="37">
        <v>30700.720000000001</v>
      </c>
      <c r="L84" s="37">
        <v>13644.76</v>
      </c>
      <c r="N84" s="5">
        <f>+SUMIF('MF COMBINED'!E:E,Sheet1!C84,'MF COMBINED'!M:M)</f>
        <v>0</v>
      </c>
      <c r="O84" s="5">
        <f t="shared" si="1"/>
        <v>40934.29</v>
      </c>
    </row>
    <row r="85" spans="1:15">
      <c r="A85" t="s">
        <v>2813</v>
      </c>
      <c r="B85">
        <v>488</v>
      </c>
      <c r="C85" s="38">
        <v>488091</v>
      </c>
      <c r="D85" t="s">
        <v>2842</v>
      </c>
      <c r="E85" s="15">
        <v>41183</v>
      </c>
      <c r="F85" t="s">
        <v>2762</v>
      </c>
      <c r="G85" t="s">
        <v>2829</v>
      </c>
      <c r="H85" s="37" t="s">
        <v>50</v>
      </c>
      <c r="I85" s="37">
        <v>3</v>
      </c>
      <c r="J85" s="37">
        <v>40934.29</v>
      </c>
      <c r="K85" s="37">
        <v>30700.720000000001</v>
      </c>
      <c r="L85" s="37">
        <v>13644.76</v>
      </c>
      <c r="N85" s="5">
        <f>+SUMIF('MF COMBINED'!E:E,Sheet1!C85,'MF COMBINED'!M:M)</f>
        <v>0</v>
      </c>
      <c r="O85" s="5">
        <f t="shared" si="1"/>
        <v>40934.29</v>
      </c>
    </row>
    <row r="86" spans="1:15">
      <c r="A86" t="s">
        <v>2813</v>
      </c>
      <c r="B86">
        <v>488</v>
      </c>
      <c r="C86" s="38">
        <v>488092</v>
      </c>
      <c r="D86" t="s">
        <v>2842</v>
      </c>
      <c r="E86" s="15">
        <v>41183</v>
      </c>
      <c r="F86" t="s">
        <v>2762</v>
      </c>
      <c r="G86" t="s">
        <v>2829</v>
      </c>
      <c r="H86" s="37" t="s">
        <v>50</v>
      </c>
      <c r="I86" s="37">
        <v>3</v>
      </c>
      <c r="J86" s="37">
        <v>40934.33</v>
      </c>
      <c r="K86" s="37">
        <v>30700.75</v>
      </c>
      <c r="L86" s="37">
        <v>13644.78</v>
      </c>
      <c r="N86" s="5">
        <f>+SUMIF('MF COMBINED'!E:E,Sheet1!C86,'MF COMBINED'!M:M)</f>
        <v>0</v>
      </c>
      <c r="O86" s="5">
        <f t="shared" si="1"/>
        <v>40934.33</v>
      </c>
    </row>
    <row r="87" spans="1:15">
      <c r="A87" t="s">
        <v>2813</v>
      </c>
      <c r="B87">
        <v>488</v>
      </c>
      <c r="C87" s="38">
        <v>488093</v>
      </c>
      <c r="D87" t="s">
        <v>2841</v>
      </c>
      <c r="E87" s="15">
        <v>41183</v>
      </c>
      <c r="F87" t="s">
        <v>2762</v>
      </c>
      <c r="G87" t="s">
        <v>2829</v>
      </c>
      <c r="H87" s="37" t="s">
        <v>50</v>
      </c>
      <c r="I87" s="37">
        <v>3</v>
      </c>
      <c r="J87" s="37">
        <v>42042.48</v>
      </c>
      <c r="K87" s="37">
        <v>31531.86</v>
      </c>
      <c r="L87" s="37">
        <v>14014.16</v>
      </c>
      <c r="N87" s="5">
        <f>+SUMIF('MF COMBINED'!E:E,Sheet1!C87,'MF COMBINED'!M:M)</f>
        <v>0</v>
      </c>
      <c r="O87" s="5">
        <f t="shared" si="1"/>
        <v>42042.48</v>
      </c>
    </row>
    <row r="88" spans="1:15">
      <c r="A88" t="s">
        <v>2813</v>
      </c>
      <c r="B88">
        <v>488</v>
      </c>
      <c r="C88" s="38">
        <v>488094</v>
      </c>
      <c r="D88" t="s">
        <v>2841</v>
      </c>
      <c r="E88" s="15">
        <v>41183</v>
      </c>
      <c r="F88" t="s">
        <v>2762</v>
      </c>
      <c r="G88" t="s">
        <v>2829</v>
      </c>
      <c r="H88" s="37" t="s">
        <v>50</v>
      </c>
      <c r="I88" s="37">
        <v>3</v>
      </c>
      <c r="J88" s="37">
        <v>42042.48</v>
      </c>
      <c r="K88" s="37">
        <v>31531.86</v>
      </c>
      <c r="L88" s="37">
        <v>14014.16</v>
      </c>
      <c r="N88" s="5">
        <f>+SUMIF('MF COMBINED'!E:E,Sheet1!C88,'MF COMBINED'!M:M)</f>
        <v>0</v>
      </c>
      <c r="O88" s="5">
        <f t="shared" si="1"/>
        <v>42042.48</v>
      </c>
    </row>
    <row r="89" spans="1:15">
      <c r="A89" t="s">
        <v>2813</v>
      </c>
      <c r="B89">
        <v>488</v>
      </c>
      <c r="C89" s="38">
        <v>488095</v>
      </c>
      <c r="D89" t="s">
        <v>2841</v>
      </c>
      <c r="E89" s="15">
        <v>41183</v>
      </c>
      <c r="F89" t="s">
        <v>2762</v>
      </c>
      <c r="G89" t="s">
        <v>2829</v>
      </c>
      <c r="H89" s="37" t="s">
        <v>50</v>
      </c>
      <c r="I89" s="37">
        <v>3</v>
      </c>
      <c r="J89" s="37">
        <v>42042.48</v>
      </c>
      <c r="K89" s="37">
        <v>31531.86</v>
      </c>
      <c r="L89" s="37">
        <v>14014.16</v>
      </c>
      <c r="N89" s="5">
        <f>+SUMIF('MF COMBINED'!E:E,Sheet1!C89,'MF COMBINED'!M:M)</f>
        <v>0</v>
      </c>
      <c r="O89" s="5">
        <f t="shared" si="1"/>
        <v>42042.48</v>
      </c>
    </row>
    <row r="90" spans="1:15">
      <c r="A90" t="s">
        <v>2813</v>
      </c>
      <c r="B90">
        <v>488</v>
      </c>
      <c r="C90" s="38">
        <v>488096</v>
      </c>
      <c r="D90" t="s">
        <v>2841</v>
      </c>
      <c r="E90" s="15">
        <v>41183</v>
      </c>
      <c r="F90" t="s">
        <v>2762</v>
      </c>
      <c r="G90" t="s">
        <v>2829</v>
      </c>
      <c r="H90" s="37" t="s">
        <v>50</v>
      </c>
      <c r="I90" s="37">
        <v>3</v>
      </c>
      <c r="J90" s="37">
        <v>42042.48</v>
      </c>
      <c r="K90" s="37">
        <v>31531.86</v>
      </c>
      <c r="L90" s="37">
        <v>14014.16</v>
      </c>
      <c r="N90" s="5">
        <f>+SUMIF('MF COMBINED'!E:E,Sheet1!C90,'MF COMBINED'!M:M)</f>
        <v>0</v>
      </c>
      <c r="O90" s="5">
        <f t="shared" si="1"/>
        <v>42042.48</v>
      </c>
    </row>
    <row r="91" spans="1:15">
      <c r="A91" t="s">
        <v>2813</v>
      </c>
      <c r="B91">
        <v>488</v>
      </c>
      <c r="C91" s="38">
        <v>488097</v>
      </c>
      <c r="D91" t="s">
        <v>2841</v>
      </c>
      <c r="E91" s="15">
        <v>41183</v>
      </c>
      <c r="F91" t="s">
        <v>2762</v>
      </c>
      <c r="G91" t="s">
        <v>2829</v>
      </c>
      <c r="H91" s="37" t="s">
        <v>50</v>
      </c>
      <c r="I91" s="37">
        <v>3</v>
      </c>
      <c r="J91" s="37">
        <v>42042.48</v>
      </c>
      <c r="K91" s="37">
        <v>31531.86</v>
      </c>
      <c r="L91" s="37">
        <v>14014.16</v>
      </c>
      <c r="N91" s="5">
        <f>+SUMIF('MF COMBINED'!E:E,Sheet1!C91,'MF COMBINED'!M:M)</f>
        <v>0</v>
      </c>
      <c r="O91" s="5">
        <f t="shared" si="1"/>
        <v>42042.48</v>
      </c>
    </row>
    <row r="92" spans="1:15">
      <c r="A92" t="s">
        <v>2813</v>
      </c>
      <c r="B92">
        <v>488</v>
      </c>
      <c r="C92" s="38">
        <v>488098</v>
      </c>
      <c r="D92" t="s">
        <v>2841</v>
      </c>
      <c r="E92" s="15">
        <v>41183</v>
      </c>
      <c r="F92" t="s">
        <v>2762</v>
      </c>
      <c r="G92" t="s">
        <v>2829</v>
      </c>
      <c r="H92" s="37" t="s">
        <v>50</v>
      </c>
      <c r="I92" s="37">
        <v>3</v>
      </c>
      <c r="J92" s="37">
        <v>42042.48</v>
      </c>
      <c r="K92" s="37">
        <v>31531.86</v>
      </c>
      <c r="L92" s="37">
        <v>14014.16</v>
      </c>
      <c r="N92" s="5">
        <f>+SUMIF('MF COMBINED'!E:E,Sheet1!C92,'MF COMBINED'!M:M)</f>
        <v>0</v>
      </c>
      <c r="O92" s="5">
        <f t="shared" si="1"/>
        <v>42042.48</v>
      </c>
    </row>
    <row r="93" spans="1:15">
      <c r="A93" t="s">
        <v>2813</v>
      </c>
      <c r="B93">
        <v>488</v>
      </c>
      <c r="C93" s="38">
        <v>488099</v>
      </c>
      <c r="D93" t="s">
        <v>2841</v>
      </c>
      <c r="E93" s="15">
        <v>41183</v>
      </c>
      <c r="F93" t="s">
        <v>2762</v>
      </c>
      <c r="G93" t="s">
        <v>2829</v>
      </c>
      <c r="H93" s="37" t="s">
        <v>50</v>
      </c>
      <c r="I93" s="37">
        <v>3</v>
      </c>
      <c r="J93" s="37">
        <v>42042.48</v>
      </c>
      <c r="K93" s="37">
        <v>31531.86</v>
      </c>
      <c r="L93" s="37">
        <v>14014.16</v>
      </c>
      <c r="N93" s="5">
        <f>+SUMIF('MF COMBINED'!E:E,Sheet1!C93,'MF COMBINED'!M:M)</f>
        <v>0</v>
      </c>
      <c r="O93" s="5">
        <f t="shared" si="1"/>
        <v>42042.48</v>
      </c>
    </row>
    <row r="94" spans="1:15">
      <c r="A94" t="s">
        <v>2813</v>
      </c>
      <c r="B94">
        <v>488</v>
      </c>
      <c r="C94" s="38">
        <v>488100</v>
      </c>
      <c r="D94" t="s">
        <v>2841</v>
      </c>
      <c r="E94" s="15">
        <v>41183</v>
      </c>
      <c r="F94" t="s">
        <v>2762</v>
      </c>
      <c r="G94" t="s">
        <v>2829</v>
      </c>
      <c r="H94" s="37" t="s">
        <v>50</v>
      </c>
      <c r="I94" s="37">
        <v>3</v>
      </c>
      <c r="J94" s="37">
        <v>42042.48</v>
      </c>
      <c r="K94" s="37">
        <v>31531.86</v>
      </c>
      <c r="L94" s="37">
        <v>14014.16</v>
      </c>
      <c r="N94" s="5">
        <f>+SUMIF('MF COMBINED'!E:E,Sheet1!C94,'MF COMBINED'!M:M)</f>
        <v>0</v>
      </c>
      <c r="O94" s="5">
        <f t="shared" si="1"/>
        <v>42042.48</v>
      </c>
    </row>
    <row r="95" spans="1:15">
      <c r="A95" t="s">
        <v>2813</v>
      </c>
      <c r="B95">
        <v>488</v>
      </c>
      <c r="C95" s="38">
        <v>488101</v>
      </c>
      <c r="D95" t="s">
        <v>2841</v>
      </c>
      <c r="E95" s="15">
        <v>41183</v>
      </c>
      <c r="F95" t="s">
        <v>2762</v>
      </c>
      <c r="G95" t="s">
        <v>2829</v>
      </c>
      <c r="H95" s="37" t="s">
        <v>50</v>
      </c>
      <c r="I95" s="37">
        <v>3</v>
      </c>
      <c r="J95" s="37">
        <v>42042.48</v>
      </c>
      <c r="K95" s="37">
        <v>31531.86</v>
      </c>
      <c r="L95" s="37">
        <v>14014.16</v>
      </c>
      <c r="N95" s="5">
        <f>+SUMIF('MF COMBINED'!E:E,Sheet1!C95,'MF COMBINED'!M:M)</f>
        <v>0</v>
      </c>
      <c r="O95" s="5">
        <f t="shared" si="1"/>
        <v>42042.48</v>
      </c>
    </row>
    <row r="96" spans="1:15">
      <c r="A96" t="s">
        <v>2813</v>
      </c>
      <c r="B96">
        <v>488</v>
      </c>
      <c r="C96" s="38">
        <v>488102</v>
      </c>
      <c r="D96" t="s">
        <v>2841</v>
      </c>
      <c r="E96" s="15">
        <v>41183</v>
      </c>
      <c r="F96" t="s">
        <v>2762</v>
      </c>
      <c r="G96" t="s">
        <v>2829</v>
      </c>
      <c r="H96" s="37" t="s">
        <v>50</v>
      </c>
      <c r="I96" s="37">
        <v>3</v>
      </c>
      <c r="J96" s="37">
        <v>42042.48</v>
      </c>
      <c r="K96" s="37">
        <v>31531.86</v>
      </c>
      <c r="L96" s="37">
        <v>14014.16</v>
      </c>
      <c r="N96" s="5">
        <f>+SUMIF('MF COMBINED'!E:E,Sheet1!C96,'MF COMBINED'!M:M)</f>
        <v>0</v>
      </c>
      <c r="O96" s="5">
        <f t="shared" si="1"/>
        <v>42042.48</v>
      </c>
    </row>
    <row r="97" spans="1:15">
      <c r="A97" t="s">
        <v>2813</v>
      </c>
      <c r="B97">
        <v>488</v>
      </c>
      <c r="C97" s="38">
        <v>488103</v>
      </c>
      <c r="D97" t="s">
        <v>2841</v>
      </c>
      <c r="E97" s="15">
        <v>41183</v>
      </c>
      <c r="F97" t="s">
        <v>2762</v>
      </c>
      <c r="G97" t="s">
        <v>2829</v>
      </c>
      <c r="H97" s="37" t="s">
        <v>50</v>
      </c>
      <c r="I97" s="37">
        <v>3</v>
      </c>
      <c r="J97" s="37">
        <v>42042.48</v>
      </c>
      <c r="K97" s="37">
        <v>31531.86</v>
      </c>
      <c r="L97" s="37">
        <v>14014.16</v>
      </c>
      <c r="N97" s="5">
        <f>+SUMIF('MF COMBINED'!E:E,Sheet1!C97,'MF COMBINED'!M:M)</f>
        <v>0</v>
      </c>
      <c r="O97" s="5">
        <f t="shared" si="1"/>
        <v>42042.48</v>
      </c>
    </row>
    <row r="98" spans="1:15">
      <c r="A98" t="s">
        <v>2813</v>
      </c>
      <c r="B98">
        <v>488</v>
      </c>
      <c r="C98" s="38">
        <v>488104</v>
      </c>
      <c r="D98" t="s">
        <v>2841</v>
      </c>
      <c r="E98" s="15">
        <v>41183</v>
      </c>
      <c r="F98" t="s">
        <v>2762</v>
      </c>
      <c r="G98" t="s">
        <v>2829</v>
      </c>
      <c r="H98" s="37" t="s">
        <v>50</v>
      </c>
      <c r="I98" s="37">
        <v>3</v>
      </c>
      <c r="J98" s="37">
        <v>42042.48</v>
      </c>
      <c r="K98" s="37">
        <v>31531.86</v>
      </c>
      <c r="L98" s="37">
        <v>14014.16</v>
      </c>
      <c r="N98" s="5">
        <f>+SUMIF('MF COMBINED'!E:E,Sheet1!C98,'MF COMBINED'!M:M)</f>
        <v>0</v>
      </c>
      <c r="O98" s="5">
        <f t="shared" si="1"/>
        <v>42042.48</v>
      </c>
    </row>
    <row r="99" spans="1:15">
      <c r="A99" t="s">
        <v>2813</v>
      </c>
      <c r="B99">
        <v>488</v>
      </c>
      <c r="C99" s="38">
        <v>488105</v>
      </c>
      <c r="D99" t="s">
        <v>2841</v>
      </c>
      <c r="E99" s="15">
        <v>41183</v>
      </c>
      <c r="F99" t="s">
        <v>2762</v>
      </c>
      <c r="G99" t="s">
        <v>2829</v>
      </c>
      <c r="H99" s="37" t="s">
        <v>50</v>
      </c>
      <c r="I99" s="37">
        <v>3</v>
      </c>
      <c r="J99" s="37">
        <v>42042.48</v>
      </c>
      <c r="K99" s="37">
        <v>31531.86</v>
      </c>
      <c r="L99" s="37">
        <v>14014.16</v>
      </c>
      <c r="N99" s="5">
        <f>+SUMIF('MF COMBINED'!E:E,Sheet1!C99,'MF COMBINED'!M:M)</f>
        <v>0</v>
      </c>
      <c r="O99" s="5">
        <f t="shared" si="1"/>
        <v>42042.48</v>
      </c>
    </row>
    <row r="100" spans="1:15">
      <c r="A100" t="s">
        <v>2813</v>
      </c>
      <c r="B100">
        <v>488</v>
      </c>
      <c r="C100" s="38">
        <v>488106</v>
      </c>
      <c r="D100" t="s">
        <v>2841</v>
      </c>
      <c r="E100" s="15">
        <v>41183</v>
      </c>
      <c r="F100" t="s">
        <v>2762</v>
      </c>
      <c r="G100" t="s">
        <v>2829</v>
      </c>
      <c r="H100" s="37" t="s">
        <v>50</v>
      </c>
      <c r="I100" s="37">
        <v>3</v>
      </c>
      <c r="J100" s="37">
        <v>42042.48</v>
      </c>
      <c r="K100" s="37">
        <v>31531.86</v>
      </c>
      <c r="L100" s="37">
        <v>14014.16</v>
      </c>
      <c r="N100" s="5">
        <f>+SUMIF('MF COMBINED'!E:E,Sheet1!C100,'MF COMBINED'!M:M)</f>
        <v>0</v>
      </c>
      <c r="O100" s="5">
        <f t="shared" si="1"/>
        <v>42042.48</v>
      </c>
    </row>
    <row r="101" spans="1:15">
      <c r="A101" t="s">
        <v>2813</v>
      </c>
      <c r="B101">
        <v>488</v>
      </c>
      <c r="C101" s="38">
        <v>488107</v>
      </c>
      <c r="D101" t="s">
        <v>2841</v>
      </c>
      <c r="E101" s="15">
        <v>41183</v>
      </c>
      <c r="F101" t="s">
        <v>2762</v>
      </c>
      <c r="G101" t="s">
        <v>2829</v>
      </c>
      <c r="H101" s="37" t="s">
        <v>50</v>
      </c>
      <c r="I101" s="37">
        <v>3</v>
      </c>
      <c r="J101" s="37">
        <v>42042.48</v>
      </c>
      <c r="K101" s="37">
        <v>31531.86</v>
      </c>
      <c r="L101" s="37">
        <v>14014.16</v>
      </c>
      <c r="N101" s="5">
        <f>+SUMIF('MF COMBINED'!E:E,Sheet1!C101,'MF COMBINED'!M:M)</f>
        <v>0</v>
      </c>
      <c r="O101" s="5">
        <f t="shared" si="1"/>
        <v>42042.48</v>
      </c>
    </row>
    <row r="102" spans="1:15">
      <c r="A102" t="s">
        <v>2813</v>
      </c>
      <c r="B102">
        <v>488</v>
      </c>
      <c r="C102" s="38">
        <v>488108</v>
      </c>
      <c r="D102" t="s">
        <v>2841</v>
      </c>
      <c r="E102" s="15">
        <v>41183</v>
      </c>
      <c r="F102" t="s">
        <v>2762</v>
      </c>
      <c r="G102" t="s">
        <v>2829</v>
      </c>
      <c r="H102" s="37" t="s">
        <v>50</v>
      </c>
      <c r="I102" s="37">
        <v>3</v>
      </c>
      <c r="J102" s="37">
        <v>42042.48</v>
      </c>
      <c r="K102" s="37">
        <v>31531.86</v>
      </c>
      <c r="L102" s="37">
        <v>14014.16</v>
      </c>
      <c r="N102" s="5">
        <f>+SUMIF('MF COMBINED'!E:E,Sheet1!C102,'MF COMBINED'!M:M)</f>
        <v>0</v>
      </c>
      <c r="O102" s="5">
        <f t="shared" si="1"/>
        <v>42042.48</v>
      </c>
    </row>
    <row r="103" spans="1:15">
      <c r="A103" t="s">
        <v>2813</v>
      </c>
      <c r="B103">
        <v>488</v>
      </c>
      <c r="C103" s="38">
        <v>488109</v>
      </c>
      <c r="D103" t="s">
        <v>2841</v>
      </c>
      <c r="E103" s="15">
        <v>41183</v>
      </c>
      <c r="F103" t="s">
        <v>2762</v>
      </c>
      <c r="G103" t="s">
        <v>2829</v>
      </c>
      <c r="H103" s="37" t="s">
        <v>50</v>
      </c>
      <c r="I103" s="37">
        <v>3</v>
      </c>
      <c r="J103" s="37">
        <v>42042.48</v>
      </c>
      <c r="K103" s="37">
        <v>31531.86</v>
      </c>
      <c r="L103" s="37">
        <v>14014.16</v>
      </c>
      <c r="N103" s="5">
        <f>+SUMIF('MF COMBINED'!E:E,Sheet1!C103,'MF COMBINED'!M:M)</f>
        <v>0</v>
      </c>
      <c r="O103" s="5">
        <f t="shared" si="1"/>
        <v>42042.48</v>
      </c>
    </row>
    <row r="104" spans="1:15">
      <c r="A104" t="s">
        <v>2813</v>
      </c>
      <c r="B104">
        <v>488</v>
      </c>
      <c r="C104" s="38">
        <v>488110</v>
      </c>
      <c r="D104" t="s">
        <v>2841</v>
      </c>
      <c r="E104" s="15">
        <v>41183</v>
      </c>
      <c r="F104" t="s">
        <v>2762</v>
      </c>
      <c r="G104" t="s">
        <v>2829</v>
      </c>
      <c r="H104" s="37" t="s">
        <v>50</v>
      </c>
      <c r="I104" s="37">
        <v>3</v>
      </c>
      <c r="J104" s="37">
        <v>42042.48</v>
      </c>
      <c r="K104" s="37">
        <v>31531.86</v>
      </c>
      <c r="L104" s="37">
        <v>14014.16</v>
      </c>
      <c r="N104" s="5">
        <f>+SUMIF('MF COMBINED'!E:E,Sheet1!C104,'MF COMBINED'!M:M)</f>
        <v>0</v>
      </c>
      <c r="O104" s="5">
        <f t="shared" si="1"/>
        <v>42042.48</v>
      </c>
    </row>
    <row r="105" spans="1:15">
      <c r="A105" t="s">
        <v>2813</v>
      </c>
      <c r="B105">
        <v>488</v>
      </c>
      <c r="C105" s="38">
        <v>488111</v>
      </c>
      <c r="D105" t="s">
        <v>2841</v>
      </c>
      <c r="E105" s="15">
        <v>41183</v>
      </c>
      <c r="F105" t="s">
        <v>2762</v>
      </c>
      <c r="G105" t="s">
        <v>2829</v>
      </c>
      <c r="H105" s="37" t="s">
        <v>50</v>
      </c>
      <c r="I105" s="37">
        <v>3</v>
      </c>
      <c r="J105" s="37">
        <v>42042.48</v>
      </c>
      <c r="K105" s="37">
        <v>31531.86</v>
      </c>
      <c r="L105" s="37">
        <v>14014.16</v>
      </c>
      <c r="N105" s="5">
        <f>+SUMIF('MF COMBINED'!E:E,Sheet1!C105,'MF COMBINED'!M:M)</f>
        <v>0</v>
      </c>
      <c r="O105" s="5">
        <f t="shared" si="1"/>
        <v>42042.48</v>
      </c>
    </row>
    <row r="106" spans="1:15">
      <c r="A106" t="s">
        <v>2813</v>
      </c>
      <c r="B106">
        <v>488</v>
      </c>
      <c r="C106" s="38">
        <v>488112</v>
      </c>
      <c r="D106" t="s">
        <v>2841</v>
      </c>
      <c r="E106" s="15">
        <v>41183</v>
      </c>
      <c r="F106" t="s">
        <v>2762</v>
      </c>
      <c r="G106" t="s">
        <v>2829</v>
      </c>
      <c r="H106" s="37" t="s">
        <v>50</v>
      </c>
      <c r="I106" s="37">
        <v>3</v>
      </c>
      <c r="J106" s="37">
        <v>42042.48</v>
      </c>
      <c r="K106" s="37">
        <v>31531.86</v>
      </c>
      <c r="L106" s="37">
        <v>14014.16</v>
      </c>
      <c r="N106" s="5">
        <f>+SUMIF('MF COMBINED'!E:E,Sheet1!C106,'MF COMBINED'!M:M)</f>
        <v>0</v>
      </c>
      <c r="O106" s="5">
        <f t="shared" si="1"/>
        <v>42042.48</v>
      </c>
    </row>
    <row r="107" spans="1:15">
      <c r="A107" t="s">
        <v>2813</v>
      </c>
      <c r="B107">
        <v>488</v>
      </c>
      <c r="C107" s="38">
        <v>488113</v>
      </c>
      <c r="D107" t="s">
        <v>2841</v>
      </c>
      <c r="E107" s="15">
        <v>41183</v>
      </c>
      <c r="F107" t="s">
        <v>2762</v>
      </c>
      <c r="G107" t="s">
        <v>2829</v>
      </c>
      <c r="H107" s="37" t="s">
        <v>50</v>
      </c>
      <c r="I107" s="37">
        <v>3</v>
      </c>
      <c r="J107" s="37">
        <v>42042.48</v>
      </c>
      <c r="K107" s="37">
        <v>31531.86</v>
      </c>
      <c r="L107" s="37">
        <v>14014.16</v>
      </c>
      <c r="N107" s="5">
        <f>+SUMIF('MF COMBINED'!E:E,Sheet1!C107,'MF COMBINED'!M:M)</f>
        <v>0</v>
      </c>
      <c r="O107" s="5">
        <f t="shared" si="1"/>
        <v>42042.48</v>
      </c>
    </row>
    <row r="108" spans="1:15">
      <c r="A108" t="s">
        <v>2813</v>
      </c>
      <c r="B108">
        <v>488</v>
      </c>
      <c r="C108" s="38">
        <v>488114</v>
      </c>
      <c r="D108" t="s">
        <v>2841</v>
      </c>
      <c r="E108" s="15">
        <v>41183</v>
      </c>
      <c r="F108" t="s">
        <v>2762</v>
      </c>
      <c r="G108" t="s">
        <v>2829</v>
      </c>
      <c r="H108" s="37" t="s">
        <v>50</v>
      </c>
      <c r="I108" s="37">
        <v>3</v>
      </c>
      <c r="J108" s="37">
        <v>42042.48</v>
      </c>
      <c r="K108" s="37">
        <v>31531.86</v>
      </c>
      <c r="L108" s="37">
        <v>14014.16</v>
      </c>
      <c r="N108" s="5">
        <f>+SUMIF('MF COMBINED'!E:E,Sheet1!C108,'MF COMBINED'!M:M)</f>
        <v>0</v>
      </c>
      <c r="O108" s="5">
        <f t="shared" si="1"/>
        <v>42042.48</v>
      </c>
    </row>
    <row r="109" spans="1:15">
      <c r="A109" t="s">
        <v>2813</v>
      </c>
      <c r="B109">
        <v>488</v>
      </c>
      <c r="C109" s="38">
        <v>488115</v>
      </c>
      <c r="D109" t="s">
        <v>2841</v>
      </c>
      <c r="E109" s="15">
        <v>41183</v>
      </c>
      <c r="F109" t="s">
        <v>2762</v>
      </c>
      <c r="G109" t="s">
        <v>2829</v>
      </c>
      <c r="H109" s="37" t="s">
        <v>50</v>
      </c>
      <c r="I109" s="37">
        <v>3</v>
      </c>
      <c r="J109" s="37">
        <v>42042.48</v>
      </c>
      <c r="K109" s="37">
        <v>31531.86</v>
      </c>
      <c r="L109" s="37">
        <v>14014.16</v>
      </c>
      <c r="N109" s="5">
        <f>+SUMIF('MF COMBINED'!E:E,Sheet1!C109,'MF COMBINED'!M:M)</f>
        <v>0</v>
      </c>
      <c r="O109" s="5">
        <f t="shared" si="1"/>
        <v>42042.48</v>
      </c>
    </row>
    <row r="110" spans="1:15">
      <c r="A110" t="s">
        <v>2813</v>
      </c>
      <c r="B110">
        <v>488</v>
      </c>
      <c r="C110" s="38">
        <v>488116</v>
      </c>
      <c r="D110" t="s">
        <v>2841</v>
      </c>
      <c r="E110" s="15">
        <v>41183</v>
      </c>
      <c r="F110" t="s">
        <v>2762</v>
      </c>
      <c r="G110" t="s">
        <v>2829</v>
      </c>
      <c r="H110" s="37" t="s">
        <v>50</v>
      </c>
      <c r="I110" s="37">
        <v>3</v>
      </c>
      <c r="J110" s="37">
        <v>42042.48</v>
      </c>
      <c r="K110" s="37">
        <v>31531.86</v>
      </c>
      <c r="L110" s="37">
        <v>14014.16</v>
      </c>
      <c r="N110" s="5">
        <f>+SUMIF('MF COMBINED'!E:E,Sheet1!C110,'MF COMBINED'!M:M)</f>
        <v>0</v>
      </c>
      <c r="O110" s="5">
        <f t="shared" si="1"/>
        <v>42042.48</v>
      </c>
    </row>
    <row r="111" spans="1:15">
      <c r="A111" t="s">
        <v>2813</v>
      </c>
      <c r="B111">
        <v>488</v>
      </c>
      <c r="C111" s="38">
        <v>488117</v>
      </c>
      <c r="D111" t="s">
        <v>2841</v>
      </c>
      <c r="E111" s="15">
        <v>41183</v>
      </c>
      <c r="F111" t="s">
        <v>2762</v>
      </c>
      <c r="G111" t="s">
        <v>2829</v>
      </c>
      <c r="H111" s="37" t="s">
        <v>50</v>
      </c>
      <c r="I111" s="37">
        <v>3</v>
      </c>
      <c r="J111" s="37">
        <v>42042.48</v>
      </c>
      <c r="K111" s="37">
        <v>31531.86</v>
      </c>
      <c r="L111" s="37">
        <v>14014.16</v>
      </c>
      <c r="N111" s="5">
        <f>+SUMIF('MF COMBINED'!E:E,Sheet1!C111,'MF COMBINED'!M:M)</f>
        <v>0</v>
      </c>
      <c r="O111" s="5">
        <f t="shared" si="1"/>
        <v>42042.48</v>
      </c>
    </row>
    <row r="112" spans="1:15">
      <c r="A112" t="s">
        <v>2813</v>
      </c>
      <c r="B112">
        <v>488</v>
      </c>
      <c r="C112" s="38">
        <v>488118</v>
      </c>
      <c r="D112" t="s">
        <v>2841</v>
      </c>
      <c r="E112" s="15">
        <v>41183</v>
      </c>
      <c r="F112" t="s">
        <v>2762</v>
      </c>
      <c r="G112" t="s">
        <v>2829</v>
      </c>
      <c r="H112" s="37" t="s">
        <v>50</v>
      </c>
      <c r="I112" s="37">
        <v>3</v>
      </c>
      <c r="J112" s="37">
        <v>42042.48</v>
      </c>
      <c r="K112" s="37">
        <v>31531.86</v>
      </c>
      <c r="L112" s="37">
        <v>14014.16</v>
      </c>
      <c r="N112" s="5">
        <f>+SUMIF('MF COMBINED'!E:E,Sheet1!C112,'MF COMBINED'!M:M)</f>
        <v>0</v>
      </c>
      <c r="O112" s="5">
        <f t="shared" si="1"/>
        <v>42042.48</v>
      </c>
    </row>
    <row r="113" spans="1:15">
      <c r="A113" t="s">
        <v>2813</v>
      </c>
      <c r="B113">
        <v>488</v>
      </c>
      <c r="C113" s="38">
        <v>488119</v>
      </c>
      <c r="D113" t="s">
        <v>2841</v>
      </c>
      <c r="E113" s="15">
        <v>41183</v>
      </c>
      <c r="F113" t="s">
        <v>2762</v>
      </c>
      <c r="G113" t="s">
        <v>2829</v>
      </c>
      <c r="H113" s="37" t="s">
        <v>50</v>
      </c>
      <c r="I113" s="37">
        <v>3</v>
      </c>
      <c r="J113" s="37">
        <v>42042.48</v>
      </c>
      <c r="K113" s="37">
        <v>31531.86</v>
      </c>
      <c r="L113" s="37">
        <v>14014.16</v>
      </c>
      <c r="N113" s="5">
        <f>+SUMIF('MF COMBINED'!E:E,Sheet1!C113,'MF COMBINED'!M:M)</f>
        <v>0</v>
      </c>
      <c r="O113" s="5">
        <f t="shared" si="1"/>
        <v>42042.48</v>
      </c>
    </row>
    <row r="114" spans="1:15">
      <c r="A114" t="s">
        <v>2813</v>
      </c>
      <c r="B114">
        <v>488</v>
      </c>
      <c r="C114" s="38">
        <v>488120</v>
      </c>
      <c r="D114" t="s">
        <v>2841</v>
      </c>
      <c r="E114" s="15">
        <v>41183</v>
      </c>
      <c r="F114" t="s">
        <v>2762</v>
      </c>
      <c r="G114" t="s">
        <v>2829</v>
      </c>
      <c r="H114" s="37" t="s">
        <v>50</v>
      </c>
      <c r="I114" s="37">
        <v>3</v>
      </c>
      <c r="J114" s="37">
        <v>42042.48</v>
      </c>
      <c r="K114" s="37">
        <v>31531.86</v>
      </c>
      <c r="L114" s="37">
        <v>14014.16</v>
      </c>
      <c r="N114" s="5">
        <f>+SUMIF('MF COMBINED'!E:E,Sheet1!C114,'MF COMBINED'!M:M)</f>
        <v>0</v>
      </c>
      <c r="O114" s="5">
        <f t="shared" si="1"/>
        <v>42042.48</v>
      </c>
    </row>
    <row r="115" spans="1:15">
      <c r="A115" t="s">
        <v>2813</v>
      </c>
      <c r="B115">
        <v>488</v>
      </c>
      <c r="C115" s="38">
        <v>488121</v>
      </c>
      <c r="D115" t="s">
        <v>2841</v>
      </c>
      <c r="E115" s="15">
        <v>41183</v>
      </c>
      <c r="F115" t="s">
        <v>2762</v>
      </c>
      <c r="G115" t="s">
        <v>2829</v>
      </c>
      <c r="H115" s="37" t="s">
        <v>50</v>
      </c>
      <c r="I115" s="37">
        <v>3</v>
      </c>
      <c r="J115" s="37">
        <v>42042.48</v>
      </c>
      <c r="K115" s="37">
        <v>31531.86</v>
      </c>
      <c r="L115" s="37">
        <v>14014.16</v>
      </c>
      <c r="N115" s="5">
        <f>+SUMIF('MF COMBINED'!E:E,Sheet1!C115,'MF COMBINED'!M:M)</f>
        <v>0</v>
      </c>
      <c r="O115" s="5">
        <f t="shared" si="1"/>
        <v>42042.48</v>
      </c>
    </row>
    <row r="116" spans="1:15">
      <c r="A116" t="s">
        <v>2813</v>
      </c>
      <c r="B116">
        <v>488</v>
      </c>
      <c r="C116" s="38">
        <v>488122</v>
      </c>
      <c r="D116" t="s">
        <v>2841</v>
      </c>
      <c r="E116" s="15">
        <v>41183</v>
      </c>
      <c r="F116" t="s">
        <v>2762</v>
      </c>
      <c r="G116" t="s">
        <v>2829</v>
      </c>
      <c r="H116" s="37" t="s">
        <v>50</v>
      </c>
      <c r="I116" s="37">
        <v>3</v>
      </c>
      <c r="J116" s="37">
        <v>42042.48</v>
      </c>
      <c r="K116" s="37">
        <v>31531.86</v>
      </c>
      <c r="L116" s="37">
        <v>14014.16</v>
      </c>
      <c r="N116" s="5">
        <f>+SUMIF('MF COMBINED'!E:E,Sheet1!C116,'MF COMBINED'!M:M)</f>
        <v>0</v>
      </c>
      <c r="O116" s="5">
        <f t="shared" si="1"/>
        <v>42042.48</v>
      </c>
    </row>
    <row r="117" spans="1:15">
      <c r="A117" t="s">
        <v>2813</v>
      </c>
      <c r="B117">
        <v>488</v>
      </c>
      <c r="C117" s="38">
        <v>488123</v>
      </c>
      <c r="D117" t="s">
        <v>2841</v>
      </c>
      <c r="E117" s="15">
        <v>41183</v>
      </c>
      <c r="F117" t="s">
        <v>2762</v>
      </c>
      <c r="G117" t="s">
        <v>2829</v>
      </c>
      <c r="H117" s="37" t="s">
        <v>50</v>
      </c>
      <c r="I117" s="37">
        <v>3</v>
      </c>
      <c r="J117" s="37">
        <v>42042.48</v>
      </c>
      <c r="K117" s="37">
        <v>31531.86</v>
      </c>
      <c r="L117" s="37">
        <v>14014.16</v>
      </c>
      <c r="N117" s="5">
        <f>+SUMIF('MF COMBINED'!E:E,Sheet1!C117,'MF COMBINED'!M:M)</f>
        <v>0</v>
      </c>
      <c r="O117" s="5">
        <f t="shared" si="1"/>
        <v>42042.48</v>
      </c>
    </row>
    <row r="118" spans="1:15">
      <c r="A118" t="s">
        <v>2813</v>
      </c>
      <c r="B118">
        <v>488</v>
      </c>
      <c r="C118" s="38">
        <v>488124</v>
      </c>
      <c r="D118" t="s">
        <v>2841</v>
      </c>
      <c r="E118" s="15">
        <v>41183</v>
      </c>
      <c r="F118" t="s">
        <v>2762</v>
      </c>
      <c r="G118" t="s">
        <v>2829</v>
      </c>
      <c r="H118" s="37" t="s">
        <v>50</v>
      </c>
      <c r="I118" s="37">
        <v>3</v>
      </c>
      <c r="J118" s="37">
        <v>42042.48</v>
      </c>
      <c r="K118" s="37">
        <v>31531.86</v>
      </c>
      <c r="L118" s="37">
        <v>14014.16</v>
      </c>
      <c r="N118" s="5">
        <f>+SUMIF('MF COMBINED'!E:E,Sheet1!C118,'MF COMBINED'!M:M)</f>
        <v>0</v>
      </c>
      <c r="O118" s="5">
        <f t="shared" si="1"/>
        <v>42042.48</v>
      </c>
    </row>
    <row r="119" spans="1:15">
      <c r="A119" t="s">
        <v>2813</v>
      </c>
      <c r="B119">
        <v>488</v>
      </c>
      <c r="C119" s="38">
        <v>488125</v>
      </c>
      <c r="D119" t="s">
        <v>2841</v>
      </c>
      <c r="E119" s="15">
        <v>41183</v>
      </c>
      <c r="F119" t="s">
        <v>2762</v>
      </c>
      <c r="G119" t="s">
        <v>2829</v>
      </c>
      <c r="H119" s="37" t="s">
        <v>50</v>
      </c>
      <c r="I119" s="37">
        <v>3</v>
      </c>
      <c r="J119" s="37">
        <v>42042.48</v>
      </c>
      <c r="K119" s="37">
        <v>31531.86</v>
      </c>
      <c r="L119" s="37">
        <v>14014.16</v>
      </c>
      <c r="N119" s="5">
        <f>+SUMIF('MF COMBINED'!E:E,Sheet1!C119,'MF COMBINED'!M:M)</f>
        <v>0</v>
      </c>
      <c r="O119" s="5">
        <f t="shared" si="1"/>
        <v>42042.48</v>
      </c>
    </row>
    <row r="120" spans="1:15">
      <c r="A120" t="s">
        <v>2813</v>
      </c>
      <c r="B120">
        <v>488</v>
      </c>
      <c r="C120" s="38">
        <v>488126</v>
      </c>
      <c r="D120" t="s">
        <v>2841</v>
      </c>
      <c r="E120" s="15">
        <v>41183</v>
      </c>
      <c r="F120" t="s">
        <v>2762</v>
      </c>
      <c r="G120" t="s">
        <v>2829</v>
      </c>
      <c r="H120" s="37" t="s">
        <v>50</v>
      </c>
      <c r="I120" s="37">
        <v>3</v>
      </c>
      <c r="J120" s="37">
        <v>42042.48</v>
      </c>
      <c r="K120" s="37">
        <v>31531.86</v>
      </c>
      <c r="L120" s="37">
        <v>14014.16</v>
      </c>
      <c r="N120" s="5">
        <f>+SUMIF('MF COMBINED'!E:E,Sheet1!C120,'MF COMBINED'!M:M)</f>
        <v>0</v>
      </c>
      <c r="O120" s="5">
        <f t="shared" si="1"/>
        <v>42042.48</v>
      </c>
    </row>
    <row r="121" spans="1:15">
      <c r="A121" t="s">
        <v>2813</v>
      </c>
      <c r="B121">
        <v>488</v>
      </c>
      <c r="C121" s="38">
        <v>488127</v>
      </c>
      <c r="D121" t="s">
        <v>2841</v>
      </c>
      <c r="E121" s="15">
        <v>41183</v>
      </c>
      <c r="F121" t="s">
        <v>2762</v>
      </c>
      <c r="G121" t="s">
        <v>2829</v>
      </c>
      <c r="H121" s="37" t="s">
        <v>50</v>
      </c>
      <c r="I121" s="37">
        <v>3</v>
      </c>
      <c r="J121" s="37">
        <v>42042.48</v>
      </c>
      <c r="K121" s="37">
        <v>31531.86</v>
      </c>
      <c r="L121" s="37">
        <v>14014.16</v>
      </c>
      <c r="N121" s="5">
        <f>+SUMIF('MF COMBINED'!E:E,Sheet1!C121,'MF COMBINED'!M:M)</f>
        <v>0</v>
      </c>
      <c r="O121" s="5">
        <f t="shared" si="1"/>
        <v>42042.48</v>
      </c>
    </row>
    <row r="122" spans="1:15">
      <c r="A122" t="s">
        <v>2813</v>
      </c>
      <c r="B122">
        <v>488</v>
      </c>
      <c r="C122" s="38">
        <v>488128</v>
      </c>
      <c r="D122" t="s">
        <v>2841</v>
      </c>
      <c r="E122" s="15">
        <v>41183</v>
      </c>
      <c r="F122" t="s">
        <v>2762</v>
      </c>
      <c r="G122" t="s">
        <v>2829</v>
      </c>
      <c r="H122" s="37" t="s">
        <v>50</v>
      </c>
      <c r="I122" s="37">
        <v>3</v>
      </c>
      <c r="J122" s="37">
        <v>42042.48</v>
      </c>
      <c r="K122" s="37">
        <v>31531.86</v>
      </c>
      <c r="L122" s="37">
        <v>14014.16</v>
      </c>
      <c r="N122" s="5">
        <f>+SUMIF('MF COMBINED'!E:E,Sheet1!C122,'MF COMBINED'!M:M)</f>
        <v>0</v>
      </c>
      <c r="O122" s="5">
        <f t="shared" si="1"/>
        <v>42042.48</v>
      </c>
    </row>
    <row r="123" spans="1:15">
      <c r="A123" t="s">
        <v>2813</v>
      </c>
      <c r="B123">
        <v>488</v>
      </c>
      <c r="C123" s="38">
        <v>488129</v>
      </c>
      <c r="D123" t="s">
        <v>2841</v>
      </c>
      <c r="E123" s="15">
        <v>41183</v>
      </c>
      <c r="F123" t="s">
        <v>2762</v>
      </c>
      <c r="G123" t="s">
        <v>2829</v>
      </c>
      <c r="H123" s="37" t="s">
        <v>50</v>
      </c>
      <c r="I123" s="37">
        <v>3</v>
      </c>
      <c r="J123" s="37">
        <v>42042.48</v>
      </c>
      <c r="K123" s="37">
        <v>31531.86</v>
      </c>
      <c r="L123" s="37">
        <v>14014.16</v>
      </c>
      <c r="N123" s="5">
        <f>+SUMIF('MF COMBINED'!E:E,Sheet1!C123,'MF COMBINED'!M:M)</f>
        <v>0</v>
      </c>
      <c r="O123" s="5">
        <f t="shared" si="1"/>
        <v>42042.48</v>
      </c>
    </row>
    <row r="124" spans="1:15">
      <c r="A124" t="s">
        <v>2813</v>
      </c>
      <c r="B124">
        <v>488</v>
      </c>
      <c r="C124" s="38">
        <v>488130</v>
      </c>
      <c r="D124" t="s">
        <v>2841</v>
      </c>
      <c r="E124" s="15">
        <v>41183</v>
      </c>
      <c r="F124" t="s">
        <v>2762</v>
      </c>
      <c r="G124" t="s">
        <v>2829</v>
      </c>
      <c r="H124" s="37" t="s">
        <v>50</v>
      </c>
      <c r="I124" s="37">
        <v>3</v>
      </c>
      <c r="J124" s="37">
        <v>42042.48</v>
      </c>
      <c r="K124" s="37">
        <v>31531.86</v>
      </c>
      <c r="L124" s="37">
        <v>14014.16</v>
      </c>
      <c r="N124" s="5">
        <f>+SUMIF('MF COMBINED'!E:E,Sheet1!C124,'MF COMBINED'!M:M)</f>
        <v>0</v>
      </c>
      <c r="O124" s="5">
        <f t="shared" ref="O124:O133" si="2">+J124-N124</f>
        <v>42042.48</v>
      </c>
    </row>
    <row r="125" spans="1:15">
      <c r="A125" t="s">
        <v>2813</v>
      </c>
      <c r="B125">
        <v>488</v>
      </c>
      <c r="C125" s="38">
        <v>488131</v>
      </c>
      <c r="D125" t="s">
        <v>2841</v>
      </c>
      <c r="E125" s="15">
        <v>41183</v>
      </c>
      <c r="F125" t="s">
        <v>2762</v>
      </c>
      <c r="G125" t="s">
        <v>2829</v>
      </c>
      <c r="H125" s="37" t="s">
        <v>50</v>
      </c>
      <c r="I125">
        <v>3</v>
      </c>
      <c r="J125" s="37">
        <v>42042.48</v>
      </c>
      <c r="K125" s="37">
        <v>31531.86</v>
      </c>
      <c r="L125" s="37">
        <v>14014.16</v>
      </c>
      <c r="N125" s="5">
        <f>+SUMIF('MF COMBINED'!E:E,Sheet1!C125,'MF COMBINED'!M:M)</f>
        <v>0</v>
      </c>
      <c r="O125" s="5">
        <f t="shared" si="2"/>
        <v>42042.48</v>
      </c>
    </row>
    <row r="126" spans="1:15">
      <c r="A126" t="s">
        <v>2813</v>
      </c>
      <c r="B126">
        <v>488</v>
      </c>
      <c r="C126" s="38">
        <v>488132</v>
      </c>
      <c r="D126" t="s">
        <v>2841</v>
      </c>
      <c r="E126" s="15">
        <v>41183</v>
      </c>
      <c r="F126" t="s">
        <v>2762</v>
      </c>
      <c r="G126" t="s">
        <v>2829</v>
      </c>
      <c r="H126" s="37" t="s">
        <v>50</v>
      </c>
      <c r="I126">
        <v>3</v>
      </c>
      <c r="J126" s="37">
        <v>42042.48</v>
      </c>
      <c r="K126" s="37">
        <v>31531.86</v>
      </c>
      <c r="L126" s="37">
        <v>14014.16</v>
      </c>
      <c r="N126" s="5">
        <f>+SUMIF('MF COMBINED'!E:E,Sheet1!C126,'MF COMBINED'!M:M)</f>
        <v>0</v>
      </c>
      <c r="O126" s="5">
        <f t="shared" si="2"/>
        <v>42042.48</v>
      </c>
    </row>
    <row r="127" spans="1:15">
      <c r="A127" t="s">
        <v>2813</v>
      </c>
      <c r="B127">
        <v>488</v>
      </c>
      <c r="C127" s="38">
        <v>488133</v>
      </c>
      <c r="D127" t="s">
        <v>2841</v>
      </c>
      <c r="E127" s="15">
        <v>41183</v>
      </c>
      <c r="F127" t="s">
        <v>2762</v>
      </c>
      <c r="G127" t="s">
        <v>2829</v>
      </c>
      <c r="H127" s="37" t="s">
        <v>50</v>
      </c>
      <c r="I127">
        <v>3</v>
      </c>
      <c r="J127" s="37">
        <v>42042.48</v>
      </c>
      <c r="K127" s="37">
        <v>31531.86</v>
      </c>
      <c r="L127" s="37">
        <v>14014.16</v>
      </c>
      <c r="N127" s="5">
        <f>+SUMIF('MF COMBINED'!E:E,Sheet1!C127,'MF COMBINED'!M:M)</f>
        <v>0</v>
      </c>
      <c r="O127" s="5">
        <f t="shared" si="2"/>
        <v>42042.48</v>
      </c>
    </row>
    <row r="128" spans="1:15">
      <c r="A128" t="s">
        <v>2813</v>
      </c>
      <c r="B128">
        <v>488</v>
      </c>
      <c r="C128" s="38">
        <v>488134</v>
      </c>
      <c r="D128" t="s">
        <v>2841</v>
      </c>
      <c r="E128" s="15">
        <v>41183</v>
      </c>
      <c r="F128" t="s">
        <v>2762</v>
      </c>
      <c r="G128" t="s">
        <v>2829</v>
      </c>
      <c r="H128" s="37" t="s">
        <v>50</v>
      </c>
      <c r="I128">
        <v>3</v>
      </c>
      <c r="J128" s="37">
        <v>42042.32</v>
      </c>
      <c r="K128" s="37">
        <v>31531.74</v>
      </c>
      <c r="L128" s="37">
        <v>14014.11</v>
      </c>
      <c r="N128" s="5">
        <f>+SUMIF('MF COMBINED'!E:E,Sheet1!C128,'MF COMBINED'!M:M)</f>
        <v>0</v>
      </c>
      <c r="O128" s="5">
        <f t="shared" si="2"/>
        <v>42042.32</v>
      </c>
    </row>
    <row r="129" spans="1:15">
      <c r="A129" t="s">
        <v>2813</v>
      </c>
      <c r="B129">
        <v>270</v>
      </c>
      <c r="C129" s="38">
        <v>270005</v>
      </c>
      <c r="D129" t="s">
        <v>2843</v>
      </c>
      <c r="E129" s="15">
        <v>41183</v>
      </c>
      <c r="F129" t="s">
        <v>2762</v>
      </c>
      <c r="G129" t="s">
        <v>2829</v>
      </c>
      <c r="H129" s="37" t="s">
        <v>50</v>
      </c>
      <c r="I129">
        <v>3</v>
      </c>
      <c r="J129" s="37">
        <v>1230000</v>
      </c>
      <c r="K129" s="37">
        <v>799500</v>
      </c>
      <c r="L129" s="37">
        <v>410000</v>
      </c>
      <c r="N129" s="5">
        <f>+SUMIF('MF COMBINED'!E:E,Sheet1!C129,'MF COMBINED'!M:M)</f>
        <v>0</v>
      </c>
      <c r="O129" s="5">
        <f t="shared" si="2"/>
        <v>1230000</v>
      </c>
    </row>
    <row r="130" spans="1:15">
      <c r="A130" t="s">
        <v>2813</v>
      </c>
      <c r="B130">
        <v>400</v>
      </c>
      <c r="C130" s="38">
        <v>400055</v>
      </c>
      <c r="D130" t="s">
        <v>2844</v>
      </c>
      <c r="E130" s="15">
        <v>41183</v>
      </c>
      <c r="F130" t="s">
        <v>2762</v>
      </c>
      <c r="G130" t="s">
        <v>2829</v>
      </c>
      <c r="H130" s="37" t="s">
        <v>50</v>
      </c>
      <c r="I130">
        <v>3</v>
      </c>
      <c r="J130" s="37">
        <v>631905</v>
      </c>
      <c r="K130" t="s">
        <v>2830</v>
      </c>
      <c r="L130" s="37">
        <v>210635</v>
      </c>
      <c r="N130" s="5">
        <f>+SUMIF('MF COMBINED'!E:E,Sheet1!C130,'MF COMBINED'!M:M)</f>
        <v>0</v>
      </c>
      <c r="O130" s="5">
        <f t="shared" si="2"/>
        <v>631905</v>
      </c>
    </row>
    <row r="131" spans="1:15">
      <c r="A131" t="s">
        <v>2813</v>
      </c>
      <c r="B131">
        <v>72</v>
      </c>
      <c r="D131" t="s">
        <v>2845</v>
      </c>
      <c r="E131" s="15">
        <v>41179</v>
      </c>
      <c r="F131" t="s">
        <v>2762</v>
      </c>
      <c r="G131" t="s">
        <v>85</v>
      </c>
      <c r="H131" s="37" t="s">
        <v>50</v>
      </c>
      <c r="I131" s="37">
        <v>5</v>
      </c>
      <c r="J131" s="37">
        <v>2800</v>
      </c>
      <c r="K131" t="s">
        <v>2830</v>
      </c>
      <c r="L131">
        <v>560</v>
      </c>
      <c r="N131" s="5">
        <f>+SUMIF('MF COMBINED'!E:E,Sheet1!C131,'MF COMBINED'!M:M)</f>
        <v>0</v>
      </c>
      <c r="O131" s="5">
        <f t="shared" si="2"/>
        <v>2800</v>
      </c>
    </row>
    <row r="132" spans="1:15">
      <c r="A132" t="s">
        <v>2813</v>
      </c>
      <c r="D132" t="s">
        <v>2846</v>
      </c>
      <c r="E132" s="15">
        <v>41207</v>
      </c>
      <c r="F132" t="s">
        <v>2762</v>
      </c>
      <c r="G132" t="s">
        <v>2829</v>
      </c>
      <c r="H132" s="37" t="s">
        <v>50</v>
      </c>
      <c r="I132">
        <v>3</v>
      </c>
      <c r="J132" s="37">
        <v>449564</v>
      </c>
      <c r="K132" s="37">
        <v>265995.33</v>
      </c>
      <c r="L132" s="37">
        <v>149854.67000000001</v>
      </c>
      <c r="N132" s="5">
        <f>+SUMIF('MF COMBINED'!E:E,Sheet1!C132,'MF COMBINED'!M:M)</f>
        <v>0</v>
      </c>
      <c r="O132" s="5">
        <f t="shared" si="2"/>
        <v>449564</v>
      </c>
    </row>
    <row r="133" spans="1:15">
      <c r="A133" t="s">
        <v>2813</v>
      </c>
      <c r="D133" t="s">
        <v>2847</v>
      </c>
      <c r="E133" s="15">
        <v>41262</v>
      </c>
      <c r="F133" t="s">
        <v>2762</v>
      </c>
      <c r="G133" t="s">
        <v>2829</v>
      </c>
      <c r="H133" s="37" t="s">
        <v>50</v>
      </c>
      <c r="I133">
        <v>3</v>
      </c>
      <c r="J133" s="37">
        <v>1515050</v>
      </c>
      <c r="K133" s="37">
        <v>896415.69</v>
      </c>
      <c r="L133" s="37">
        <v>505016.67</v>
      </c>
      <c r="N133" s="5">
        <f>+SUMIF('MF COMBINED'!E:E,Sheet1!C133,'MF COMBINED'!M:M)</f>
        <v>0</v>
      </c>
      <c r="O133" s="5">
        <f t="shared" si="2"/>
        <v>1515050</v>
      </c>
    </row>
  </sheetData>
  <autoFilter ref="A1:O133" xr:uid="{00000000-0009-0000-0000-000008000000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A40F75CDA4D943BBE69B3A62AB901C" ma:contentTypeVersion="19" ma:contentTypeDescription="Create a new document." ma:contentTypeScope="" ma:versionID="f88d2e1c91bcb2d6f3d80b740a62127e">
  <xsd:schema xmlns:xsd="http://www.w3.org/2001/XMLSchema" xmlns:xs="http://www.w3.org/2001/XMLSchema" xmlns:p="http://schemas.microsoft.com/office/2006/metadata/properties" xmlns:ns1="http://schemas.microsoft.com/sharepoint/v3" xmlns:ns2="1cab6208-ddcc-4669-8806-4a67ceac9a98" xmlns:ns3="634ea35e-395a-4f8d-ab0d-48db4d881675" targetNamespace="http://schemas.microsoft.com/office/2006/metadata/properties" ma:root="true" ma:fieldsID="1d0a7e1273da8ed540cca3e891700190" ns1:_="" ns2:_="" ns3:_="">
    <xsd:import namespace="http://schemas.microsoft.com/sharepoint/v3"/>
    <xsd:import namespace="1cab6208-ddcc-4669-8806-4a67ceac9a98"/>
    <xsd:import namespace="634ea35e-395a-4f8d-ab0d-48db4d8816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  <xsd:element ref="ns2:MediaServiceSearchProperties" minOccurs="0"/>
                <xsd:element ref="ns2:IsFolder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ab6208-ddcc-4669-8806-4a67ceac9a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d27ff69-a514-4b5f-80b1-387c85af2a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5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IsFolder" ma:index="25" nillable="true" ma:displayName="IsFolder" ma:default="0" ma:internalName="IsFolder">
      <xsd:simpleType>
        <xsd:restriction base="dms:Boolean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4ea35e-395a-4f8d-ab0d-48db4d88167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f85a699-8f04-4832-b407-3a63a2bb5299}" ma:internalName="TaxCatchAll" ma:showField="CatchAllData" ma:web="634ea35e-395a-4f8d-ab0d-48db4d8816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axCatchAll xmlns="634ea35e-395a-4f8d-ab0d-48db4d881675" xsi:nil="true"/>
    <_ip_UnifiedCompliancePolicyProperties xmlns="http://schemas.microsoft.com/sharepoint/v3" xsi:nil="true"/>
    <lcf76f155ced4ddcb4097134ff3c332f xmlns="1cab6208-ddcc-4669-8806-4a67ceac9a98">
      <Terms xmlns="http://schemas.microsoft.com/office/infopath/2007/PartnerControls"/>
    </lcf76f155ced4ddcb4097134ff3c332f>
    <IsFolder xmlns="1cab6208-ddcc-4669-8806-4a67ceac9a98">false</IsFolder>
  </documentManagement>
</p:properties>
</file>

<file path=customXml/itemProps1.xml><?xml version="1.0" encoding="utf-8"?>
<ds:datastoreItem xmlns:ds="http://schemas.openxmlformats.org/officeDocument/2006/customXml" ds:itemID="{765F7078-D8AF-4758-90E4-3D4ED80CC364}"/>
</file>

<file path=customXml/itemProps2.xml><?xml version="1.0" encoding="utf-8"?>
<ds:datastoreItem xmlns:ds="http://schemas.openxmlformats.org/officeDocument/2006/customXml" ds:itemID="{ED0345D7-AB8F-4609-B171-A0D9FE99349F}"/>
</file>

<file path=customXml/itemProps3.xml><?xml version="1.0" encoding="utf-8"?>
<ds:datastoreItem xmlns:ds="http://schemas.openxmlformats.org/officeDocument/2006/customXml" ds:itemID="{4AA6039F-8BE7-41E5-BE4F-F36A70B171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Joshua Fryback</dc:creator>
  <cp:keywords/>
  <dc:description/>
  <cp:lastModifiedBy/>
  <cp:revision/>
  <dcterms:created xsi:type="dcterms:W3CDTF">2012-03-29T03:40:05Z</dcterms:created>
  <dcterms:modified xsi:type="dcterms:W3CDTF">2025-05-15T21:46:29Z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0x01010032A40F75CDA4D943BBE69B3A62AB901C</vt:lpwstr>
  </property>
  <property fmtid="{D5CDD505-2E9C-101B-9397-08002B2CF9AE}" pid="3" name="MediaServiceImageTags">
    <vt:lpwstr/>
  </property>
  <property fmtid="{D5CDD505-2E9C-101B-9397-08002B2CF9AE}" pid="4" name="MSIP_Label_04ea4179-1e11-4a48-a5bc-a8ddf67997a9_Enabled">
    <vt:lpwstr>true</vt:lpwstr>
  </property>
  <property fmtid="{D5CDD505-2E9C-101B-9397-08002B2CF9AE}" pid="5" name="MSIP_Label_04ea4179-1e11-4a48-a5bc-a8ddf67997a9_SetDate">
    <vt:lpwstr>2024-04-02T13:02:33Z</vt:lpwstr>
  </property>
  <property fmtid="{D5CDD505-2E9C-101B-9397-08002B2CF9AE}" pid="6" name="MSIP_Label_04ea4179-1e11-4a48-a5bc-a8ddf67997a9_Method">
    <vt:lpwstr>Standard</vt:lpwstr>
  </property>
  <property fmtid="{D5CDD505-2E9C-101B-9397-08002B2CF9AE}" pid="7" name="MSIP_Label_04ea4179-1e11-4a48-a5bc-a8ddf67997a9_Name">
    <vt:lpwstr>defa4170-0d19-0005-0004-bc88714345d2</vt:lpwstr>
  </property>
  <property fmtid="{D5CDD505-2E9C-101B-9397-08002B2CF9AE}" pid="8" name="MSIP_Label_04ea4179-1e11-4a48-a5bc-a8ddf67997a9_SiteId">
    <vt:lpwstr>d9da4402-9e96-4d08-a086-90d0acce4ddf</vt:lpwstr>
  </property>
  <property fmtid="{D5CDD505-2E9C-101B-9397-08002B2CF9AE}" pid="9" name="MSIP_Label_04ea4179-1e11-4a48-a5bc-a8ddf67997a9_ActionId">
    <vt:lpwstr>52015cdd-c30d-442c-8682-59d75a0ed36c</vt:lpwstr>
  </property>
  <property fmtid="{D5CDD505-2E9C-101B-9397-08002B2CF9AE}" pid="10" name="MSIP_Label_04ea4179-1e11-4a48-a5bc-a8ddf67997a9_ContentBits">
    <vt:lpwstr>0</vt:lpwstr>
  </property>
</Properties>
</file>