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sharepoint.com/TXDOCS/Contracts/WTX/Look ahead schedule/"/>
    </mc:Choice>
  </mc:AlternateContent>
  <xr:revisionPtr revIDLastSave="107" documentId="8_{68771B6A-00FB-40AE-A331-35F9A2F19371}" xr6:coauthVersionLast="47" xr6:coauthVersionMax="47" xr10:uidLastSave="{08EF750D-831E-485B-9B5A-92DFC9C9CDB6}"/>
  <bookViews>
    <workbookView xWindow="-2892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9" i="12" l="1"/>
  <c r="I113" i="12"/>
  <c r="F5" i="12"/>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<sst xmlns="http://schemas.openxmlformats.org/spreadsheetml/2006/main" count="33563" uniqueCount="8620">
  <si>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</si>
  <si>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</si>
  <si>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</si>
  <si>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</si>
  <si>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</si>
  <si>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</si>
  <si>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</si>
  <si>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</si>
  <si>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</si>
  <si>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</si>
  <si>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</si>
  <si>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</si>
  <si>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</si>
  <si>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</si>
  <si>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</si>
  <si>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</si>
  <si>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</si>
  <si>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</si>
  <si>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</si>
  <si>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</si>
  <si>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</si>
  <si>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</si>
  <si>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</si>
  <si>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</si>
  <si>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</si>
  <si>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</si>
  <si>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</si>
  <si>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</si>
  <si>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</si>
  <si>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</si>
  <si>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</si>
  <si>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</si>
  <si>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</si>
  <si>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</si>
  <si>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</si>
  <si>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</si>
  <si>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</si>
  <si>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</si>
  <si>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</si>
  <si>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</si>
  <si>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</si>
  <si>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</si>
  <si>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</si>
  <si>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</si>
  <si>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</si>
  <si>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</si>
  <si>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</si>
  <si>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</si>
  <si>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</si>
  <si>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</si>
  <si>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</si>
  <si>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</si>
  <si>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</si>
  <si>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</si>
  <si>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</si>
  <si>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</si>
  <si>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</si>
  <si>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</si>
  <si>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</si>
  <si>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</si>
  <si>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</si>
  <si>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</si>
  <si>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</si>
  <si>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</si>
  <si>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</si>
  <si>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</si>
  <si>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</si>
  <si>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</si>
  <si>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</si>
  <si>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</si>
  <si>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</si>
  <si>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</si>
  <si>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</si>
  <si>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</si>
  <si>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</si>
  <si>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</si>
  <si>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</si>
  <si>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</si>
  <si>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</si>
  <si>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</si>
  <si>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</si>
  <si>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</si>
  <si>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</si>
  <si>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</si>
  <si>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</si>
  <si>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</si>
  <si>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</si>
  <si>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</si>
  <si>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</si>
  <si>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</si>
  <si>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</si>
  <si>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</si>
  <si>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</si>
  <si>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</si>
  <si>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</si>
  <si>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</si>
  <si>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</si>
  <si>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</si>
  <si>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</si>
  <si>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</si>
  <si>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</si>
  <si>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</si>
  <si>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</si>
  <si>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</si>
  <si>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</si>
  <si>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</si>
  <si>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</si>
  <si>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</si>
  <si>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</si>
  <si>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</si>
  <si>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</si>
  <si>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</si>
  <si>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</si>
  <si>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</si>
  <si>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</si>
  <si>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</si>
  <si>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</si>
  <si>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</si>
  <si>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</si>
  <si>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</si>
  <si>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</si>
  <si>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</si>
  <si>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</si>
  <si>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</si>
  <si>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</si>
  <si>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</si>
  <si>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</si>
  <si>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</si>
  <si>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</si>
  <si>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</si>
  <si>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</si>
  <si>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</si>
  <si>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</si>
  <si>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</si>
  <si>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</si>
  <si>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</si>
  <si>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</si>
  <si>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</si>
  <si>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</si>
  <si>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</si>
  <si>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</si>
  <si>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</si>
  <si>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</si>
  <si>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</si>
  <si>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</si>
  <si>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</si>
  <si>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</si>
  <si>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</si>
  <si>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</si>
  <si>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</si>
  <si>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</si>
  <si>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</si>
  <si>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</si>
  <si>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</si>
  <si>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</si>
  <si>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</si>
  <si>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</si>
  <si>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</si>
  <si>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</si>
  <si>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</si>
  <si>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</si>
  <si>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</si>
  <si>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</si>
  <si>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</si>
  <si>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</si>
  <si>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</si>
  <si>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</si>
  <si>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</si>
  <si>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</si>
  <si>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</si>
  <si>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</si>
  <si>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</si>
  <si>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</si>
  <si>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</si>
  <si>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</si>
  <si>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</si>
  <si>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</si>
  <si>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</si>
  <si>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</si>
  <si>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</si>
  <si>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</si>
  <si>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</si>
  <si>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</si>
  <si>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</si>
  <si>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</si>
  <si>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</si>
  <si>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</si>
  <si>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</si>
  <si>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</si>
  <si>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</si>
  <si>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</si>
  <si>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</si>
  <si>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</si>
  <si>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</si>
  <si>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</si>
  <si>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</si>
  <si>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</si>
  <si>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</si>
  <si>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</si>
  <si>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</si>
  <si>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</si>
  <si>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</si>
  <si>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</si>
  <si>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</si>
  <si>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</si>
  <si>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</si>
  <si>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</si>
  <si>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</si>
  <si>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</si>
  <si>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</si>
  <si>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</si>
  <si>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</si>
  <si>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</si>
  <si>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</si>
  <si>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</si>
  <si>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</si>
  <si>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</si>
  <si>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</si>
  <si>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</si>
  <si>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</si>
  <si>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</si>
  <si>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</si>
  <si>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</si>
  <si>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</si>
  <si>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</si>
  <si>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</si>
  <si>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</si>
  <si>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</si>
  <si>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</si>
  <si>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</si>
  <si>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</si>
  <si>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</si>
  <si>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</si>
  <si>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</si>
  <si>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</si>
  <si>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</si>
  <si>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</si>
  <si>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</si>
  <si>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</si>
  <si>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</si>
  <si>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</si>
  <si>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</si>
  <si>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</si>
  <si>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</si>
  <si>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</si>
  <si>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</si>
  <si>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</si>
  <si>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</si>
  <si>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</si>
  <si>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</si>
  <si>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</si>
  <si>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</si>
  <si>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</si>
  <si>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</si>
  <si>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</si>
  <si>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</si>
  <si>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</si>
  <si>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</si>
  <si>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</si>
  <si>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</si>
  <si>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</si>
  <si>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</si>
  <si>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</si>
  <si>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</si>
  <si>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</si>
  <si>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</si>
  <si>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</si>
  <si>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</si>
  <si>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</si>
  <si>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</si>
  <si>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</si>
  <si>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</si>
  <si>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</si>
  <si>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</si>
  <si>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</si>
  <si>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</si>
  <si>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</si>
  <si>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</si>
  <si>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</si>
  <si>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</si>
  <si>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</si>
  <si>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</si>
  <si>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</si>
  <si>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</si>
  <si>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</si>
  <si>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</si>
  <si>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</si>
  <si>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</si>
  <si>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</si>
  <si>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</si>
  <si>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</si>
  <si>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</si>
  <si>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</si>
  <si>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</si>
  <si>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</si>
  <si>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</si>
  <si>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</si>
  <si>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</si>
  <si>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</si>
  <si>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</si>
  <si>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</si>
  <si>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</si>
  <si>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</si>
  <si>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</si>
  <si>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</si>
  <si>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</si>
  <si>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</si>
  <si>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</si>
  <si>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</si>
  <si>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</si>
  <si>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</si>
  <si>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</si>
  <si>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</si>
  <si>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</si>
  <si>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</si>
  <si>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</si>
  <si>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</si>
  <si>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</si>
  <si>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</si>
  <si>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</si>
  <si>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</si>
  <si>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</si>
  <si>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</si>
  <si>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</si>
  <si>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</si>
  <si>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</si>
  <si>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</si>
  <si>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</si>
  <si>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</si>
  <si>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</si>
  <si>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</si>
  <si>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</si>
  <si>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</si>
  <si>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</si>
  <si>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</si>
  <si>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</si>
  <si>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</si>
  <si>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</si>
  <si>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</si>
  <si>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</si>
  <si>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</si>
  <si>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</si>
  <si>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</si>
  <si>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</si>
  <si>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</si>
  <si>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</si>
  <si>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</si>
  <si>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</si>
  <si>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</si>
  <si>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</si>
  <si>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</si>
  <si>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</si>
  <si>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</si>
  <si>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</si>
  <si>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</si>
  <si>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</si>
  <si>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</si>
  <si>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</si>
  <si>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</si>
  <si>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</si>
  <si>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</si>
  <si>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</si>
  <si>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</si>
  <si>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</si>
  <si>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</si>
  <si>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</si>
  <si>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</si>
  <si>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</si>
  <si>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</si>
  <si>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</si>
  <si>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</si>
  <si>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</si>
  <si>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</si>
  <si>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</si>
  <si>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</si>
  <si>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</si>
  <si>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</si>
  <si>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</si>
  <si>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</si>
  <si>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</si>
  <si>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</si>
  <si>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</si>
  <si>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</si>
  <si>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</si>
  <si>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</si>
  <si>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</si>
  <si>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</si>
  <si>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</si>
  <si>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</si>
  <si>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</si>
  <si>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</si>
  <si>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</si>
  <si>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</si>
  <si>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</si>
  <si>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</si>
  <si>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</si>
  <si>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</si>
  <si>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</si>
  <si>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</si>
  <si>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</si>
  <si>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</si>
  <si>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</si>
  <si>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</si>
  <si>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</si>
  <si>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</si>
  <si>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</si>
  <si>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</si>
  <si>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</si>
  <si>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</si>
  <si>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</si>
  <si>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</si>
  <si>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</si>
  <si>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</si>
  <si>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</si>
  <si>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</si>
  <si>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</si>
  <si>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</si>
  <si>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</si>
  <si>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</si>
  <si>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</si>
  <si>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</si>
  <si>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</si>
  <si>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</si>
  <si>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</si>
  <si>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</si>
  <si>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</si>
  <si>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</si>
  <si>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</si>
  <si>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</si>
  <si>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</si>
  <si>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</si>
  <si>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</si>
  <si>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</si>
  <si>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</si>
  <si>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</si>
  <si>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</si>
  <si>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</si>
  <si>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</si>
  <si>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</si>
  <si>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</si>
  <si>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</si>
  <si>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</si>
  <si>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</si>
  <si>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</si>
  <si>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</si>
  <si>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</si>
  <si>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</si>
  <si>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</si>
  <si>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</si>
  <si>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</si>
  <si>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</si>
  <si>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</si>
  <si>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</si>
  <si>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</si>
  <si>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</si>
  <si>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</si>
  <si>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</si>
  <si>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</si>
  <si>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</si>
  <si>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</si>
  <si>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</si>
  <si>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</si>
  <si>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</si>
  <si>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</si>
  <si>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</si>
  <si>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</si>
  <si>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</si>
  <si>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</si>
  <si>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</si>
  <si>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</si>
  <si>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</si>
  <si>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</si>
  <si>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</si>
  <si>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</si>
  <si>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</si>
  <si>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</si>
  <si>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</si>
  <si>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</si>
  <si>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</si>
  <si>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</si>
  <si>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</si>
  <si>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</si>
  <si>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</si>
  <si>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</si>
  <si>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</si>
  <si>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</si>
  <si>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</si>
  <si>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</si>
  <si>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</si>
  <si>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</si>
  <si>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</si>
  <si>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</si>
  <si>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</si>
  <si>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</si>
  <si>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</si>
  <si>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</si>
  <si>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</si>
  <si>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</si>
  <si>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</si>
  <si>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</si>
  <si>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</si>
  <si>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</si>
  <si>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</si>
  <si>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</si>
  <si>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</si>
  <si>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</si>
  <si>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</si>
  <si>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</si>
  <si>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</si>
  <si>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</si>
  <si>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</si>
  <si>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</si>
  <si>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</si>
  <si>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</si>
  <si>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</si>
  <si>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</si>
  <si>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</si>
  <si>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</si>
  <si>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</si>
  <si>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</si>
  <si>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</si>
  <si>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</si>
  <si>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</si>
  <si>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</si>
  <si>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</si>
  <si>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</si>
  <si>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</si>
  <si>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</si>
  <si>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</si>
  <si>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</si>
  <si>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</si>
  <si>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</si>
  <si>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</si>
  <si>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</si>
  <si>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</si>
  <si>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</si>
  <si>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</si>
  <si>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</si>
  <si>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</si>
  <si>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</si>
  <si>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</si>
  <si>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</si>
  <si>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</si>
  <si>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</si>
  <si>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</si>
  <si>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</si>
  <si>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</si>
  <si>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</si>
  <si>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</si>
  <si>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</si>
  <si>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</si>
  <si>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</si>
  <si>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</si>
  <si>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</si>
  <si>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</si>
  <si>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</si>
  <si>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</si>
  <si>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</si>
  <si>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</si>
  <si>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</si>
  <si>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</si>
  <si>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</si>
  <si>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</si>
  <si>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</si>
  <si>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</si>
  <si>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</si>
  <si>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</si>
  <si>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</si>
  <si>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</si>
  <si>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</si>
  <si>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</si>
  <si>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</si>
  <si>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</si>
  <si>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</si>
  <si>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</si>
  <si>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</si>
  <si>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</si>
  <si>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</si>
  <si>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</si>
  <si>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</si>
  <si>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</si>
  <si>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</si>
  <si>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</si>
  <si>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</si>
  <si>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</si>
  <si>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</si>
  <si>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</si>
  <si>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</si>
  <si>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</si>
  <si>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</si>
  <si>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</si>
  <si>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</si>
  <si>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</si>
  <si>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</si>
  <si>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</si>
  <si>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</si>
  <si>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</si>
  <si>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</si>
  <si>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</si>
  <si>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</si>
  <si>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</si>
  <si>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</si>
  <si>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</si>
  <si>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</si>
  <si>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</si>
  <si>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</si>
  <si>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</si>
  <si>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</si>
  <si>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</si>
  <si>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</si>
  <si>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</si>
  <si>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</si>
  <si>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</si>
  <si>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</si>
  <si>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</si>
  <si>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</si>
  <si>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</si>
  <si>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</si>
  <si>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</si>
  <si>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</si>
  <si>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</si>
  <si>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</si>
  <si>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</si>
  <si>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</si>
  <si>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</si>
  <si>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</si>
  <si>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</si>
  <si>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</si>
  <si>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</si>
  <si>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</si>
  <si>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</si>
  <si>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</si>
  <si>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</si>
  <si>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</si>
  <si>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</si>
  <si>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</si>
  <si>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</si>
  <si>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</si>
  <si>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</si>
  <si>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</si>
  <si>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</si>
  <si>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</si>
  <si>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</si>
  <si>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</si>
  <si>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</si>
  <si>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</si>
  <si>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</si>
  <si>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</si>
  <si>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</si>
  <si>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</si>
  <si>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</si>
  <si>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</si>
  <si>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</si>
  <si>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</si>
  <si>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</si>
  <si>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</si>
  <si>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</si>
  <si>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</si>
  <si>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</si>
  <si>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</si>
  <si>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</si>
  <si>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</si>
  <si>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</si>
  <si>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</si>
  <si>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</si>
  <si>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</si>
  <si>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</si>
  <si>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</si>
  <si>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</si>
  <si>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</si>
  <si>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</si>
  <si>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</si>
  <si>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</si>
  <si>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</si>
  <si>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</si>
  <si>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</si>
  <si>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</si>
  <si>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</si>
  <si>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</si>
  <si>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</si>
  <si>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</si>
  <si>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</si>
  <si>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</si>
  <si>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</si>
  <si>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</si>
  <si>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</si>
  <si>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</si>
  <si>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</si>
  <si>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</si>
  <si>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</si>
  <si>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</si>
  <si>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</si>
  <si>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</si>
  <si>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</si>
  <si>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</si>
  <si>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</si>
  <si>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</si>
  <si>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</si>
  <si>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</si>
  <si>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</si>
  <si>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</si>
  <si>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</si>
  <si>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</si>
  <si>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</si>
  <si>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</si>
  <si>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</si>
  <si>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</si>
  <si>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</si>
  <si>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</si>
  <si>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</si>
  <si>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</si>
  <si>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</si>
  <si>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</si>
  <si>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</si>
  <si>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</si>
  <si>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</si>
  <si>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</si>
  <si>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</si>
  <si>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</si>
  <si>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</si>
  <si>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</si>
  <si>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</si>
  <si>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</si>
  <si>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</si>
  <si>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</si>
  <si>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</si>
  <si>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</si>
  <si>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</si>
  <si>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</si>
  <si>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</si>
  <si>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</si>
  <si>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</si>
  <si>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</si>
  <si>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</si>
  <si>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</si>
  <si>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</si>
  <si>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</si>
  <si>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</si>
  <si>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</si>
  <si>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</si>
  <si>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</si>
  <si>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</si>
  <si>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</si>
  <si>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</si>
  <si>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</si>
  <si>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</si>
  <si>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</si>
  <si>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</si>
  <si>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</si>
  <si>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</si>
  <si>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</si>
  <si>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</si>
  <si>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</si>
  <si>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</si>
  <si>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</si>
  <si>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</si>
  <si>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</si>
  <si>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</si>
  <si>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</si>
  <si>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</si>
  <si>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</si>
  <si>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</si>
  <si>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</si>
  <si>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</si>
  <si>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</si>
  <si>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</si>
  <si>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</si>
  <si>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</si>
  <si>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</si>
  <si>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</si>
  <si>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</si>
  <si>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</si>
  <si>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</si>
  <si>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</si>
  <si>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</si>
  <si>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</si>
  <si>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</si>
  <si>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</si>
  <si>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</si>
  <si>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</si>
  <si>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</si>
  <si>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</si>
  <si>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</si>
  <si>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</si>
  <si>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</si>
  <si>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</si>
  <si>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</si>
  <si>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</si>
  <si>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</si>
  <si>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</si>
  <si>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</si>
  <si>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</si>
  <si>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</si>
  <si>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</si>
  <si>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</si>
  <si>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</si>
  <si>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</si>
  <si>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</si>
  <si>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</si>
  <si>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</si>
  <si>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</si>
  <si>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</si>
  <si>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</si>
  <si>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</si>
  <si>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</si>
  <si>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</si>
  <si>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</si>
  <si>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</si>
  <si>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</si>
  <si>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</si>
  <si>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</si>
  <si>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</si>
  <si>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</si>
  <si>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</si>
  <si>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</si>
  <si>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</si>
  <si>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</si>
  <si>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</si>
  <si>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</si>
  <si>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</si>
  <si>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</si>
  <si>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</si>
  <si>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</si>
  <si>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</si>
  <si>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</si>
  <si>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</si>
  <si>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</si>
  <si>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</si>
  <si>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</si>
  <si>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</si>
  <si>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</si>
  <si>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</si>
  <si>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</si>
  <si>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</si>
  <si>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</si>
  <si>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</si>
  <si>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</si>
  <si>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</si>
  <si>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</si>
  <si>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</si>
  <si>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</si>
  <si>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</si>
  <si>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</si>
  <si>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</si>
  <si>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</si>
  <si>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</si>
  <si>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</si>
  <si>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</si>
  <si>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</si>
  <si>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</si>
  <si>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</si>
  <si>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</si>
  <si>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</si>
  <si>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</si>
  <si>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</si>
  <si>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</si>
  <si>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</si>
  <si>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</si>
  <si>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</si>
  <si>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</si>
  <si>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</si>
  <si>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</si>
  <si>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</si>
  <si>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</si>
  <si>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</si>
  <si>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</si>
  <si>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</si>
  <si>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</si>
  <si>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</si>
  <si>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</si>
  <si>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</si>
  <si>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</si>
  <si>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</si>
  <si>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</si>
  <si>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</si>
  <si>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</si>
  <si>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</si>
  <si>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</si>
  <si>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</si>
  <si>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</si>
  <si>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</si>
  <si>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</si>
  <si>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</si>
  <si>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</si>
  <si>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</si>
  <si>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</si>
  <si>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</si>
  <si>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</si>
  <si>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</si>
  <si>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</si>
  <si>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</si>
  <si>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</si>
  <si>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</si>
  <si>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</si>
  <si>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</si>
  <si>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</si>
  <si>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</si>
  <si>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</si>
  <si>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</si>
  <si>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</si>
  <si>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</si>
  <si>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</si>
  <si>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</si>
  <si>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</si>
  <si>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</si>
  <si>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</si>
  <si>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</si>
  <si>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</si>
  <si>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</si>
  <si>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</si>
  <si>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</si>
  <si>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</si>
  <si>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</si>
  <si>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</si>
  <si>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</si>
  <si>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</si>
  <si>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</si>
  <si>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</si>
  <si>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</si>
  <si>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</si>
  <si>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</si>
  <si>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</si>
  <si>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</si>
  <si>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</si>
  <si>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</si>
  <si>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</si>
  <si>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</si>
  <si>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</si>
  <si>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</si>
  <si>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</si>
  <si>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</si>
  <si>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</si>
  <si>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</si>
  <si>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</si>
  <si>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</si>
  <si>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</si>
  <si>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</si>
  <si>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</si>
  <si>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</si>
  <si>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</si>
  <si>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</si>
  <si>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</si>
  <si>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</si>
  <si>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</si>
  <si>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</si>
  <si>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</si>
  <si>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</si>
  <si>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</si>
  <si>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</si>
  <si>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</si>
  <si>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</si>
  <si>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</si>
  <si>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</si>
  <si>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</si>
  <si>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</si>
  <si>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</si>
  <si>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</si>
  <si>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</si>
  <si>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</si>
  <si>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</si>
  <si>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</si>
  <si>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</si>
  <si>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</si>
  <si>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</si>
  <si>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</si>
  <si>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</si>
  <si>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</si>
  <si>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</si>
  <si>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</si>
  <si>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</si>
  <si>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</si>
  <si>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</si>
  <si>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</si>
  <si>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</si>
  <si>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</si>
  <si>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</si>
  <si>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</si>
  <si>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</si>
  <si>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</si>
  <si>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</si>
  <si>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</si>
  <si>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</si>
  <si>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</si>
  <si>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</si>
  <si>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</si>
  <si>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</si>
  <si>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</si>
  <si>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</si>
  <si>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</si>
  <si>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</si>
  <si>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</si>
  <si>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</si>
  <si>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</si>
  <si>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</si>
  <si>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</si>
  <si>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</si>
  <si>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</si>
  <si>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</si>
  <si>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</si>
  <si>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</si>
  <si>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</si>
  <si>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</si>
  <si>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</si>
  <si>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</si>
  <si>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</si>
  <si>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</si>
  <si>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</si>
  <si>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</si>
  <si>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</si>
  <si>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</si>
  <si>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</si>
  <si>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</si>
  <si>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</si>
  <si>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</si>
  <si>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</si>
  <si>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</si>
  <si>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</si>
  <si>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</si>
  <si>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</si>
  <si>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</si>
  <si>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</si>
  <si>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</si>
  <si>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</si>
  <si>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</si>
  <si>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</si>
  <si>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</si>
  <si>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</si>
  <si>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</si>
  <si>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</si>
  <si>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</si>
  <si>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</si>
  <si>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</si>
  <si>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</si>
  <si>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</si>
  <si>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</si>
  <si>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</si>
  <si>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</si>
  <si>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</si>
  <si>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</si>
  <si>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</si>
  <si>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</si>
  <si>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</si>
  <si>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</si>
  <si>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</si>
  <si>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</si>
  <si>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</si>
  <si>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</si>
  <si>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</si>
  <si>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</si>
  <si>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</si>
  <si>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</si>
  <si>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</si>
  <si>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</si>
  <si>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</si>
  <si>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</si>
  <si>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</si>
  <si>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</si>
  <si>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</si>
  <si>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</si>
  <si>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</si>
  <si>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</si>
  <si>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</si>
  <si>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</si>
  <si>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</si>
  <si>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</si>
  <si>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</si>
  <si>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</si>
  <si>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</si>
  <si>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</si>
  <si>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</si>
  <si>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</si>
  <si>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</si>
  <si>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</si>
  <si>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</si>
  <si>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</si>
  <si>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</si>
  <si>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</si>
  <si>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</si>
  <si>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</si>
  <si>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</si>
  <si>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</si>
  <si>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</si>
  <si>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</si>
  <si>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</si>
  <si>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</si>
  <si>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</si>
  <si>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</si>
  <si>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</si>
  <si>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</si>
  <si>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</si>
  <si>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</si>
  <si>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</si>
  <si>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</si>
  <si>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</si>
  <si>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</si>
  <si>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</si>
  <si>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</si>
  <si>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</si>
  <si>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</si>
  <si>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</si>
  <si>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</si>
  <si>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</si>
  <si>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</si>
  <si>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</si>
  <si>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</si>
  <si>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</si>
  <si>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</si>
  <si>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</si>
  <si>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</si>
  <si>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</si>
  <si>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</si>
  <si>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</si>
  <si>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</si>
  <si>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</si>
  <si>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</si>
  <si>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</si>
  <si>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</si>
  <si>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</si>
  <si>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</si>
  <si>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</si>
  <si>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</si>
  <si>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</si>
  <si>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</si>
  <si>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</si>
  <si>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</si>
  <si>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</si>
  <si>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</si>
  <si>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</si>
  <si>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</si>
  <si>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</si>
  <si>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</si>
  <si>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</si>
  <si>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</si>
  <si>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</si>
  <si>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</si>
  <si>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</si>
  <si>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</si>
  <si>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</si>
  <si>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</si>
  <si>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</si>
  <si>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</si>
  <si>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</si>
  <si>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</si>
  <si>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</si>
  <si>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</si>
  <si>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</si>
  <si>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</si>
  <si>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</si>
  <si>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</si>
  <si>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</si>
  <si>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</si>
  <si>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</si>
  <si>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</si>
  <si>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</si>
  <si>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</si>
  <si>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</si>
  <si>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</si>
  <si>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</si>
  <si>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</si>
  <si>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</si>
  <si>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</si>
  <si>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</si>
  <si>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</si>
  <si>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</si>
  <si>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</si>
  <si>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</si>
  <si>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</si>
  <si>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</si>
  <si>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</si>
  <si>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</si>
  <si>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</si>
  <si>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</si>
  <si>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</si>
  <si>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</si>
  <si>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</si>
  <si>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</si>
  <si>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</si>
  <si>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</si>
  <si>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</si>
  <si>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</si>
  <si>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</si>
  <si>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</si>
  <si>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</si>
  <si>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</si>
  <si>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</si>
  <si>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</si>
  <si>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</si>
  <si>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</si>
  <si>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</si>
  <si>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</si>
  <si>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</si>
  <si>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</si>
  <si>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</si>
  <si>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</si>
  <si>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</si>
  <si>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</si>
  <si>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</si>
  <si>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</si>
  <si>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</si>
  <si>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</si>
  <si>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</si>
  <si>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</si>
  <si>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</si>
  <si>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</si>
  <si>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</si>
  <si>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</si>
  <si>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</si>
  <si>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</si>
  <si>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</si>
  <si>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</si>
  <si>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</si>
  <si>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</si>
  <si>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</si>
  <si>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</si>
  <si>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</si>
  <si>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</si>
  <si>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</si>
  <si>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</si>
  <si>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</si>
  <si>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</si>
  <si>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</si>
  <si>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</si>
  <si>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</si>
  <si>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</si>
  <si>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</si>
  <si>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</si>
  <si>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</si>
  <si>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</si>
  <si>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</si>
  <si>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</si>
  <si>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</si>
  <si>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</si>
  <si>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</si>
  <si>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</si>
  <si>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</si>
  <si>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</si>
  <si>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</si>
  <si>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</si>
  <si>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</si>
  <si>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</si>
  <si>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</si>
  <si>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</si>
  <si>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</si>
  <si>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</si>
  <si>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</si>
  <si>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</si>
  <si>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</si>
  <si>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</si>
  <si>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</si>
  <si>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</si>
  <si>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</si>
  <si>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</si>
  <si>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</si>
  <si>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</si>
  <si>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</si>
  <si>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</si>
  <si>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</si>
  <si>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</si>
  <si>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</si>
  <si>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</si>
  <si>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</si>
  <si>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</si>
  <si>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</si>
  <si>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</si>
  <si>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</si>
  <si>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</si>
  <si>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</si>
  <si>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</si>
  <si>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</si>
  <si>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</si>
  <si>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</si>
  <si>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</si>
  <si>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</si>
  <si>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</si>
  <si>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</si>
  <si>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</si>
  <si>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</si>
  <si>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</si>
  <si>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</si>
  <si>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</si>
  <si>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</si>
  <si>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</si>
  <si>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</si>
  <si>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</si>
  <si>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</si>
  <si>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</si>
  <si>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</si>
  <si>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</si>
  <si>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</si>
  <si>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</si>
  <si>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</si>
  <si>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</si>
  <si>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</si>
  <si>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</si>
  <si>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</si>
  <si>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</si>
  <si>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</si>
  <si>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</si>
  <si>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</si>
  <si>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</si>
  <si>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</si>
  <si>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</si>
  <si>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</si>
  <si>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</si>
  <si>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</si>
  <si>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</si>
  <si>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</si>
  <si>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</si>
  <si>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</si>
  <si>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</si>
  <si>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</si>
  <si>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</si>
  <si>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</si>
  <si>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</si>
  <si>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</si>
  <si>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</si>
  <si>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</si>
  <si>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</si>
  <si>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</si>
  <si>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</si>
  <si>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</si>
  <si>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</si>
  <si>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</si>
  <si>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</si>
  <si>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</si>
  <si>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</si>
  <si>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</si>
  <si>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</si>
  <si>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</si>
  <si>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</si>
  <si>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</si>
  <si>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</si>
  <si>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</si>
  <si>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</si>
  <si>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</si>
  <si>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</si>
  <si>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</si>
  <si>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</si>
  <si>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</si>
  <si>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</si>
  <si>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</si>
  <si>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</si>
  <si>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</si>
  <si>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</si>
  <si>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</si>
  <si>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</si>
  <si>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</si>
  <si>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</si>
  <si>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</si>
  <si>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</si>
  <si>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</si>
  <si>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</si>
  <si>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</si>
  <si>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</si>
  <si>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</si>
  <si>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</si>
  <si>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</si>
  <si>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</si>
  <si>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</si>
  <si>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</si>
  <si>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</si>
  <si>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</si>
  <si>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</si>
  <si>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</si>
  <si>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</si>
  <si>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</si>
  <si>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</si>
  <si>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</si>
  <si>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</si>
  <si>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</si>
  <si>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</si>
  <si>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</si>
  <si>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</si>
  <si>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</si>
  <si>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</si>
  <si>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</si>
  <si>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</si>
  <si>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</si>
  <si>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</si>
  <si>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</si>
  <si>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</si>
  <si>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</si>
  <si>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</si>
  <si>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</si>
  <si>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</si>
  <si>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</si>
  <si>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</si>
  <si>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</si>
  <si>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</si>
  <si>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</si>
  <si>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</si>
  <si>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</si>
  <si>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</si>
  <si>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</si>
  <si>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</si>
  <si>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</si>
  <si>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</si>
  <si>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</si>
  <si>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</si>
  <si>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</si>
  <si>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</si>
  <si>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</si>
  <si>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</si>
  <si>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</si>
  <si>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</si>
  <si>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</si>
  <si>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</si>
  <si>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</si>
  <si>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</si>
  <si>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</si>
  <si>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</si>
  <si>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</si>
  <si>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</si>
  <si>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</si>
  <si>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</si>
  <si>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</si>
  <si>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</si>
  <si>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</si>
  <si>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</si>
  <si>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</si>
  <si>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</si>
  <si>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</si>
  <si>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</si>
  <si>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</si>
  <si>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</si>
  <si>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</si>
  <si>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</si>
  <si>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</si>
  <si>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</si>
  <si>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</si>
  <si>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</si>
  <si>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</si>
  <si>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</si>
  <si>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</si>
  <si>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</si>
  <si>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</si>
  <si>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</si>
  <si>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</si>
  <si>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</si>
  <si>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</si>
  <si>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</si>
  <si>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</si>
  <si>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</si>
  <si>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</si>
  <si>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</si>
  <si>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</si>
  <si>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</si>
  <si>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</si>
  <si>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</si>
  <si>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</si>
  <si>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</si>
  <si>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</si>
  <si>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</si>
  <si>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</si>
  <si>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</si>
  <si>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</si>
  <si>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</si>
  <si>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</si>
  <si>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</si>
  <si>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</si>
  <si>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</si>
  <si>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</si>
  <si>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</si>
  <si>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</si>
  <si>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</si>
  <si>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</si>
  <si>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</si>
  <si>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</si>
  <si>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</si>
  <si>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</si>
  <si>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</si>
  <si>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</si>
  <si>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</si>
  <si>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</si>
  <si>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</si>
  <si>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</si>
  <si>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</si>
  <si>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</si>
  <si>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</si>
  <si>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</si>
  <si>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</si>
  <si>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</si>
  <si>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</si>
  <si>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</si>
  <si>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</si>
  <si>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</si>
  <si>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</si>
  <si>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</si>
  <si>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</si>
  <si>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</si>
  <si>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</si>
  <si>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</si>
  <si>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</si>
  <si>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</si>
  <si>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</si>
  <si>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</si>
  <si>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</si>
  <si>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</si>
  <si>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</si>
  <si>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</si>
  <si>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</si>
  <si>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</si>
  <si>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</si>
  <si>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</si>
  <si>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</si>
  <si>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</si>
  <si>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</si>
  <si>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</si>
  <si>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</si>
  <si>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</si>
  <si>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</si>
  <si>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</si>
  <si>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</si>
  <si>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</si>
  <si>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</si>
  <si>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</si>
  <si>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</si>
  <si>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</si>
  <si>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</si>
  <si>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</si>
  <si>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</si>
  <si>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</si>
  <si>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</si>
  <si>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</si>
  <si>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</si>
  <si>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</si>
  <si>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</si>
  <si>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</si>
  <si>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</si>
  <si>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</si>
  <si>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</si>
  <si>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</si>
  <si>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</si>
  <si>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</si>
  <si>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</si>
  <si>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</si>
  <si>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</si>
  <si>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</si>
  <si>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</si>
  <si>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</si>
  <si>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</si>
  <si>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</si>
  <si>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</si>
  <si>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</si>
  <si>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</si>
  <si>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</si>
  <si>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</si>
  <si>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</si>
  <si>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</si>
  <si>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</si>
  <si>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</si>
  <si>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</si>
  <si>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</si>
  <si>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</si>
  <si>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</si>
  <si>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</si>
  <si>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</si>
  <si>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</si>
  <si>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</si>
  <si>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</si>
  <si>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</si>
  <si>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</si>
  <si>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</si>
  <si>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</si>
  <si>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</si>
  <si>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</si>
  <si>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</si>
  <si>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</si>
  <si>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</si>
  <si>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</si>
  <si>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</si>
  <si>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</si>
  <si>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</si>
  <si>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</si>
  <si>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</si>
  <si>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</si>
  <si>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</si>
  <si>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</si>
  <si>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</si>
  <si>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</si>
  <si>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</si>
  <si>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</si>
  <si>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</si>
  <si>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</si>
  <si>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</si>
  <si>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</si>
  <si>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</si>
  <si>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</si>
  <si>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</si>
  <si>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</si>
  <si>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</si>
  <si>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</si>
  <si>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</si>
  <si>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</si>
  <si>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</si>
  <si>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</si>
  <si>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</si>
  <si>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</si>
  <si>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</si>
  <si>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</si>
  <si>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</si>
  <si>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</si>
  <si>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</si>
  <si>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</si>
  <si>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</si>
  <si>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</si>
  <si>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</si>
  <si>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</si>
  <si>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</si>
  <si>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</si>
  <si>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</si>
  <si>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</si>
  <si>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</si>
  <si>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</si>
  <si>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</si>
  <si>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</si>
  <si>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</si>
  <si>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</si>
  <si>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</si>
  <si>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</si>
  <si>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</si>
  <si>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</si>
  <si>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</si>
  <si>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</si>
  <si>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</si>
  <si>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</si>
  <si>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</si>
  <si>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</si>
  <si>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</si>
  <si>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</si>
  <si>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</si>
  <si>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</si>
  <si>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</si>
  <si>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</si>
  <si>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</si>
  <si>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</si>
  <si>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</si>
  <si>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</si>
  <si>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</si>
  <si>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</si>
  <si>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</si>
  <si>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</si>
  <si>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</si>
  <si>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</si>
  <si>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</si>
  <si>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</si>
  <si>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</si>
  <si>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</si>
  <si>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</si>
  <si>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</si>
  <si>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</si>
  <si>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</si>
  <si>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</si>
  <si>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</si>
  <si>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</si>
  <si>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</si>
  <si>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</si>
  <si>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</si>
  <si>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</si>
  <si>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</si>
  <si>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</si>
  <si>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</si>
  <si>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</si>
  <si>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</si>
  <si>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</si>
  <si>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</si>
  <si>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</si>
  <si>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</si>
  <si>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</si>
  <si>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</si>
  <si>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</si>
  <si>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</si>
  <si>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</si>
  <si>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</si>
  <si>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</si>
  <si>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</si>
  <si>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</si>
  <si>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</si>
  <si>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</si>
  <si>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</si>
  <si>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</si>
  <si>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</si>
  <si>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</si>
  <si>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</si>
  <si>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</si>
  <si>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</si>
  <si>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</si>
  <si>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</si>
  <si>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</si>
  <si>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</si>
  <si>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</si>
  <si>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</si>
  <si>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</si>
  <si>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</si>
  <si>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</si>
  <si>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</si>
  <si>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</si>
  <si>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</si>
  <si>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</si>
  <si>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</si>
  <si>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</si>
  <si>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</si>
  <si>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</si>
  <si>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</si>
  <si>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</si>
  <si>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</si>
  <si>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</si>
  <si>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</si>
  <si>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</si>
  <si>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</si>
  <si>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</si>
  <si>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</si>
  <si>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</si>
  <si>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</si>
  <si>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</si>
  <si>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</si>
  <si>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</si>
  <si>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</si>
  <si>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</si>
  <si>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</si>
  <si>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</si>
  <si>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</si>
  <si>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</si>
  <si>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</si>
  <si>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</si>
  <si>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</si>
  <si>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</si>
  <si>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</si>
  <si>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</si>
  <si>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</si>
  <si>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</si>
  <si>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</si>
  <si>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</si>
  <si>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</si>
  <si>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</si>
  <si>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</si>
  <si>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</si>
  <si>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</si>
  <si>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</si>
  <si>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</si>
  <si>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</si>
  <si>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</si>
  <si>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</si>
  <si>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</si>
  <si>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</si>
  <si>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</si>
  <si>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</si>
  <si>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</si>
  <si>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</si>
  <si>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</si>
  <si>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</si>
  <si>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</si>
  <si>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</si>
  <si>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</si>
  <si>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</si>
  <si>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</si>
  <si>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</si>
  <si>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</si>
  <si>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</si>
  <si>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</si>
  <si>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</si>
  <si>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</si>
  <si>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</si>
  <si>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</si>
  <si>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</si>
  <si>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</si>
  <si>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</si>
  <si>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</si>
  <si>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</si>
  <si>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</si>
  <si>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</si>
  <si>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</si>
  <si>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</si>
  <si>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</si>
  <si>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</si>
  <si>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</si>
  <si>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</si>
  <si>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</si>
  <si>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</si>
  <si>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</si>
  <si>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</si>
  <si>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</si>
  <si>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</si>
  <si>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</si>
  <si>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</si>
  <si>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</si>
  <si>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</si>
  <si>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</si>
  <si>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</si>
  <si>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</si>
  <si>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</si>
  <si>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</si>
  <si>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</si>
  <si>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</si>
  <si>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</si>
  <si>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</si>
  <si>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</si>
  <si>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</si>
  <si>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</si>
  <si>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</si>
  <si>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</si>
  <si>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</si>
  <si>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</si>
  <si>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</si>
  <si>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</si>
  <si>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</si>
  <si>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</si>
  <si>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</si>
  <si>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</si>
  <si>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</si>
  <si>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</si>
  <si>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</si>
  <si>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</si>
  <si>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</si>
  <si>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</si>
  <si>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</si>
  <si>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</si>
  <si>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</si>
  <si>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</si>
  <si>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</si>
  <si>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</si>
  <si>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</si>
  <si>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</si>
  <si>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</si>
  <si>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</si>
  <si>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</si>
  <si>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</si>
  <si>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</si>
  <si>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</si>
  <si>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</si>
  <si>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</si>
  <si>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</si>
  <si>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</si>
  <si>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</si>
  <si>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</si>
  <si>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</si>
  <si>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</si>
  <si>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</si>
  <si>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</si>
  <si>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</si>
  <si>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</si>
  <si>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</si>
  <si>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</si>
  <si>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</si>
  <si>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</si>
  <si>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</si>
  <si>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</si>
  <si>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</si>
  <si>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</si>
  <si>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</si>
  <si>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</si>
  <si>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</si>
  <si>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</si>
  <si>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</si>
  <si>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</si>
  <si>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</si>
  <si>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</si>
  <si>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</si>
  <si>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</si>
  <si>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</si>
  <si>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</si>
  <si>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</si>
  <si>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</si>
  <si>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</si>
  <si>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</si>
  <si>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</si>
  <si>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</si>
  <si>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</si>
  <si>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</si>
  <si>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</si>
  <si>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</si>
  <si>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</si>
  <si>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</si>
  <si>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</si>
  <si>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</si>
  <si>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</si>
  <si>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</si>
  <si>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</si>
  <si>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</si>
  <si>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</si>
  <si>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</si>
  <si>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</si>
  <si>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</si>
  <si>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</si>
  <si>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</si>
  <si>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</si>
  <si>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</si>
  <si>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</si>
  <si>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</si>
  <si>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</si>
  <si>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</si>
  <si>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</si>
  <si>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</si>
  <si>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</si>
  <si>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</si>
  <si>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</si>
  <si>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</si>
  <si>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</si>
  <si>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</si>
  <si>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</si>
  <si>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</si>
  <si>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</si>
  <si>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</si>
  <si>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</si>
  <si>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</si>
  <si>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</si>
  <si>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</si>
  <si>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</si>
  <si>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</si>
  <si>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</si>
  <si>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</si>
  <si>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</si>
  <si>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</si>
  <si>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</si>
  <si>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</si>
  <si>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</si>
  <si>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</si>
  <si>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</si>
  <si>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</si>
  <si>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</si>
  <si>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</si>
  <si>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</si>
  <si>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</si>
  <si>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</si>
  <si>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</si>
  <si>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</si>
  <si>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</si>
  <si>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</si>
  <si>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</si>
  <si>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</si>
  <si>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</si>
  <si>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</si>
  <si>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</si>
  <si>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</si>
  <si>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</si>
  <si>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</si>
  <si>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</si>
  <si>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</si>
  <si>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</si>
  <si>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</si>
  <si>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</si>
  <si>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</si>
  <si>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</si>
  <si>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</si>
  <si>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</si>
  <si>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</si>
  <si>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</si>
  <si>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</si>
  <si>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</si>
  <si>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</si>
  <si>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</si>
  <si>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</si>
  <si>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</si>
  <si>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</si>
  <si>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</si>
  <si>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</si>
  <si>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</si>
  <si>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</si>
  <si>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</si>
  <si>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</si>
  <si>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</si>
  <si>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</si>
  <si>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</si>
  <si>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</si>
  <si>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</si>
  <si>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</si>
  <si>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</si>
  <si>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</si>
  <si>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</si>
  <si>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</si>
  <si>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</si>
  <si>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</si>
  <si>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</si>
  <si>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</si>
  <si>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</si>
  <si>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</si>
  <si>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</si>
  <si>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</si>
  <si>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</si>
  <si>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</si>
  <si>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</si>
  <si>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</si>
  <si>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</si>
  <si>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</si>
  <si>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</si>
  <si>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</si>
  <si>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</si>
  <si>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</si>
  <si>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</si>
  <si>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</si>
  <si>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</si>
  <si>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</si>
  <si>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</si>
  <si>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</si>
  <si>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</si>
  <si>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</si>
  <si>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</si>
  <si>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</si>
  <si>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</si>
  <si>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</si>
  <si>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</si>
  <si>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</si>
  <si>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</si>
  <si>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</si>
  <si>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</si>
  <si>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</si>
  <si>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</si>
  <si>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</si>
  <si>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</si>
  <si>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</si>
  <si>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</si>
  <si>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</si>
  <si>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</si>
  <si>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</si>
  <si>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</si>
  <si>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</si>
  <si>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</si>
  <si>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</si>
  <si>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</si>
  <si>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</si>
  <si>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</si>
  <si>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</si>
  <si>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</si>
  <si>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</si>
  <si>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</si>
  <si>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</si>
  <si>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</si>
  <si>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</si>
  <si>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</si>
  <si>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</si>
  <si>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</si>
  <si>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</si>
  <si>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</si>
  <si>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</si>
  <si>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</si>
  <si>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</si>
  <si>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</si>
  <si>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</si>
  <si>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</si>
  <si>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</si>
  <si>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</si>
  <si>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</si>
  <si>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</si>
  <si>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</si>
  <si>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</si>
  <si>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</si>
  <si>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</si>
  <si>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</si>
  <si>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</si>
  <si>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</si>
  <si>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</si>
  <si>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</si>
  <si>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</si>
  <si>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</si>
  <si>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</si>
  <si>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</si>
  <si>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</si>
  <si>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</si>
  <si>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</si>
  <si>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</si>
  <si>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</si>
  <si>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</si>
  <si>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</si>
  <si>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</si>
  <si>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</si>
  <si>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</si>
  <si>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</si>
  <si>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</si>
  <si>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</si>
  <si>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</si>
  <si>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</si>
  <si>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</si>
  <si>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</si>
  <si>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</si>
  <si>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</si>
  <si>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</si>
  <si>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</si>
  <si>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</si>
  <si>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</si>
  <si>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</si>
  <si>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</si>
  <si>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</si>
  <si>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</si>
  <si>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</si>
  <si>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</si>
  <si>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</si>
  <si>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</si>
  <si>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</si>
  <si>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</si>
  <si>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</si>
  <si>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</si>
  <si>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</si>
  <si>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</si>
  <si>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</si>
  <si>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</si>
  <si>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</si>
  <si>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</si>
  <si>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</si>
  <si>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</si>
  <si>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</si>
  <si>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</si>
  <si>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</si>
  <si>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</si>
  <si>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</si>
  <si>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</si>
  <si>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</si>
  <si>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</si>
  <si>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</si>
  <si>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</si>
  <si>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</si>
  <si>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</si>
  <si>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</si>
  <si>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</si>
  <si>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</si>
  <si>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</si>
  <si>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</si>
  <si>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</si>
  <si>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</si>
  <si>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</si>
  <si>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</si>
  <si>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</si>
  <si>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</si>
  <si>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</si>
  <si>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</si>
  <si>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</si>
  <si>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</si>
  <si>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</si>
  <si>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</si>
  <si>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</si>
  <si>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</si>
  <si>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</si>
  <si>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</si>
  <si>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</si>
  <si>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</si>
  <si>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</si>
  <si>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</si>
  <si>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</si>
  <si>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</si>
  <si>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</si>
  <si>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</si>
  <si>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</si>
  <si>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</si>
  <si>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</si>
  <si>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</si>
  <si>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</si>
  <si>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</si>
  <si>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</si>
  <si>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</si>
  <si>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</si>
  <si>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</si>
  <si>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</si>
  <si>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</si>
  <si>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</si>
  <si>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</si>
  <si>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</si>
  <si>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</si>
  <si>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</si>
  <si>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</si>
  <si>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</si>
  <si>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</si>
  <si>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</si>
  <si>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</si>
  <si>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</si>
  <si>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</si>
  <si>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</si>
  <si>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</si>
  <si>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</si>
  <si>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</si>
  <si>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</si>
  <si>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</si>
  <si>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</si>
  <si>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</si>
  <si>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</si>
  <si>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</si>
  <si>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</si>
  <si>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</si>
  <si>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</si>
  <si>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</si>
  <si>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</si>
  <si>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</si>
  <si>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</si>
  <si>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</si>
  <si>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</si>
  <si>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</si>
  <si>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</si>
  <si>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</si>
  <si>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</si>
  <si>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</si>
  <si>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</si>
  <si>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</si>
  <si>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</si>
  <si>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</si>
  <si>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</si>
  <si>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</si>
  <si>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</si>
  <si>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</si>
  <si>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</si>
  <si>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</si>
  <si>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</si>
  <si>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</si>
  <si>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</si>
  <si>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</si>
  <si>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</si>
  <si>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</si>
  <si>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</si>
  <si>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</si>
  <si>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</si>
  <si>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</si>
  <si>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</si>
  <si>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</si>
  <si>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</si>
  <si>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</si>
  <si>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</si>
  <si>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</si>
  <si>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</si>
  <si>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</si>
  <si>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</si>
  <si>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</si>
  <si>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</si>
  <si>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</si>
  <si>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</si>
  <si>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</si>
  <si>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</si>
  <si>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</si>
  <si>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</si>
  <si>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</si>
  <si>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</si>
  <si>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</si>
  <si>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</si>
  <si>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</si>
  <si>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</si>
  <si>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</si>
  <si>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</si>
  <si>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</si>
  <si>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</si>
  <si>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</si>
  <si>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</si>
  <si>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</si>
  <si>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</si>
  <si>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</si>
  <si>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</si>
  <si>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</si>
  <si>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</si>
  <si>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</si>
  <si>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</si>
  <si>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</si>
  <si>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</si>
  <si>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</si>
  <si>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</si>
  <si>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</si>
  <si>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</si>
  <si>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</si>
  <si>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</si>
  <si>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</si>
  <si>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</si>
  <si>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</si>
  <si>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</si>
  <si>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</si>
  <si>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</si>
  <si>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</si>
  <si>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</si>
  <si>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</si>
  <si>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</si>
  <si>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</si>
  <si>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</si>
  <si>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</si>
  <si>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</si>
  <si>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</si>
  <si>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</si>
  <si>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</si>
  <si>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</si>
  <si>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</si>
  <si>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</si>
  <si>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</si>
  <si>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</si>
  <si>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</si>
  <si>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</si>
  <si>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</si>
  <si>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</si>
  <si>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</si>
  <si>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</si>
  <si>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</si>
  <si>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</si>
  <si>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</si>
  <si>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</si>
  <si>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</si>
  <si>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</si>
  <si>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</si>
  <si>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</si>
  <si>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</si>
  <si>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</si>
  <si>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</si>
  <si>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</si>
  <si>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</si>
  <si>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</si>
  <si>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</si>
  <si>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</si>
  <si>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</si>
  <si>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</si>
  <si>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</si>
  <si>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</si>
  <si>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</si>
  <si>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</si>
  <si>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</si>
  <si>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</si>
  <si>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</si>
  <si>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</si>
  <si>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</si>
  <si>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</si>
  <si>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</si>
  <si>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</si>
  <si>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</si>
  <si>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</si>
  <si>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</si>
  <si>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</si>
  <si>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</si>
  <si>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</si>
  <si>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</si>
  <si>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</si>
  <si>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</si>
  <si>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</si>
  <si>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</si>
  <si>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</si>
  <si>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</si>
  <si>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</si>
  <si>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</si>
  <si>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</si>
  <si>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</si>
  <si>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</si>
  <si>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</si>
  <si>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</si>
  <si>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</si>
  <si>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</si>
  <si>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</si>
  <si>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</si>
  <si>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</si>
  <si>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</si>
  <si>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</si>
  <si>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</si>
  <si>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</si>
  <si>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</si>
  <si>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</si>
  <si>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</si>
  <si>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</si>
  <si>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</si>
  <si>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</si>
  <si>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</si>
  <si>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</si>
  <si>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</si>
  <si>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</si>
  <si>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</si>
  <si>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</si>
  <si>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</si>
  <si>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</si>
  <si>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</si>
  <si>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</si>
  <si>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</si>
  <si>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</si>
  <si>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</si>
  <si>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</si>
  <si>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</si>
  <si>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</si>
  <si>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</si>
  <si>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</si>
  <si>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</si>
  <si>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</si>
  <si>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</si>
  <si>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</si>
  <si>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</si>
  <si>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</si>
  <si>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</si>
  <si>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</si>
  <si>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</si>
  <si>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</si>
  <si>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</si>
  <si>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</si>
  <si>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</si>
  <si>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</si>
  <si>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</si>
  <si>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</si>
  <si>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</si>
  <si>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</si>
  <si>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</si>
  <si>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</si>
  <si>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</si>
  <si>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</si>
  <si>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</si>
  <si>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</si>
  <si>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</si>
  <si>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</si>
  <si>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</si>
  <si>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</si>
  <si>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</si>
  <si>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</si>
  <si>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</si>
  <si>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</si>
  <si>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</si>
  <si>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</si>
  <si>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</si>
  <si>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</si>
  <si>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</si>
  <si>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</si>
  <si>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</si>
  <si>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</si>
  <si>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</si>
  <si>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</si>
  <si>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</si>
  <si>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</si>
  <si>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</si>
  <si>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</si>
  <si>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</si>
  <si>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</si>
  <si>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</si>
  <si>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</si>
  <si>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</si>
  <si>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</si>
  <si>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</si>
  <si>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</si>
  <si>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</si>
  <si>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</si>
  <si>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</si>
  <si>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</si>
  <si>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</si>
  <si>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</si>
  <si>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</si>
  <si>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</si>
  <si>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</si>
  <si>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</si>
  <si>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</si>
  <si>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</si>
  <si>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</si>
  <si>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</si>
  <si>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</si>
  <si>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</si>
  <si>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</si>
  <si>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</si>
  <si>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</si>
  <si>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</si>
  <si>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</si>
  <si>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</si>
  <si>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</si>
  <si>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</si>
  <si>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</si>
  <si>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</si>
  <si>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</si>
  <si>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</si>
  <si>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</si>
  <si>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</si>
  <si>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</si>
  <si>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</si>
  <si>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</si>
  <si>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</si>
  <si>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</si>
  <si>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</si>
  <si>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</si>
  <si>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</si>
  <si>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</si>
  <si>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</si>
  <si>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</si>
  <si>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</si>
  <si>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</si>
  <si>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</si>
  <si>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</si>
  <si>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</si>
  <si>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</si>
  <si>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</si>
  <si>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</si>
  <si>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</si>
  <si>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</si>
  <si>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</si>
  <si>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</si>
  <si>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</si>
  <si>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</si>
  <si>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</si>
  <si>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</si>
  <si>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</si>
  <si>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</si>
  <si>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</si>
  <si>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</si>
  <si>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</si>
  <si>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</si>
  <si>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</si>
  <si>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</si>
  <si>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</si>
  <si>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</si>
  <si>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</si>
  <si>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</si>
  <si>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</si>
  <si>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</si>
  <si>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</si>
  <si>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</si>
  <si>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</si>
  <si>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</si>
  <si>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</si>
  <si>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</si>
  <si>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</si>
  <si>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</si>
  <si>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</si>
  <si>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</si>
  <si>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</si>
  <si>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</si>
  <si>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</si>
  <si>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</si>
  <si>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</si>
  <si>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</si>
  <si>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</si>
  <si>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</si>
  <si>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</si>
  <si>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</si>
  <si>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</si>
  <si>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</si>
  <si>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</si>
  <si>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</si>
  <si>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</si>
  <si>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</si>
  <si>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</si>
  <si>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</si>
  <si>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</si>
  <si>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</si>
  <si>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</si>
  <si>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</si>
  <si>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</si>
  <si>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</si>
  <si>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</si>
  <si>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</si>
  <si>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</si>
  <si>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</si>
  <si>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</si>
  <si>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</si>
  <si>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</si>
  <si>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</si>
  <si>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</si>
  <si>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</si>
  <si>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</si>
  <si>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</si>
  <si>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</si>
  <si>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</si>
  <si>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</si>
  <si>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</si>
  <si>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</si>
  <si>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</si>
  <si>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</si>
  <si>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</si>
  <si>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</si>
  <si>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</si>
  <si>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</si>
  <si>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</si>
  <si>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</si>
  <si>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</si>
  <si>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</si>
  <si>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</si>
  <si>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</si>
  <si>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</si>
  <si>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</si>
  <si>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</si>
  <si>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</si>
  <si>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</si>
  <si>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</si>
  <si>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</si>
  <si>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</si>
  <si>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</si>
  <si>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</si>
  <si>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</si>
  <si>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</si>
  <si>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</si>
  <si>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</si>
  <si>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</si>
  <si>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</si>
  <si>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</si>
  <si>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</si>
  <si>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</si>
  <si>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</si>
  <si>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</si>
  <si>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</si>
  <si>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</si>
  <si>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</si>
  <si>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</si>
  <si>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</si>
  <si>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</si>
  <si>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</si>
  <si>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</si>
  <si>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</si>
  <si>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</si>
  <si>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</si>
  <si>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</si>
  <si>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</si>
  <si>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</si>
  <si>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</si>
  <si>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</si>
  <si>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</si>
  <si>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</si>
  <si>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</si>
  <si>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</si>
  <si>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</si>
  <si>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</si>
  <si>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</si>
  <si>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</si>
  <si>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</si>
  <si>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</si>
  <si>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</si>
  <si>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</si>
  <si>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</si>
  <si>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</si>
  <si>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</si>
  <si>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</si>
  <si>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</si>
  <si>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</si>
  <si>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</si>
  <si>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</si>
  <si>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</si>
  <si>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</si>
  <si>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</si>
  <si>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</si>
  <si>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</si>
  <si>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</si>
  <si>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</si>
  <si>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</si>
  <si>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</si>
  <si>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</si>
  <si>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</si>
  <si>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</si>
  <si>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</si>
  <si>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</si>
  <si>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</si>
  <si>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</si>
  <si>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</si>
  <si>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</si>
  <si>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</si>
  <si>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</si>
  <si>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</si>
  <si>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</si>
  <si>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</si>
  <si>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</si>
  <si>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</si>
  <si>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</si>
  <si>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</si>
  <si>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</si>
  <si>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</si>
  <si>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</si>
  <si>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</si>
  <si>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</si>
  <si>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</si>
  <si>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</si>
  <si>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</si>
  <si>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</si>
  <si>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</si>
  <si>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</si>
  <si>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</si>
  <si>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</si>
  <si>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</si>
  <si>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</si>
  <si>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</si>
  <si>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</si>
  <si>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</si>
  <si>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</si>
  <si>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</si>
  <si>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</si>
  <si>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</si>
  <si>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</si>
  <si>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</si>
  <si>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</si>
  <si>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</si>
  <si>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</si>
  <si>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</si>
  <si>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</si>
  <si>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</si>
  <si>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</si>
  <si>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</si>
  <si>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</si>
  <si>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</si>
  <si>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</si>
  <si>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</si>
  <si>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</si>
  <si>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</si>
  <si>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</si>
  <si>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</si>
  <si>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</si>
  <si>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</si>
  <si>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</si>
  <si>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</si>
  <si>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</si>
  <si>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</si>
  <si>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</si>
  <si>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</si>
  <si>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</si>
  <si>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</si>
  <si>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</si>
  <si>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</si>
  <si>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</si>
  <si>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</si>
  <si>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</si>
  <si>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</si>
  <si>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</si>
  <si>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</si>
  <si>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</si>
  <si>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</si>
  <si>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</si>
  <si>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</si>
  <si>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</si>
  <si>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</si>
  <si>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</si>
  <si>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</si>
  <si>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</si>
  <si>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</si>
  <si>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</si>
  <si>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</si>
  <si>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</si>
  <si>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</si>
  <si>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</si>
  <si>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</si>
  <si>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</si>
  <si>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</si>
  <si>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</si>
  <si>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</si>
  <si>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</si>
  <si>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</si>
  <si>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</si>
  <si>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</si>
  <si>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</si>
  <si>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</si>
  <si>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</si>
  <si>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</si>
  <si>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</si>
  <si>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</si>
  <si>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</si>
  <si>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</si>
  <si>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</si>
  <si>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</si>
  <si>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</si>
  <si>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</si>
  <si>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</si>
  <si>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</si>
  <si>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</si>
  <si>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</si>
  <si>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</si>
  <si>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</si>
  <si>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</si>
  <si>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</si>
  <si>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</si>
  <si>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</si>
  <si>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</si>
  <si>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</si>
  <si>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</si>
  <si>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</si>
  <si>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</si>
  <si>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</si>
  <si>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</si>
  <si>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</si>
  <si>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</si>
  <si>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</si>
  <si>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</si>
  <si>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</si>
  <si>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</si>
  <si>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</si>
  <si>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</si>
  <si>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</si>
  <si>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</si>
  <si>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</si>
  <si>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</si>
  <si>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</si>
  <si>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</si>
  <si>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</si>
  <si>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</si>
  <si>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</si>
  <si>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</si>
  <si>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</si>
  <si>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</si>
  <si>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</si>
  <si>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</si>
  <si>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</si>
  <si>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</si>
  <si>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</si>
  <si>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</si>
  <si>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</si>
  <si>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</si>
  <si>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</si>
  <si>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</si>
  <si>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</si>
  <si>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</si>
  <si>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</si>
  <si>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</si>
  <si>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</si>
  <si>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</si>
  <si>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</si>
  <si>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</si>
  <si>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</si>
  <si>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</si>
  <si>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</si>
  <si>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</si>
  <si>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</si>
  <si>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</si>
  <si>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</si>
  <si>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</si>
  <si>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</si>
  <si>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</si>
  <si>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</si>
  <si>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</si>
  <si>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</si>
  <si>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</si>
  <si>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</si>
  <si>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</si>
  <si>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</si>
  <si>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</si>
  <si>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</si>
  <si>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</si>
  <si>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</si>
  <si>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</si>
  <si>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</si>
  <si>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</si>
  <si>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</si>
  <si>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</si>
  <si>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</si>
  <si>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</si>
  <si>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</si>
  <si>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</si>
  <si>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</si>
  <si>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</si>
  <si>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</si>
  <si>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</si>
  <si>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</si>
  <si>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</si>
  <si>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</si>
  <si>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</si>
  <si>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</si>
  <si>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</si>
  <si>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</si>
  <si>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</si>
  <si>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</si>
  <si>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</si>
  <si>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</si>
  <si>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</si>
  <si>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</si>
  <si>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</si>
  <si>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</si>
  <si>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</si>
  <si>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</si>
  <si>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</si>
  <si>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</si>
  <si>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</si>
  <si>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</si>
  <si>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</si>
  <si>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</si>
  <si>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</si>
  <si>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</si>
  <si>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</si>
  <si>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</si>
  <si>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</si>
  <si>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</si>
  <si>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</si>
  <si>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</si>
  <si>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</si>
  <si>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</si>
  <si>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</si>
  <si>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</si>
  <si>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</si>
  <si>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</si>
  <si>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</si>
  <si>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</si>
  <si>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</si>
  <si>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</si>
  <si>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</si>
  <si>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</si>
  <si>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</si>
  <si>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</si>
  <si>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</si>
  <si>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</si>
  <si>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</si>
  <si>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</si>
  <si>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</si>
  <si>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</si>
  <si>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</si>
  <si>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</si>
  <si>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</si>
  <si>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</si>
  <si>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</si>
  <si>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</si>
  <si>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</si>
  <si>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</si>
  <si>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</si>
  <si>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</si>
  <si>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</si>
  <si>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</si>
  <si>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</si>
  <si>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</si>
  <si>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</si>
  <si>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</si>
  <si>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</si>
  <si>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</si>
  <si>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</si>
  <si>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</si>
  <si>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</si>
  <si>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</si>
  <si>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</si>
  <si>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</si>
  <si>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</si>
  <si>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</si>
  <si>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</si>
  <si>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</si>
  <si>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</si>
  <si>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</si>
  <si>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</si>
  <si>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</si>
  <si>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</si>
  <si>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</si>
  <si>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</si>
  <si>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</si>
  <si>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</si>
  <si>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</si>
  <si>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</si>
  <si>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</si>
  <si>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</si>
  <si>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</si>
  <si>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</si>
  <si>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</si>
  <si>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</si>
  <si>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</si>
  <si>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</si>
  <si>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</si>
  <si>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</si>
  <si>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</si>
  <si>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</si>
  <si>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</si>
  <si>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</si>
  <si>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</si>
  <si>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</si>
  <si>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</si>
  <si>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</si>
  <si>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</si>
  <si>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</si>
  <si>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</si>
  <si>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</si>
  <si>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</si>
  <si>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</si>
  <si>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</si>
  <si>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</si>
  <si>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</si>
  <si>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</si>
  <si>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</si>
  <si>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</si>
  <si>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</si>
  <si>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</si>
  <si>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</si>
  <si>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</si>
  <si>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</si>
  <si>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</si>
  <si>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</si>
  <si>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</si>
  <si>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</si>
  <si>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</si>
  <si>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</si>
  <si>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</si>
  <si>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</si>
  <si>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</si>
  <si>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</si>
  <si>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</si>
  <si>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</si>
  <si>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</si>
  <si>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</si>
  <si>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</si>
  <si>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</si>
  <si>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</si>
  <si>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</si>
  <si>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</si>
  <si>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</si>
  <si>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</si>
  <si>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</si>
  <si>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</si>
  <si>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</si>
  <si>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</si>
  <si>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</si>
  <si>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</si>
  <si>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</si>
  <si>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</si>
  <si>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</si>
  <si>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</si>
  <si>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</si>
  <si>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</si>
  <si>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</si>
  <si>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</si>
  <si>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</si>
  <si>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</si>
  <si>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</si>
  <si>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</si>
  <si>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</si>
  <si>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</si>
  <si>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</si>
  <si>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</si>
  <si>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</si>
  <si>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</si>
  <si>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</si>
  <si>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</si>
  <si>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</si>
  <si>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</si>
  <si>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</si>
  <si>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</si>
  <si>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</si>
  <si>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</si>
  <si>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</si>
  <si>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</si>
  <si>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</si>
  <si>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</si>
  <si>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</si>
  <si>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</si>
  <si>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</si>
  <si>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</si>
  <si>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</si>
  <si>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</si>
  <si>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</si>
  <si>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</si>
  <si>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</si>
  <si>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</si>
  <si>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</si>
  <si>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</si>
  <si>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</si>
  <si>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</si>
  <si>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</si>
  <si>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</si>
  <si>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</si>
  <si>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</si>
  <si>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</si>
  <si>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</si>
  <si>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</si>
  <si>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</si>
  <si>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</si>
  <si>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</si>
  <si>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</si>
  <si>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</si>
  <si>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</si>
  <si>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</si>
  <si>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</si>
  <si>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</si>
  <si>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</si>
  <si>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</si>
  <si>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</si>
  <si>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</si>
  <si>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</si>
  <si>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</si>
  <si>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</si>
  <si>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</si>
  <si>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</si>
  <si>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</si>
  <si>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</si>
  <si>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</si>
  <si>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</si>
  <si>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</si>
  <si>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</si>
  <si>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</si>
  <si>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</si>
  <si>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</si>
  <si>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</si>
  <si>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</si>
  <si>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</si>
  <si>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</si>
  <si>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</si>
  <si>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</si>
  <si>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</si>
  <si>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</si>
  <si>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</si>
  <si>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</si>
  <si>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</si>
  <si>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</si>
  <si>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</si>
  <si>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</si>
  <si>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</si>
  <si>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</si>
  <si>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</si>
  <si>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</si>
  <si>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</si>
  <si>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</si>
  <si>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</si>
  <si>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</si>
  <si>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</si>
  <si>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</si>
  <si>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</si>
  <si>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</si>
  <si>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</si>
  <si>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</si>
  <si>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</si>
  <si>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</si>
  <si>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</si>
  <si>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</si>
  <si>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</si>
  <si>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</si>
  <si>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</si>
  <si>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</si>
  <si>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</si>
  <si>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</si>
  <si>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</si>
  <si>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</si>
  <si>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</si>
  <si>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</si>
  <si>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</si>
  <si>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</si>
  <si>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</si>
  <si>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</si>
  <si>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</si>
  <si>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</si>
  <si>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</si>
  <si>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</si>
  <si>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</si>
  <si>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</si>
  <si>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</si>
  <si>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</si>
  <si>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</si>
  <si>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</si>
  <si>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</si>
  <si>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</si>
  <si>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</si>
  <si>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</si>
  <si>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</si>
  <si>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</si>
  <si>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</si>
  <si>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</si>
  <si>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</si>
  <si>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</si>
  <si>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</si>
  <si>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</si>
  <si>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</si>
  <si>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</si>
  <si>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</si>
  <si>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</si>
  <si>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</si>
  <si>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</si>
  <si>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</si>
  <si>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</si>
  <si>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</si>
  <si>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</si>
  <si>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</si>
  <si>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</si>
  <si>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</si>
  <si>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</si>
  <si>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</si>
  <si>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</si>
  <si>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</si>
  <si>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</si>
  <si>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</si>
  <si>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</si>
  <si>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</si>
  <si>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</si>
  <si>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</si>
  <si>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</si>
  <si>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</si>
  <si>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</si>
  <si>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</si>
  <si>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</si>
  <si>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</si>
  <si>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</si>
  <si>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</si>
  <si>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</si>
  <si>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</si>
  <si>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</si>
  <si>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</si>
  <si>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</si>
  <si>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</si>
  <si>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</si>
  <si>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</si>
  <si>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</si>
  <si>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</si>
  <si>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</si>
  <si>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</si>
  <si>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</si>
  <si>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</si>
  <si>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</si>
  <si>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</si>
  <si>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</si>
  <si>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</si>
  <si>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</si>
  <si>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</si>
  <si>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</si>
  <si>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</si>
  <si>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</si>
  <si>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</si>
  <si>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</si>
  <si>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</si>
  <si>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</si>
  <si>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</si>
  <si>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</si>
  <si>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</si>
  <si>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</si>
  <si>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</si>
  <si>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</si>
  <si>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</si>
  <si>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</si>
  <si>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</si>
  <si>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</si>
  <si>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</si>
  <si>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</si>
  <si>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</si>
  <si>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</si>
  <si>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</si>
  <si>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</si>
  <si>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</si>
  <si>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</si>
  <si>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</si>
  <si>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</si>
  <si>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</si>
  <si>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</si>
  <si>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</si>
  <si>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</si>
  <si>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</si>
  <si>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</si>
  <si>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</si>
  <si>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</si>
  <si>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</si>
  <si>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</si>
  <si>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</si>
  <si>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</si>
  <si>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</si>
  <si>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</si>
  <si>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</si>
  <si>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</si>
  <si>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</si>
  <si>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</si>
  <si>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</si>
  <si>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</si>
  <si>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</si>
  <si>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</si>
  <si>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</si>
  <si>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</si>
  <si>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</si>
  <si>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</si>
  <si>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</si>
  <si>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</si>
  <si>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</si>
  <si>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</si>
  <si>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</si>
  <si>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</si>
  <si>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</si>
  <si>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</si>
  <si>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</si>
  <si>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</si>
  <si>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</si>
  <si>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</si>
  <si>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</si>
  <si>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</si>
  <si>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</si>
  <si>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</si>
  <si>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</si>
  <si>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</si>
  <si>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</si>
  <si>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</si>
  <si>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</si>
  <si>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</si>
  <si>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</si>
  <si>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</si>
  <si>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</si>
  <si>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</si>
  <si>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</si>
  <si>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</si>
  <si>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</si>
  <si>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</si>
  <si>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</si>
  <si>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</si>
  <si>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</si>
  <si>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</si>
  <si>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</si>
  <si>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</si>
  <si>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</si>
  <si>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</si>
  <si>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</si>
  <si>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</si>
  <si>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</si>
  <si>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</si>
  <si>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</si>
  <si>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</si>
  <si>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</si>
  <si>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</si>
  <si>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</si>
  <si>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</si>
  <si>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</si>
  <si>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</si>
  <si>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</si>
  <si>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</si>
  <si>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</si>
  <si>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</si>
  <si>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</si>
  <si>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</si>
  <si>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</si>
  <si>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</si>
  <si>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</si>
  <si>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</si>
  <si>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</si>
  <si>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</si>
  <si>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</si>
  <si>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</si>
  <si>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</si>
  <si>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</si>
  <si>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</si>
  <si>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</si>
  <si>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</si>
  <si>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</si>
  <si>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</si>
  <si>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</si>
  <si>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</si>
  <si>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</si>
  <si>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</si>
  <si>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</si>
  <si>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</si>
  <si>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</si>
  <si>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</si>
  <si>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</si>
  <si>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</si>
  <si>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</si>
  <si>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</si>
  <si>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</si>
  <si>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</si>
  <si>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</si>
  <si>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</si>
  <si>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</si>
  <si>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</si>
  <si>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</si>
  <si>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</si>
  <si>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</si>
  <si>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</si>
  <si>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</si>
  <si>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</si>
  <si>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</si>
  <si>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</si>
  <si>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</si>
  <si>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</si>
  <si>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</si>
  <si>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</si>
  <si>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</si>
  <si>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</si>
  <si>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</si>
  <si>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</si>
  <si>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</si>
  <si>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</si>
  <si>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</si>
  <si>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</si>
  <si>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</si>
  <si>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</si>
  <si>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</si>
  <si>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</si>
  <si>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</si>
  <si>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</si>
  <si>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</si>
  <si>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</si>
  <si>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</si>
  <si>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</si>
  <si>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</si>
  <si>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</si>
  <si>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</si>
  <si>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</si>
  <si>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</si>
  <si>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</si>
  <si>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</si>
  <si>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</si>
  <si>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</si>
  <si>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</si>
  <si>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</si>
  <si>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</si>
  <si>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</si>
  <si>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</si>
  <si>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</si>
  <si>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</si>
  <si>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</si>
  <si>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</si>
  <si>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</si>
  <si>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</si>
  <si>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</si>
  <si>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</si>
  <si>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</si>
  <si>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</si>
  <si>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</si>
  <si>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</si>
  <si>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</si>
  <si>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</si>
  <si>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</si>
  <si>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</si>
  <si>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</si>
  <si>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</si>
  <si>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</si>
  <si>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</si>
  <si>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</si>
  <si>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</si>
  <si>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</si>
  <si>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</si>
  <si>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</si>
  <si>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</si>
  <si>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</si>
  <si>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</si>
  <si>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</si>
  <si>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</si>
  <si>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</si>
  <si>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</si>
  <si>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</si>
  <si>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</si>
  <si>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</si>
  <si>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</si>
  <si>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</si>
  <si>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</si>
  <si>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</si>
  <si>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</si>
  <si>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</si>
  <si>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</si>
  <si>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</si>
  <si>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</si>
  <si>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</si>
  <si>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</si>
  <si>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</si>
  <si>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</si>
  <si>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</si>
  <si>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</si>
  <si>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</si>
  <si>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</si>
  <si>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</si>
  <si>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</si>
  <si>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</si>
  <si>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</si>
  <si>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</si>
  <si>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</si>
  <si>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</si>
  <si>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</si>
  <si>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</si>
  <si>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</si>
  <si>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</si>
  <si>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</si>
  <si>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</si>
  <si>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</si>
  <si>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</si>
  <si>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</si>
  <si>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</si>
  <si>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</si>
  <si>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</si>
  <si>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</si>
  <si>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</si>
  <si>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</si>
  <si>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</si>
  <si>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</si>
  <si>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</si>
  <si>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</si>
  <si>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</si>
  <si>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</si>
  <si>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</si>
  <si>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</si>
  <si>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</si>
  <si>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</si>
  <si>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</si>
  <si>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</si>
  <si>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</si>
  <si>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</si>
  <si>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</si>
  <si>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</si>
  <si>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</si>
  <si>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</si>
  <si>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</si>
  <si>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</si>
  <si>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</si>
  <si>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</si>
  <si>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</si>
  <si>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</si>
  <si>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</si>
  <si>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</si>
  <si>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</si>
  <si>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</si>
  <si>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</si>
  <si>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</si>
  <si>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</si>
  <si>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</si>
  <si>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</si>
  <si>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</si>
  <si>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</si>
  <si>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</si>
  <si>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</si>
  <si>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</si>
  <si>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</si>
  <si>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</si>
  <si>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</si>
  <si>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</si>
  <si>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</si>
  <si>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</si>
  <si>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</si>
  <si>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</si>
  <si>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</si>
  <si>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</si>
  <si>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</si>
  <si>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</si>
  <si>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</si>
  <si>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</si>
  <si>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</si>
  <si>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</si>
  <si>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</si>
  <si>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</si>
  <si>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</si>
  <si>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</si>
  <si>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</si>
  <si>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</si>
  <si>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</si>
  <si>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</si>
  <si>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</si>
  <si>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</si>
  <si>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</si>
  <si>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</si>
  <si>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</si>
  <si>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</si>
  <si>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</si>
  <si>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</si>
  <si>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</si>
  <si>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</si>
  <si>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</si>
  <si>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</si>
  <si>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</si>
  <si>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</si>
  <si>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</si>
  <si>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</si>
  <si>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</si>
  <si>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</si>
  <si>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</si>
  <si>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</si>
  <si>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</si>
  <si>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</si>
  <si>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</si>
  <si>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</si>
  <si>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</si>
  <si>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</si>
  <si>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</si>
  <si>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</si>
  <si>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</si>
  <si>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</si>
  <si>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</si>
  <si>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</si>
  <si>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</si>
  <si>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</si>
  <si>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</si>
  <si>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</si>
  <si>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</si>
  <si>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</si>
  <si>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</si>
  <si>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</si>
  <si>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</si>
  <si>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</si>
  <si>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</si>
  <si>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</si>
  <si>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</si>
  <si>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</si>
  <si>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</si>
  <si>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</si>
  <si>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</si>
  <si>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</si>
  <si>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</si>
  <si>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</si>
  <si>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</si>
  <si>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</si>
  <si>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</si>
  <si>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</si>
  <si>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</si>
  <si>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</si>
  <si>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</si>
  <si>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</si>
  <si>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</si>
  <si>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</si>
  <si>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</si>
  <si>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</si>
  <si>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</si>
  <si>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</si>
  <si>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</si>
  <si>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</si>
  <si>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</si>
  <si>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</si>
  <si>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</si>
  <si>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</si>
  <si>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</si>
  <si>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</si>
  <si>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</si>
  <si>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</si>
  <si>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</si>
  <si>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</si>
  <si>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</si>
  <si>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</si>
  <si>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</si>
  <si>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</si>
  <si>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</si>
  <si>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</si>
  <si>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</si>
  <si>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</si>
  <si>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</si>
  <si>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</si>
  <si>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</si>
  <si>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</si>
  <si>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</si>
  <si>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</si>
  <si>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</si>
  <si>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</si>
  <si>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</si>
  <si>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</si>
  <si>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</si>
  <si>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</si>
  <si>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</si>
  <si>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</si>
  <si>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</si>
  <si>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</si>
  <si>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</si>
  <si>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</si>
  <si>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</si>
  <si>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</si>
  <si>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</si>
  <si>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</si>
  <si>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</si>
  <si>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</si>
  <si>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</si>
  <si>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</si>
  <si>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</si>
  <si>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</si>
  <si>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</si>
  <si>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</si>
  <si>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</si>
  <si>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</si>
  <si>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</si>
  <si>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</si>
  <si>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</si>
  <si>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</si>
  <si>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</si>
  <si>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</si>
  <si>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</si>
  <si>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</si>
  <si>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</si>
  <si>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</si>
  <si>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</si>
  <si>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</si>
  <si>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</si>
  <si>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</si>
  <si>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</si>
  <si>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</si>
  <si>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</si>
  <si>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</si>
  <si>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</si>
  <si>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</si>
  <si>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</si>
  <si>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</si>
  <si>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</si>
  <si>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</si>
  <si>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</si>
  <si>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</si>
  <si>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</si>
  <si>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</si>
  <si>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</si>
  <si>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</si>
  <si>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</si>
  <si>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</si>
  <si>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</si>
  <si>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</si>
  <si>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</si>
  <si>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</si>
  <si>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</si>
  <si>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</si>
  <si>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</si>
  <si>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</si>
  <si>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</si>
  <si>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</si>
  <si>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</si>
  <si>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</si>
  <si>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</si>
  <si>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</si>
  <si>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</si>
  <si>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</si>
  <si>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</si>
  <si>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</si>
  <si>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</si>
  <si>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</si>
  <si>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</si>
  <si>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</si>
  <si>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</si>
  <si>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</si>
  <si>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</si>
  <si>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</si>
  <si>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</si>
  <si>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</si>
  <si>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</si>
  <si>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</si>
  <si>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</si>
  <si>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</si>
  <si>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</si>
  <si>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</si>
  <si>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</si>
  <si>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</si>
  <si>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</si>
  <si>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</si>
  <si>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</si>
  <si>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</si>
  <si>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</si>
  <si>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</si>
  <si>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</si>
  <si>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</si>
  <si>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</si>
  <si>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</si>
  <si>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</si>
  <si>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</si>
  <si>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</si>
  <si>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</si>
  <si>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</si>
  <si>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</si>
  <si>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</si>
  <si>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</si>
  <si>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</si>
  <si>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</si>
  <si>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</si>
  <si>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</si>
  <si>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</si>
  <si>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</si>
  <si>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</si>
  <si>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</si>
  <si>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</si>
  <si>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</si>
  <si>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</si>
  <si>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</si>
  <si>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</si>
  <si>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</si>
  <si>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</si>
  <si>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</si>
  <si>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</si>
  <si>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</si>
  <si>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</si>
  <si>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</si>
  <si>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</si>
  <si>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</si>
  <si>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</si>
  <si>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</si>
  <si>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</si>
  <si>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</si>
  <si>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</si>
  <si>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</si>
  <si>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</si>
  <si>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</si>
  <si>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</si>
  <si>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</si>
  <si>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</si>
  <si>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</si>
  <si>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</si>
  <si>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</si>
  <si>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</si>
  <si>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</si>
  <si>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</si>
  <si>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</si>
  <si>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</si>
  <si>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</si>
  <si>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</si>
  <si>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</si>
  <si>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</si>
  <si>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</si>
  <si>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</si>
  <si>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</si>
  <si>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</si>
  <si>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</si>
  <si>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</si>
  <si>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</si>
  <si>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</si>
  <si>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</si>
  <si>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</si>
  <si>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</si>
  <si>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</si>
  <si>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</si>
  <si>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</si>
  <si>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</si>
  <si>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</si>
  <si>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</si>
  <si>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</si>
  <si>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</si>
  <si>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</si>
  <si>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</si>
  <si>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</si>
  <si>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</si>
  <si>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</si>
  <si>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</si>
  <si>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</si>
  <si>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</si>
  <si>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</si>
  <si>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</si>
  <si>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</si>
  <si>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</si>
  <si>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</si>
  <si>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</si>
  <si>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</si>
  <si>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</si>
  <si>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</si>
  <si>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</si>
  <si>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</si>
  <si>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</si>
  <si>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</si>
  <si>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</si>
  <si>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</si>
  <si>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</si>
  <si>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</si>
  <si>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</si>
  <si>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</si>
  <si>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</si>
  <si>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</si>
  <si>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</si>
  <si>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</si>
  <si>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</si>
  <si>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</si>
  <si>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</si>
  <si>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</si>
  <si>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</si>
  <si>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</si>
  <si>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</si>
  <si>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</si>
  <si>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</si>
  <si>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</si>
  <si>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</si>
  <si>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</si>
  <si>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</si>
  <si>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</si>
  <si>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</si>
  <si>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</si>
  <si>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</si>
  <si>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</si>
  <si>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</si>
  <si>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</si>
  <si>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</si>
  <si>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</si>
  <si>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</si>
  <si>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</si>
  <si>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</si>
  <si>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</si>
  <si>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</si>
  <si>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</si>
  <si>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</si>
  <si>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</si>
  <si>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</si>
  <si>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</si>
  <si>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</si>
  <si>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</si>
  <si>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</si>
  <si>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</si>
  <si>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</si>
  <si>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</si>
  <si>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</si>
  <si>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</si>
  <si>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</si>
  <si>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</si>
  <si>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</si>
  <si>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</si>
  <si>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</si>
  <si>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</si>
  <si>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</si>
  <si>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</si>
  <si>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</si>
  <si>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</si>
  <si>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</si>
  <si>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</si>
  <si>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</si>
  <si>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</si>
  <si>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</si>
  <si>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</si>
  <si>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</si>
  <si>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</si>
  <si>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</si>
  <si>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</si>
  <si>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</si>
  <si>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</si>
  <si>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</si>
  <si>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</si>
  <si>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</si>
  <si>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</si>
  <si>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</si>
  <si>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</si>
  <si>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</si>
  <si>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</si>
  <si>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</si>
  <si>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</si>
  <si>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</si>
  <si>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</si>
  <si>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</si>
  <si>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</si>
  <si>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</si>
  <si>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</si>
  <si>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</si>
  <si>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</si>
  <si>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</si>
  <si>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</si>
  <si>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</si>
  <si>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</si>
  <si>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</si>
  <si>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</si>
  <si>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</si>
  <si>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</si>
  <si>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</si>
  <si>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</si>
  <si>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</si>
  <si>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</si>
  <si>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</si>
  <si>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</si>
  <si>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</si>
  <si>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</si>
  <si>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</si>
  <si>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</si>
  <si>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</si>
  <si>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</si>
  <si>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</si>
  <si>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</si>
  <si>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</si>
  <si>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</si>
  <si>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</si>
  <si>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</si>
  <si>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</si>
  <si>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</si>
  <si>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</si>
  <si>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</si>
  <si>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</si>
  <si>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</si>
  <si>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</si>
  <si>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</si>
  <si>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</si>
  <si>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</si>
  <si>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</si>
  <si>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</si>
  <si>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</si>
  <si>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</si>
  <si>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</si>
  <si>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</si>
  <si>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</si>
  <si>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</si>
  <si>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</si>
  <si>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</si>
  <si>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</si>
  <si>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</si>
  <si>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</si>
  <si>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</si>
  <si>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</si>
  <si>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</si>
  <si>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</si>
  <si>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</si>
  <si>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</si>
  <si>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</si>
  <si>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</si>
  <si>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</si>
  <si>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</si>
  <si>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</si>
  <si>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</si>
  <si>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</si>
  <si>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</si>
  <si>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</si>
  <si>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</si>
  <si>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</si>
  <si>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</si>
  <si>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</si>
  <si>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</si>
  <si>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</si>
  <si>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</si>
  <si>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</si>
  <si>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</si>
  <si>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</si>
  <si>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</si>
  <si>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</si>
  <si>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</si>
  <si>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</si>
  <si>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</si>
  <si>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</si>
  <si>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</si>
  <si>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</si>
  <si>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</si>
  <si>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</si>
  <si>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</si>
  <si>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</si>
  <si>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</si>
  <si>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</si>
  <si>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</si>
  <si>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</si>
  <si>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</si>
  <si>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</si>
  <si>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</si>
  <si>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</si>
  <si>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</si>
  <si>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</si>
  <si>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</si>
  <si>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</si>
  <si>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</si>
  <si>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</si>
  <si>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</si>
  <si>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</si>
  <si>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</si>
  <si>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</si>
  <si>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</si>
  <si>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</si>
  <si>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</si>
  <si>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</si>
  <si>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</si>
  <si>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</si>
  <si>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</si>
  <si>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</si>
  <si>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</si>
  <si>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</si>
  <si>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</si>
  <si>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</si>
  <si>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</si>
  <si>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</si>
  <si>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</si>
  <si>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</si>
  <si>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</si>
  <si>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</si>
  <si>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</si>
  <si>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</si>
  <si>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</si>
  <si>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</si>
  <si>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</si>
  <si>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</si>
  <si>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</si>
  <si>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</si>
  <si>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</si>
  <si>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</si>
  <si>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</si>
  <si>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</si>
  <si>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</si>
  <si>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</si>
  <si>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</si>
  <si>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</si>
  <si>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</si>
  <si>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</si>
  <si>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</si>
  <si>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</si>
  <si>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</si>
  <si>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</si>
  <si>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</si>
  <si>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</si>
  <si>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</si>
  <si>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</si>
  <si>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</si>
  <si>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</si>
  <si>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</si>
  <si>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</si>
  <si>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</si>
  <si>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</si>
  <si>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</si>
  <si>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</si>
  <si>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</si>
  <si>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</si>
  <si>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</si>
  <si>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</si>
  <si>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</si>
  <si>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</si>
  <si>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</si>
  <si>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</si>
  <si>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</si>
  <si>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</si>
  <si>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</si>
  <si>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</si>
  <si>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</si>
  <si>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</si>
  <si>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</si>
  <si>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</si>
  <si>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</si>
  <si>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</si>
  <si>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</si>
  <si>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</si>
  <si>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</si>
  <si>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</si>
  <si>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</si>
  <si>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</si>
  <si>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</si>
  <si>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</si>
  <si>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</si>
  <si>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</si>
  <si>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</si>
  <si>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</si>
  <si>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</si>
  <si>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</si>
  <si>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</si>
  <si>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</si>
  <si>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</si>
  <si>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</si>
  <si>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</si>
  <si>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</si>
  <si>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</si>
  <si>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</si>
  <si>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</si>
  <si>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</si>
  <si>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</si>
  <si>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</si>
  <si>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</si>
  <si>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</si>
  <si>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</si>
  <si>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</si>
  <si>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</si>
  <si>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</si>
  <si>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</si>
  <si>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</si>
  <si>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</si>
  <si>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</si>
  <si>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</si>
  <si>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</si>
  <si>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</si>
  <si>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</si>
  <si>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</si>
  <si>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</si>
  <si>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</si>
  <si>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</si>
  <si>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</si>
  <si>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</si>
  <si>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</si>
  <si>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</si>
  <si>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</si>
  <si>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</si>
  <si>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</si>
  <si>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</si>
  <si>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</si>
  <si>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</si>
  <si>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</si>
  <si>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</si>
  <si>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</si>
  <si>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</si>
  <si>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</si>
  <si>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</si>
  <si>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</si>
  <si>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</si>
  <si>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</si>
  <si>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</si>
  <si>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</si>
  <si>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</si>
  <si>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</si>
  <si>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</si>
  <si>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</si>
  <si>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</si>
  <si>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</si>
  <si>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</si>
  <si>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</si>
  <si>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</si>
  <si>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</si>
  <si>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</si>
  <si>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</si>
  <si>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</si>
  <si>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</si>
  <si>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</si>
  <si>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</si>
  <si>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</si>
  <si>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</si>
  <si>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</si>
  <si>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</si>
  <si>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</si>
  <si>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</si>
  <si>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</si>
  <si>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</si>
  <si>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</si>
  <si>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</si>
  <si>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</si>
  <si>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</si>
  <si>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</si>
  <si>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</si>
  <si>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</si>
  <si>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</si>
  <si>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</si>
  <si>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</si>
  <si>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</si>
  <si>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</si>
  <si>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</si>
  <si>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</si>
  <si>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</si>
  <si>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</si>
  <si>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</si>
  <si>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</si>
  <si>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</si>
  <si>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</si>
  <si>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</si>
  <si>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</si>
  <si>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</si>
  <si>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</si>
  <si>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</si>
  <si>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</si>
  <si>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</si>
  <si>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</si>
  <si>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</si>
  <si>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</si>
  <si>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</si>
  <si>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</si>
  <si>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</si>
  <si>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</si>
  <si>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</si>
  <si>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</si>
  <si>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</si>
  <si>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</si>
  <si>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</si>
  <si>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</si>
  <si>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</si>
  <si>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</si>
  <si>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</si>
  <si>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</si>
  <si>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</si>
  <si>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</si>
  <si>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</si>
  <si>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</si>
  <si>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</si>
  <si>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</si>
  <si>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</si>
  <si>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</si>
  <si>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</si>
  <si>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</si>
  <si>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</si>
  <si>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</si>
  <si>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</si>
  <si>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</si>
  <si>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</si>
  <si>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</si>
  <si>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</si>
  <si>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</si>
  <si>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</si>
  <si>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</si>
  <si>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</si>
  <si>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</si>
  <si>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</si>
  <si>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</si>
  <si>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</si>
  <si>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</si>
  <si>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</si>
  <si>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</si>
  <si>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</si>
  <si>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</si>
  <si>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</si>
  <si>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</si>
  <si>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</si>
  <si>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</si>
  <si>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</si>
  <si>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</si>
  <si>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</si>
  <si>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</si>
  <si>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</si>
  <si>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</si>
  <si>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</si>
  <si>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</si>
  <si>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</si>
  <si>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</si>
  <si>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</si>
  <si>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</si>
  <si>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</si>
  <si>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</si>
  <si>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</si>
  <si>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</si>
  <si>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</si>
  <si>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</si>
  <si>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</si>
  <si>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</si>
  <si>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</si>
  <si>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</si>
  <si>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</si>
  <si>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</si>
  <si>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</si>
  <si>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</si>
  <si>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</si>
  <si>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</si>
  <si>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</si>
  <si>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</si>
  <si>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</si>
  <si>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</si>
  <si>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</si>
  <si>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</si>
  <si>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</si>
  <si>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</si>
  <si>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</si>
  <si>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</si>
  <si>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</si>
  <si>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</si>
  <si>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</si>
  <si>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</si>
  <si>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</si>
  <si>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</si>
  <si>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</si>
  <si>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</si>
  <si>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</si>
  <si>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</si>
  <si>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</si>
  <si>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</si>
  <si>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</si>
  <si>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</si>
  <si>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</si>
  <si>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</si>
  <si>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</si>
  <si>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</si>
  <si>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</si>
  <si>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</si>
  <si>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</si>
  <si>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</si>
  <si>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</si>
  <si>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</si>
  <si>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</si>
  <si>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</si>
  <si>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</si>
  <si>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</si>
  <si>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</si>
  <si>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</si>
  <si>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</si>
  <si>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</si>
  <si>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</si>
  <si>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</si>
  <si>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</si>
  <si>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</si>
  <si>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</si>
  <si>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</si>
  <si>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</si>
  <si>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</si>
  <si>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</si>
  <si>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</si>
  <si>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</si>
  <si>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</si>
  <si>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</si>
  <si>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</si>
  <si>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</si>
  <si>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</si>
  <si>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</si>
  <si>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</si>
  <si>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</si>
  <si>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</si>
  <si>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</si>
  <si>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</si>
  <si>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</si>
  <si>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</si>
  <si>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</si>
  <si>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</si>
  <si>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</si>
  <si>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</si>
  <si>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</si>
  <si>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</si>
  <si>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</si>
  <si>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</si>
  <si>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</si>
  <si>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</si>
  <si>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</si>
  <si>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</si>
  <si>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</si>
  <si>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</si>
  <si>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</si>
  <si>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</si>
  <si>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</si>
  <si>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</si>
  <si>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</si>
  <si>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</si>
  <si>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</si>
  <si>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</si>
  <si>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</si>
  <si>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</si>
  <si>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</si>
  <si>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</si>
  <si>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</si>
  <si>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</si>
  <si>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</si>
  <si>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</si>
  <si>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</si>
  <si>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</si>
  <si>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</si>
  <si>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</si>
  <si>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</si>
  <si>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</si>
  <si>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</si>
  <si>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</si>
  <si>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</si>
  <si>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</si>
  <si>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</si>
  <si>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</si>
  <si>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</si>
  <si>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</si>
  <si>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</si>
  <si>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</si>
  <si>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</si>
  <si>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</si>
  <si>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</si>
  <si>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</si>
  <si>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</si>
  <si>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</si>
  <si>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</si>
  <si>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</si>
  <si>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</si>
  <si>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</si>
  <si>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</si>
  <si>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</si>
  <si>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</si>
  <si>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</si>
  <si>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</si>
  <si>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</si>
  <si>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</si>
  <si>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</si>
  <si>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</si>
  <si>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</si>
  <si>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</si>
  <si>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</si>
  <si>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</si>
  <si>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</si>
  <si>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</si>
  <si>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</si>
  <si>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</si>
  <si>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</si>
  <si>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</si>
  <si>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</si>
  <si>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</si>
  <si>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</si>
  <si>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</si>
  <si>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</si>
  <si>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</si>
  <si>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</si>
  <si>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</si>
  <si>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</si>
  <si>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</si>
  <si>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</si>
  <si>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</si>
  <si>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</si>
  <si>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</si>
  <si>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</si>
  <si>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</si>
  <si>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</si>
  <si>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</si>
  <si>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</si>
  <si>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</si>
  <si>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</si>
  <si>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</si>
  <si>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</si>
  <si>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</si>
  <si>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</si>
  <si>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</si>
  <si>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</si>
  <si>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</si>
  <si>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</si>
  <si>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</si>
  <si>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</si>
  <si>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</si>
  <si>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</si>
  <si>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</si>
  <si>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</si>
  <si>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</si>
  <si>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</si>
  <si>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</si>
  <si>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</si>
  <si>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</si>
  <si>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</si>
  <si>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</si>
  <si>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</si>
  <si>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</si>
  <si>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</si>
  <si>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</si>
  <si>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</si>
  <si>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</si>
  <si>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</si>
  <si>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</si>
  <si>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</si>
  <si>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</si>
  <si>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</si>
  <si>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</si>
  <si>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</si>
  <si>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</si>
  <si>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</si>
  <si>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</si>
  <si>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</si>
  <si>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</si>
  <si>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</si>
  <si>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</si>
  <si>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</si>
  <si>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</si>
  <si>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</si>
  <si>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</si>
  <si>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</si>
  <si>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</si>
  <si>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</si>
  <si>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</si>
  <si>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</si>
  <si>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</si>
  <si>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</si>
  <si>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</si>
  <si>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</si>
  <si>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</si>
  <si>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</si>
  <si>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</si>
  <si>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</si>
  <si>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</si>
  <si>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</si>
  <si>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</si>
  <si>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</si>
  <si>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</si>
  <si>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</si>
  <si>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</si>
  <si>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</si>
  <si>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</si>
  <si>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</si>
  <si>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</si>
  <si>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</si>
  <si>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</si>
  <si>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</si>
  <si>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</si>
  <si>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</si>
  <si>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</si>
  <si>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</si>
  <si>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</si>
  <si>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</si>
  <si>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</si>
  <si>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</si>
  <si>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</si>
  <si>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</si>
  <si>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</si>
  <si>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</si>
  <si>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</si>
  <si>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</si>
  <si>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</si>
  <si>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</si>
  <si>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</si>
  <si>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</si>
  <si>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</si>
  <si>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</si>
  <si>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</si>
  <si>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</si>
  <si>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</si>
  <si>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</si>
  <si>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</si>
  <si>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</si>
  <si>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</si>
  <si>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</si>
  <si>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</si>
  <si>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</si>
  <si>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</si>
  <si>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</si>
  <si>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</si>
  <si>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</si>
  <si>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</si>
  <si>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</si>
  <si>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</si>
  <si>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</si>
  <si>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</si>
  <si>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</si>
  <si>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</si>
  <si>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</si>
  <si>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</si>
  <si>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</si>
  <si>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</si>
  <si>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</si>
  <si>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</si>
  <si>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</si>
  <si>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</si>
  <si>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</si>
  <si>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</si>
  <si>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</si>
  <si>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</si>
  <si>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</si>
  <si>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</si>
  <si>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</si>
  <si>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</si>
  <si>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</si>
  <si>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</si>
  <si>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</si>
  <si>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</si>
  <si>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</si>
  <si>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</si>
  <si>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</si>
  <si>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</si>
  <si>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</si>
  <si>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</si>
  <si>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</si>
  <si>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</si>
  <si>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</si>
  <si>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</si>
  <si>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</si>
  <si>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</si>
  <si>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</si>
  <si>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</si>
  <si>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</si>
  <si>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</si>
  <si>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</si>
  <si>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</si>
  <si>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</si>
  <si>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</si>
  <si>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</si>
  <si>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</si>
  <si>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</si>
  <si>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</si>
  <si>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</si>
  <si>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</si>
  <si>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</si>
  <si>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</si>
  <si>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</si>
  <si>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</si>
  <si>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</si>
  <si>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</si>
  <si>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</si>
  <si>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</si>
  <si>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</si>
  <si>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</si>
  <si>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</si>
  <si>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</si>
  <si>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</si>
  <si>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</si>
  <si>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</si>
  <si>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</si>
  <si>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</si>
  <si>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</si>
  <si>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</si>
  <si>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</si>
  <si>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</si>
  <si>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</si>
  <si>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</si>
  <si>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</si>
  <si>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</si>
  <si>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</si>
  <si>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</si>
  <si>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</si>
  <si>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</si>
  <si>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</si>
  <si>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</si>
  <si>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</si>
  <si>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</si>
  <si>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</si>
  <si>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</si>
  <si>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</si>
  <si>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</si>
  <si>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</si>
  <si>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</si>
  <si>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</si>
  <si>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</si>
  <si>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</si>
  <si>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</si>
  <si>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</si>
  <si>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</si>
  <si>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</si>
  <si>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</si>
  <si>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</si>
  <si>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</si>
  <si>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</si>
  <si>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</si>
  <si>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</si>
  <si>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</si>
  <si>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</si>
  <si>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</si>
  <si>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</si>
  <si>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</si>
  <si>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</si>
  <si>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</si>
  <si>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</si>
  <si>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</si>
  <si>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</si>
  <si>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</si>
  <si>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</si>
  <si>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</si>
  <si>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</si>
  <si>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</si>
  <si>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</si>
  <si>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</si>
  <si>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</si>
  <si>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</si>
  <si>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</si>
  <si>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</si>
  <si>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</si>
  <si>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</si>
  <si>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</si>
  <si>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</si>
  <si>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</si>
  <si>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</si>
  <si>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</si>
  <si>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</si>
  <si>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</si>
  <si>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</si>
  <si>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</si>
  <si>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</si>
  <si>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</si>
  <si>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</si>
  <si>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</si>
  <si>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</si>
  <si>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</si>
  <si>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</si>
  <si>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</si>
  <si>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</si>
  <si>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</si>
  <si>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</si>
  <si>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</si>
  <si>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</si>
  <si>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</si>
  <si>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</si>
  <si>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</si>
  <si>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</si>
  <si>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</si>
  <si>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</si>
  <si>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</si>
  <si>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</si>
  <si>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</si>
  <si>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</si>
  <si>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</si>
  <si>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</si>
  <si>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</si>
  <si>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</si>
  <si>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</si>
  <si>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</si>
  <si>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</si>
  <si>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</si>
  <si>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</si>
  <si>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</si>
  <si>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</si>
  <si>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</si>
  <si>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</si>
  <si>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</si>
  <si>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</si>
  <si>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</si>
  <si>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</si>
  <si>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</si>
  <si>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</si>
  <si>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</si>
  <si>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</si>
  <si>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</si>
  <si>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</si>
  <si>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</si>
  <si>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</si>
  <si>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</si>
  <si>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</si>
  <si>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</si>
  <si>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</si>
  <si>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</si>
  <si>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</si>
  <si>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</si>
  <si>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</si>
  <si>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</si>
  <si>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</si>
  <si>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</si>
  <si>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</si>
  <si>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</si>
  <si>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</si>
  <si>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</si>
  <si>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</si>
  <si>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</si>
  <si>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</si>
  <si>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</si>
  <si>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</si>
  <si>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</si>
  <si>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</si>
  <si>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</si>
  <si>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</si>
  <si>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</si>
  <si>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</si>
  <si>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</si>
  <si>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</si>
  <si>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</si>
  <si>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</si>
  <si>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</si>
  <si>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</si>
  <si>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</si>
  <si>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</si>
  <si>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</si>
  <si>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</si>
  <si>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</si>
  <si>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</si>
  <si>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</si>
  <si>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</si>
  <si>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</si>
  <si>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</si>
  <si>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</si>
  <si>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</si>
  <si>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</si>
  <si>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</si>
  <si>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</si>
  <si>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</si>
  <si>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</si>
  <si>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</si>
  <si>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</si>
  <si>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</si>
  <si>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</si>
  <si>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</si>
  <si>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</si>
  <si>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</si>
  <si>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</si>
  <si>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</si>
  <si>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</si>
  <si>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</si>
  <si>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</si>
  <si>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</si>
  <si>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</si>
  <si>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</si>
  <si>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</si>
  <si>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</si>
  <si>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</si>
  <si>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</si>
  <si>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</si>
  <si>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</si>
  <si>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</si>
  <si>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</si>
  <si>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</si>
  <si>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</si>
  <si>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</si>
  <si>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</si>
  <si>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</si>
  <si>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</si>
  <si>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</si>
  <si>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</si>
  <si>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</si>
  <si>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</si>
  <si>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</si>
  <si>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</si>
  <si>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</si>
  <si>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</si>
  <si>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</si>
  <si>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</si>
  <si>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</si>
  <si>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</si>
  <si>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</si>
  <si>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</si>
  <si>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</si>
  <si>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</si>
  <si>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</si>
  <si>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</si>
  <si>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</si>
  <si>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</si>
  <si>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</si>
  <si>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</si>
  <si>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</si>
  <si>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</si>
  <si>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</si>
  <si>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</si>
  <si>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</si>
  <si>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</si>
  <si>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</si>
  <si>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</si>
  <si>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</si>
  <si>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</si>
  <si>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</si>
  <si>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</si>
  <si>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</si>
  <si>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</si>
  <si>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</si>
  <si>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</si>
  <si>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</si>
  <si>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</si>
  <si>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</si>
  <si>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</si>
  <si>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</si>
  <si>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</si>
  <si>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</si>
  <si>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</si>
  <si>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</si>
  <si>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</si>
  <si>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</si>
  <si>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</si>
  <si>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</si>
  <si>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</si>
  <si>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</si>
  <si>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</si>
  <si>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</si>
  <si>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</si>
  <si>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</si>
  <si>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</si>
  <si>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</si>
  <si>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</si>
  <si>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</si>
  <si>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</si>
  <si>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</si>
  <si>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</si>
  <si>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</si>
  <si>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</si>
  <si>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</si>
  <si>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</si>
  <si>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</si>
  <si>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</si>
  <si>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</si>
  <si>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</si>
  <si>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</si>
  <si>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</si>
  <si>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</si>
  <si>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</si>
  <si>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</si>
  <si>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</si>
  <si>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</si>
  <si>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</si>
  <si>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</si>
  <si>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</si>
  <si>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</si>
  <si>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</si>
  <si>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</si>
  <si>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</si>
  <si>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</si>
  <si>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</si>
  <si>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</si>
  <si>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</si>
  <si>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</si>
  <si>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</si>
  <si>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</si>
  <si>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</si>
  <si>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</si>
  <si>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</si>
  <si>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</si>
  <si>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</si>
  <si>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</si>
  <si>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</si>
  <si>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</si>
  <si>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</si>
  <si>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</si>
  <si>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</si>
  <si>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</si>
  <si>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</si>
  <si>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</si>
  <si>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</si>
  <si>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</si>
  <si>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</si>
  <si>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</si>
  <si>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</si>
  <si>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</si>
  <si>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</si>
  <si>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</si>
  <si>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</si>
  <si>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</si>
  <si>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</si>
  <si>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</si>
  <si>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</si>
  <si>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</si>
  <si>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</si>
  <si>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</si>
  <si>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</si>
  <si>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</si>
  <si>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</si>
  <si>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</si>
  <si>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</si>
  <si>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</si>
  <si>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</si>
  <si>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</si>
  <si>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</si>
  <si>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</si>
  <si>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</si>
  <si>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</si>
  <si>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</si>
  <si>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</si>
  <si>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</si>
  <si>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</si>
  <si>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</si>
  <si>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</si>
  <si>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</si>
  <si>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</si>
  <si>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</si>
  <si>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</si>
  <si>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</si>
  <si>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</si>
  <si>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</si>
  <si>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</si>
  <si>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</si>
  <si>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</si>
  <si>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</si>
  <si>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</si>
  <si>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</si>
  <si>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</si>
  <si>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</si>
  <si>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</si>
  <si>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</si>
  <si>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</si>
  <si>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</si>
  <si>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</si>
  <si>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</si>
  <si>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</si>
  <si>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</si>
  <si>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</si>
  <si>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</si>
  <si>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</si>
  <si>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</si>
  <si>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</si>
  <si>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</si>
  <si>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</si>
  <si>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</si>
  <si>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</si>
  <si>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</si>
  <si>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</si>
  <si>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</si>
  <si>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</si>
  <si>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</si>
  <si>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</si>
  <si>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</si>
  <si>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</si>
  <si>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</si>
  <si>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</si>
  <si>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</si>
  <si>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</si>
  <si>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</si>
  <si>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</si>
  <si>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</si>
  <si>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</si>
  <si>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</si>
  <si>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</si>
  <si>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</si>
  <si>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</si>
  <si>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</si>
  <si>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</si>
  <si>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</si>
  <si>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</si>
  <si>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</si>
  <si>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</si>
  <si>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</si>
  <si>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</si>
  <si>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</si>
  <si>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</si>
  <si>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</si>
  <si>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</si>
  <si>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</si>
  <si>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</si>
  <si>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</si>
  <si>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</si>
  <si>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</si>
  <si>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</si>
  <si>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</si>
  <si>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</si>
  <si>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</si>
  <si>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</si>
  <si>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</si>
  <si>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</si>
  <si>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</si>
  <si>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</si>
  <si>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</si>
  <si>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</si>
  <si>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</si>
  <si>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</si>
  <si>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</si>
  <si>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</si>
  <si>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</si>
  <si>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</si>
  <si>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</si>
  <si>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</si>
  <si>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</si>
  <si>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</si>
  <si>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</si>
  <si>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</si>
  <si>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</si>
  <si>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</si>
  <si>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</si>
  <si>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</si>
  <si>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</si>
  <si>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</si>
  <si>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</si>
  <si>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</si>
  <si>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</si>
  <si>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</si>
  <si>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</si>
  <si>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</si>
  <si>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</si>
  <si>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</si>
  <si>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</si>
  <si>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</si>
  <si>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</si>
  <si>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</si>
  <si>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</si>
  <si>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</si>
  <si>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</si>
  <si>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</si>
  <si>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</si>
  <si>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</si>
  <si>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</si>
  <si>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</si>
  <si>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</si>
  <si>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</si>
  <si>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</si>
  <si>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</si>
  <si>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</si>
  <si>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</si>
  <si>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</si>
  <si>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</si>
  <si>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</si>
  <si>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</si>
  <si>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</si>
  <si>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</si>
  <si>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</si>
  <si>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</si>
  <si>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</si>
  <si>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</si>
  <si>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</si>
  <si>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</si>
  <si>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</si>
  <si>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</si>
  <si>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</si>
  <si>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</si>
  <si>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</si>
  <si>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</si>
  <si>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</si>
  <si>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</si>
  <si>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</si>
  <si>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</si>
  <si>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</si>
  <si>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</si>
  <si>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</si>
  <si>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</si>
  <si>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</si>
  <si>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</si>
  <si>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</si>
  <si>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</si>
  <si>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</si>
  <si>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</si>
  <si>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</si>
  <si>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</si>
  <si>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</si>
  <si>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</si>
  <si>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</si>
  <si>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</si>
  <si>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</si>
  <si>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</si>
  <si>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</si>
  <si>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</si>
  <si>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</si>
  <si>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</si>
  <si>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</si>
  <si>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</si>
  <si>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</si>
  <si>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</si>
  <si>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</si>
  <si>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</si>
  <si>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</si>
  <si>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</si>
  <si>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</si>
  <si>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</si>
  <si>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</si>
  <si>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</si>
  <si>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</si>
  <si>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</si>
  <si>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</si>
  <si>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</si>
  <si>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</si>
  <si>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</si>
  <si>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</si>
  <si>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</si>
  <si>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</si>
  <si>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</si>
  <si>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</si>
  <si>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</si>
  <si>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</si>
  <si>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</si>
  <si>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</si>
  <si>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</si>
  <si>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</si>
  <si>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</si>
  <si>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</si>
  <si>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</si>
  <si>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</si>
  <si>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</si>
  <si>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</si>
  <si>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</si>
  <si>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</si>
  <si>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</si>
  <si>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</si>
  <si>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</si>
  <si>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</si>
  <si>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</si>
  <si>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</si>
  <si>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</si>
  <si>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</si>
  <si>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</si>
  <si>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</si>
  <si>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</si>
  <si>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</si>
  <si>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</si>
  <si>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</si>
  <si>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</si>
  <si>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</si>
  <si>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</si>
  <si>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</si>
  <si>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</si>
  <si>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</si>
  <si>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</si>
  <si>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</si>
  <si>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</si>
  <si>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</si>
  <si>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</si>
  <si>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</si>
  <si>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</si>
  <si>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</si>
  <si>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</si>
  <si>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</si>
  <si>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</si>
  <si>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</si>
  <si>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</si>
  <si>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</si>
  <si>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</si>
  <si>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</si>
  <si>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</si>
  <si>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</si>
  <si>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</si>
  <si>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</si>
  <si>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</si>
  <si>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</si>
  <si>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</si>
  <si>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</si>
  <si>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</si>
  <si>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</si>
  <si>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</si>
  <si>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</si>
  <si>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</si>
  <si>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</si>
  <si>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</si>
  <si>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</si>
  <si>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</si>
  <si>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</si>
  <si>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</si>
  <si>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</si>
  <si>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</si>
  <si>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</si>
  <si>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</si>
  <si>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</si>
  <si>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</si>
  <si>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</si>
  <si>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</si>
  <si>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</si>
  <si>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</si>
  <si>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</si>
  <si>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</si>
  <si>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</si>
  <si>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</si>
  <si>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</si>
  <si>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</si>
  <si>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</si>
  <si>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</si>
  <si>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</si>
  <si>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</si>
  <si>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</si>
  <si>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</si>
  <si>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</si>
  <si>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</si>
  <si>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</si>
  <si>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</si>
  <si>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</si>
  <si>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</si>
  <si>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</si>
  <si>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</si>
  <si>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</si>
  <si>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</si>
  <si>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</si>
  <si>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</si>
  <si>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</si>
  <si>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</si>
  <si>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</si>
  <si>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</si>
  <si>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</si>
  <si>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</si>
  <si>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</si>
  <si>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</si>
  <si>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</si>
  <si>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</si>
  <si>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</si>
  <si>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</si>
  <si>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</si>
  <si>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</si>
  <si>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</si>
  <si>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</si>
  <si>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</si>
  <si>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</si>
  <si>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</si>
  <si>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</si>
  <si>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</si>
  <si>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</si>
  <si>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</si>
  <si>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</si>
  <si>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</si>
  <si>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</si>
  <si>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</si>
  <si>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</si>
  <si>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</si>
  <si>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</si>
  <si>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</si>
  <si>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</si>
  <si>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</si>
  <si>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</si>
  <si>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</si>
  <si>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</si>
  <si>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</si>
  <si>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</si>
  <si>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</si>
  <si>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</si>
  <si>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</si>
  <si>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</si>
  <si>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</si>
  <si>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</si>
  <si>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</si>
  <si>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</si>
  <si>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</si>
  <si>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</si>
  <si>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</si>
  <si>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</si>
  <si>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</si>
  <si>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</si>
  <si>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</si>
  <si>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</si>
  <si>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</si>
  <si>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</si>
  <si>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</si>
  <si>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</si>
  <si>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</si>
  <si>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</si>
  <si>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</si>
  <si>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</si>
  <si>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</si>
  <si>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</si>
  <si>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</si>
  <si>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</si>
  <si>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</si>
  <si>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</si>
  <si>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</si>
  <si>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</si>
  <si>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</si>
  <si>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</si>
  <si>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</si>
  <si>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</si>
  <si>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</si>
  <si>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</si>
  <si>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</si>
  <si>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</si>
  <si>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</si>
  <si>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</si>
  <si>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</si>
  <si>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</si>
  <si>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</si>
  <si>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</si>
  <si>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</si>
  <si>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</si>
  <si>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</si>
  <si>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</si>
  <si>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</si>
  <si>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</si>
  <si>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</si>
  <si>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</si>
  <si>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</si>
  <si>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</si>
  <si>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</si>
  <si>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</si>
  <si>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</si>
  <si>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</si>
  <si>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</si>
  <si>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</si>
  <si>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</si>
  <si>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</si>
  <si>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</si>
  <si>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</si>
  <si>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</si>
  <si>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</si>
  <si>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</si>
  <si>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</si>
  <si>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</si>
  <si>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</si>
  <si>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</si>
  <si>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</si>
  <si>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</si>
  <si>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</si>
  <si>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</si>
  <si>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</si>
  <si>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</si>
  <si>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</si>
  <si>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</si>
  <si>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</si>
  <si>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</si>
  <si>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</si>
  <si>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</si>
  <si>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</si>
  <si>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</si>
  <si>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</si>
  <si>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</si>
  <si>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</si>
  <si>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</si>
  <si>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</si>
  <si>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</si>
  <si>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</si>
  <si>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</si>
  <si>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</si>
  <si>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</si>
  <si>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</si>
  <si>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</si>
  <si>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</si>
  <si>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</si>
  <si>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</si>
  <si>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</si>
  <si>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</si>
  <si>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</si>
  <si>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</si>
  <si>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</si>
  <si>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</si>
  <si>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</si>
  <si>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</si>
  <si>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</si>
  <si>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</si>
  <si>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</si>
  <si>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</si>
  <si>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</si>
  <si>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</si>
  <si>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</si>
  <si>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</si>
  <si>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</si>
  <si>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</si>
  <si>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</si>
  <si>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</si>
  <si>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</si>
  <si>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</si>
  <si>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</si>
  <si>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</si>
  <si>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</si>
  <si>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</si>
  <si>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</si>
  <si>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</si>
  <si>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</si>
  <si>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</si>
  <si>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</si>
  <si>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</si>
  <si>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</si>
  <si>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</si>
  <si>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</si>
  <si>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</si>
  <si>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</si>
  <si>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</si>
  <si>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</si>
  <si>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</si>
  <si>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</si>
  <si>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</si>
  <si>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</si>
  <si>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</si>
  <si>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</si>
  <si>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</si>
  <si>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</si>
  <si>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</si>
  <si>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</si>
  <si>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</si>
  <si>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</si>
  <si>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</si>
  <si>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</si>
  <si>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</si>
  <si>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</si>
  <si>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</si>
  <si>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</si>
  <si>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</si>
  <si>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</si>
  <si>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</si>
  <si>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</si>
  <si>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</si>
  <si>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</si>
  <si>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</si>
  <si>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</si>
  <si>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</si>
  <si>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</si>
  <si>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</si>
  <si>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</si>
  <si>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</si>
  <si>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</si>
  <si>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</si>
  <si>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</si>
  <si>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</si>
  <si>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</si>
  <si>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</si>
  <si>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</si>
  <si>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</si>
  <si>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</si>
  <si>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</si>
  <si>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</si>
  <si>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</si>
  <si>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</si>
  <si>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</si>
  <si>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</si>
  <si>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</si>
  <si>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</si>
  <si>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</si>
  <si>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</si>
  <si>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</si>
  <si>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</si>
  <si>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</si>
  <si>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</si>
  <si>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</si>
  <si>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</si>
  <si>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</si>
  <si>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</si>
  <si>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</si>
  <si>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</si>
  <si>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</si>
  <si>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</si>
  <si>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</si>
  <si>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</si>
  <si>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</si>
  <si>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</si>
  <si>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</si>
  <si>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</si>
  <si>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</si>
  <si>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</si>
  <si>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</si>
  <si>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</si>
  <si>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</si>
  <si>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</si>
  <si>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</si>
  <si>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</si>
  <si>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</si>
  <si>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</si>
  <si>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</si>
  <si>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</si>
  <si>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</si>
  <si>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</si>
  <si>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</si>
  <si>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</si>
  <si>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</si>
  <si>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</si>
  <si>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</si>
  <si>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</si>
  <si>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</si>
  <si>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</si>
  <si>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</si>
  <si>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</si>
  <si>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</si>
  <si>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</si>
  <si>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</si>
  <si>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</si>
  <si>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</si>
  <si>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</si>
  <si>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</si>
  <si>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</si>
  <si>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</si>
  <si>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</si>
  <si>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</si>
  <si>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</si>
  <si>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</si>
  <si>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</si>
  <si>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</si>
  <si>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</si>
  <si>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</si>
  <si>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</si>
  <si>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</si>
  <si>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</si>
  <si>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</si>
  <si>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</si>
  <si>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</si>
  <si>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</si>
  <si>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</si>
  <si>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</si>
  <si>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</si>
  <si>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</si>
  <si>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</si>
  <si>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</si>
  <si>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</si>
  <si>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</si>
  <si>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</si>
  <si>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</si>
  <si>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</si>
  <si>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</si>
  <si>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</si>
  <si>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</si>
  <si>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</si>
  <si>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</si>
  <si>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</si>
  <si>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</si>
  <si>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</si>
  <si>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</si>
  <si>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</si>
  <si>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</si>
  <si>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</si>
  <si>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</si>
  <si>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</si>
  <si>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</si>
  <si>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</si>
  <si>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</si>
  <si>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</si>
  <si>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</si>
  <si>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</si>
  <si>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</si>
  <si>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</si>
  <si>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</si>
  <si>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</si>
  <si>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</si>
  <si>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</si>
  <si>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</si>
  <si>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</si>
  <si>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</si>
  <si>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</si>
  <si>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</si>
  <si>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</si>
  <si>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</si>
  <si>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</si>
  <si>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</si>
  <si>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</si>
  <si>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</si>
  <si>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</si>
  <si>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</si>
  <si>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</si>
  <si>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</si>
  <si>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</si>
  <si>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</si>
  <si>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</si>
  <si>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</si>
  <si>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</si>
  <si>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</si>
  <si>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</si>
  <si>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</si>
  <si>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</si>
  <si>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</si>
  <si>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</si>
  <si>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</si>
  <si>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</si>
  <si>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</si>
  <si>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</si>
  <si>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</si>
  <si>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</si>
  <si>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</si>
  <si>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</si>
  <si>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</si>
  <si>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</si>
  <si>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</si>
  <si>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</si>
  <si>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</si>
  <si>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</si>
  <si>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</si>
  <si>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</si>
  <si>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</si>
  <si>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</si>
  <si>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</si>
  <si>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</si>
  <si>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</si>
  <si>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</si>
  <si>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</si>
  <si>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</si>
  <si>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</si>
  <si>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</si>
  <si>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</si>
  <si>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</si>
  <si>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</si>
  <si>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</si>
  <si>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</si>
  <si>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</si>
  <si>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</si>
  <si>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</si>
  <si>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</si>
  <si>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</si>
  <si>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</si>
  <si>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</si>
  <si>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</si>
  <si>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</si>
  <si>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</si>
  <si>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</si>
  <si>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</si>
  <si>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</si>
  <si>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</si>
  <si>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</si>
  <si>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</si>
  <si>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</si>
  <si>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</si>
  <si>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</si>
  <si>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</si>
  <si>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</si>
  <si>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</si>
  <si>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</si>
  <si>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</si>
  <si>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</si>
  <si>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</si>
  <si>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</si>
  <si>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</si>
  <si>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</si>
  <si>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</si>
  <si>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</si>
  <si>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</si>
  <si>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</si>
  <si>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</si>
  <si>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</si>
  <si>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</si>
  <si>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</si>
  <si>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</si>
  <si>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</si>
  <si>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</si>
  <si>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</si>
  <si>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</si>
  <si>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</si>
  <si>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</si>
  <si>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</si>
  <si>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</si>
  <si>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</si>
  <si>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</si>
  <si>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</si>
  <si>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</si>
  <si>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</si>
  <si>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</si>
  <si>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</si>
  <si>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</si>
  <si>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</si>
  <si>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</si>
  <si>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</si>
  <si>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</si>
  <si>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</si>
  <si>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</si>
  <si>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</si>
  <si>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</si>
  <si>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</si>
  <si>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</si>
  <si>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</si>
  <si>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</si>
  <si>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</si>
  <si>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</si>
  <si>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</si>
  <si>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</si>
  <si>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</si>
  <si>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</si>
  <si>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</si>
  <si>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</si>
  <si>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</si>
  <si>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</si>
  <si>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</si>
  <si>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</si>
  <si>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</si>
  <si>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</si>
  <si>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</si>
  <si>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</si>
  <si>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</si>
  <si>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</si>
  <si>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</si>
  <si>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</si>
  <si>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</si>
  <si>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</si>
  <si>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</si>
  <si>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</si>
  <si>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</si>
  <si>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</si>
  <si>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</si>
  <si>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</si>
  <si>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</si>
  <si>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</si>
  <si>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</si>
  <si>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</si>
  <si>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</si>
  <si>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</si>
  <si>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</si>
  <si>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</si>
  <si>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</si>
  <si>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</si>
  <si>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</si>
  <si>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</si>
  <si>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</si>
  <si>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</si>
  <si>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</si>
  <si>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</si>
  <si>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</si>
  <si>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</si>
  <si>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</si>
  <si>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</si>
  <si>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</si>
  <si>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</si>
  <si>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</si>
  <si>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</si>
  <si>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</si>
  <si>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</si>
  <si>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</si>
  <si>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</si>
  <si>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</si>
  <si>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</si>
  <si>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</si>
  <si>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</si>
  <si>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</si>
  <si>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</si>
  <si>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</si>
  <si>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</si>
  <si>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</si>
  <si>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</si>
  <si>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</si>
  <si>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</si>
  <si>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</si>
  <si>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</si>
  <si>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</si>
  <si>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</si>
  <si>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</si>
  <si>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</si>
  <si>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</si>
  <si>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</si>
  <si>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</si>
  <si>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</si>
  <si>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</si>
  <si>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</si>
  <si>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</si>
  <si>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</si>
  <si>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</si>
  <si>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</si>
  <si>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</si>
  <si>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</si>
  <si>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</si>
  <si>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</si>
  <si>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</si>
  <si>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</si>
  <si>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</si>
  <si>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</si>
  <si>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</si>
  <si>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</si>
  <si>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</si>
  <si>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</si>
  <si>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</si>
  <si>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</si>
  <si>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</si>
  <si>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</si>
  <si>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</si>
  <si>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</si>
  <si>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</si>
  <si>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</si>
  <si>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</si>
  <si>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</si>
  <si>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</si>
  <si>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</si>
  <si>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</si>
  <si>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</si>
  <si>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</si>
  <si>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</si>
  <si>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</si>
  <si>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</si>
  <si>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</si>
  <si>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</si>
  <si>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</si>
  <si>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</si>
  <si>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</si>
  <si>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</si>
  <si>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</si>
  <si>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</si>
  <si>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</si>
  <si>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</si>
  <si>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</si>
  <si>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</si>
  <si>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</si>
  <si>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</si>
  <si>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</si>
  <si>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</si>
  <si>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</si>
  <si>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</si>
  <si>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</si>
  <si>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</si>
  <si>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</si>
  <si>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</si>
  <si>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</si>
  <si>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</si>
  <si>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</si>
  <si>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</si>
  <si>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</si>
  <si>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</si>
  <si>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</si>
  <si>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</si>
  <si>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</si>
  <si>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</si>
  <si>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</si>
  <si>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</si>
  <si>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</si>
  <si>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</si>
  <si>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</si>
  <si>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</si>
  <si>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</si>
  <si>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</si>
  <si>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</si>
  <si>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</si>
  <si>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</si>
  <si>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</si>
  <si>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</si>
  <si>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</si>
  <si>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</si>
  <si>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</si>
  <si>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</si>
  <si>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</si>
  <si>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</si>
  <si>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</si>
  <si>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</si>
  <si>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</si>
  <si>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</si>
  <si>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</si>
  <si>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</si>
  <si>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</si>
  <si>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</si>
  <si>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</si>
  <si>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</si>
  <si>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</si>
  <si>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</si>
  <si>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</si>
  <si>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</si>
  <si>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</si>
  <si>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</si>
  <si>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</si>
  <si>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</si>
  <si>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</si>
  <si>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</si>
  <si>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</si>
  <si>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</si>
  <si>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</si>
  <si>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</si>
  <si>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</si>
  <si>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</si>
  <si>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</si>
  <si>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</si>
  <si>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</si>
  <si>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</si>
  <si>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</si>
  <si>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</si>
  <si>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</si>
  <si>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</si>
  <si>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</si>
  <si>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</si>
  <si>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</si>
  <si>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</si>
  <si>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</si>
  <si>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</si>
  <si>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</si>
  <si>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</si>
  <si>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</si>
  <si>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</si>
  <si>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</si>
  <si>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</si>
  <si>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</si>
  <si>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</si>
  <si>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</si>
  <si>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</si>
  <si>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</si>
  <si>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</si>
  <si>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</si>
  <si>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</si>
  <si>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</si>
  <si>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</si>
  <si>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</si>
  <si>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</si>
  <si>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</si>
  <si>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</si>
  <si>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</si>
  <si>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</si>
  <si>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</si>
  <si>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</si>
  <si>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</si>
  <si>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</si>
  <si>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</si>
  <si>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</si>
  <si>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</si>
  <si>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</si>
  <si>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</si>
  <si>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</si>
  <si>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</si>
  <si>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</si>
  <si>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</si>
  <si>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</si>
  <si>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</si>
  <si>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</si>
  <si>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</si>
  <si>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</si>
  <si>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</si>
  <si>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</si>
  <si>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</si>
  <si>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</si>
  <si>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</si>
  <si>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</si>
  <si>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</si>
  <si>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</si>
  <si>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</si>
  <si>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</si>
  <si>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</si>
  <si>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</si>
  <si>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</si>
  <si>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</si>
  <si>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</si>
  <si>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</si>
  <si>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</si>
  <si>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</si>
  <si>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</si>
  <si>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</si>
  <si>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</si>
  <si>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</si>
  <si>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</si>
  <si>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</si>
  <si>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</si>
  <si>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</si>
  <si>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</si>
  <si>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</si>
  <si>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</si>
  <si>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</si>
  <si>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</si>
  <si>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</si>
  <si>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</si>
  <si>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</si>
  <si>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</si>
  <si>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</si>
  <si>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</si>
  <si>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</si>
  <si>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</si>
  <si>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</si>
  <si>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</si>
  <si>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</si>
  <si>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</si>
  <si>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</si>
  <si>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</si>
  <si>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</si>
  <si>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</si>
  <si>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</si>
  <si>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</si>
  <si>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</si>
  <si>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</si>
  <si>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</si>
  <si>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</si>
  <si>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</si>
  <si>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</si>
  <si>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</si>
  <si>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</si>
  <si>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</si>
  <si>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</si>
  <si>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</si>
  <si>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</si>
  <si>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</si>
  <si>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</si>
  <si>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</si>
  <si>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</si>
  <si>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</si>
  <si>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</si>
  <si>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</si>
  <si>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</si>
  <si>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</si>
  <si>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</si>
  <si>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</si>
  <si>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</si>
  <si>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</si>
  <si>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</si>
  <si>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</si>
  <si>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</si>
  <si>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</si>
  <si>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</si>
  <si>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</si>
  <si>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</si>
  <si>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</si>
  <si>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</si>
  <si>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</si>
  <si>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</si>
  <si>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</si>
  <si>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</si>
  <si>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</si>
  <si>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</si>
  <si>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</si>
  <si>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</si>
  <si>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</si>
  <si>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</si>
  <si>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</si>
  <si>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</si>
  <si>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</si>
  <si>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</si>
  <si>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</si>
  <si>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</si>
  <si>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</si>
  <si>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</si>
  <si>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</si>
  <si>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</si>
  <si>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</si>
  <si>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</si>
  <si>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</si>
  <si>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</si>
  <si>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</si>
  <si>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</si>
  <si>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</si>
  <si>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</si>
  <si>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</si>
  <si>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</si>
  <si>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</si>
  <si>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</si>
  <si>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</si>
  <si>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</si>
  <si>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</si>
  <si>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</si>
  <si>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</si>
  <si>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</si>
  <si>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</si>
  <si>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</si>
  <si>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</si>
  <si>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</si>
  <si>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</si>
  <si>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</si>
  <si>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</si>
  <si>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</si>
  <si>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</si>
  <si>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</si>
  <si>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</si>
  <si>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</si>
  <si>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</si>
  <si>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</si>
  <si>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</si>
  <si>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</si>
  <si>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</si>
  <si>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</si>
  <si>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</si>
  <si>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</si>
  <si>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</si>
  <si>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</si>
  <si>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</si>
  <si>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</si>
  <si>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</si>
  <si>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</si>
  <si>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</si>
  <si>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</si>
  <si>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</si>
  <si>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</si>
  <si>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</si>
  <si>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</si>
  <si>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</si>
  <si>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</si>
  <si>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</si>
  <si>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</si>
  <si>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</si>
  <si>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</si>
  <si>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</si>
  <si>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</si>
  <si>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</si>
  <si>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</si>
  <si>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</si>
  <si>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</si>
  <si>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</si>
  <si>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</si>
  <si>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</si>
  <si>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</si>
  <si>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</si>
  <si>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</si>
  <si>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</si>
  <si>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</si>
  <si>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</si>
  <si>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</si>
  <si>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</si>
  <si>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</si>
  <si>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</si>
  <si>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</si>
  <si>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</si>
  <si>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</si>
  <si>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</si>
  <si>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</si>
  <si>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</si>
  <si>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</si>
  <si>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</si>
  <si>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</si>
  <si>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</si>
  <si>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</si>
  <si>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</si>
  <si>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</si>
  <si>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</si>
  <si>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</si>
  <si>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</si>
  <si>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</si>
  <si>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</si>
  <si>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</si>
  <si>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</si>
  <si>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</si>
  <si>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</si>
  <si>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</si>
  <si>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</si>
  <si>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</si>
  <si>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</si>
  <si>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</si>
  <si>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</si>
  <si>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</si>
  <si>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</si>
  <si>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</si>
  <si>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</si>
  <si>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</si>
  <si>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</si>
  <si>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</si>
  <si>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</si>
  <si>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</si>
  <si>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</si>
  <si>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</si>
  <si>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</si>
  <si>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</si>
  <si>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</si>
  <si>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</si>
  <si>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</si>
  <si>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</si>
  <si>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</si>
  <si>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</si>
  <si>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</si>
  <si>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</si>
  <si>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</si>
  <si>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</si>
  <si>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</si>
  <si>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</si>
  <si>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</si>
  <si>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</si>
  <si>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</si>
  <si>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</si>
  <si>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</si>
  <si>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</si>
  <si>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</si>
  <si>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</si>
  <si>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</si>
  <si>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</si>
  <si>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</si>
  <si>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</si>
  <si>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</si>
  <si>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</si>
  <si>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</si>
  <si>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</si>
  <si>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</si>
  <si>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</si>
  <si>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</si>
  <si>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</si>
  <si>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</si>
  <si>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</si>
  <si>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</si>
  <si>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</si>
  <si>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</si>
  <si>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</si>
  <si>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</si>
  <si>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</si>
  <si>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</si>
  <si>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</si>
  <si>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</si>
  <si>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</si>
  <si>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</si>
  <si>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</si>
  <si>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</si>
  <si>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</si>
  <si>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</si>
  <si>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</si>
  <si>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</si>
  <si>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</si>
  <si>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</si>
  <si>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</si>
  <si>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</si>
  <si>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</si>
  <si>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</si>
  <si>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</si>
  <si>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</si>
  <si>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</si>
  <si>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</si>
  <si>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</si>
  <si>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</si>
  <si>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</si>
  <si>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</si>
  <si>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</si>
  <si>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</si>
  <si>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</si>
  <si>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</si>
  <si>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</si>
  <si>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</si>
  <si>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</si>
  <si>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</si>
  <si>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</si>
  <si>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</si>
  <si>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</si>
  <si>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</si>
  <si>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</si>
  <si>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</si>
  <si>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</si>
  <si>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</si>
  <si>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</si>
  <si>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</si>
  <si>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</si>
  <si>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</si>
  <si>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</si>
  <si>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</si>
  <si>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</si>
  <si>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</si>
  <si>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</si>
  <si>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</si>
  <si>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</si>
  <si>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</si>
  <si>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</si>
  <si>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</si>
  <si>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</si>
  <si>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</si>
  <si>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</si>
  <si>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</si>
  <si>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</si>
  <si>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</si>
  <si>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</si>
  <si>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</si>
  <si>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</si>
  <si>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</si>
  <si>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</si>
  <si>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</si>
  <si>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</si>
  <si>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</si>
  <si>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</si>
  <si>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</si>
  <si>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</si>
  <si>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</si>
  <si>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</si>
  <si>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</si>
  <si>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</si>
  <si>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</si>
  <si>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</si>
  <si>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</si>
  <si>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</si>
  <si>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</si>
  <si>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</si>
  <si>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</si>
  <si>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</si>
  <si>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</si>
  <si>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</si>
  <si>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</si>
  <si>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</si>
  <si>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</si>
  <si>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</si>
  <si>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</si>
  <si>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</si>
  <si>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</si>
  <si>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</si>
  <si>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</si>
  <si>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</si>
  <si>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</si>
  <si>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</si>
  <si>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</si>
  <si>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</si>
  <si>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</si>
  <si>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</si>
  <si>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</si>
  <si>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</si>
  <si>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</si>
  <si>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</si>
  <si>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</si>
  <si>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</si>
  <si>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</si>
  <si>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</si>
  <si>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</si>
  <si>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</si>
  <si>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</si>
  <si>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</si>
  <si>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</si>
  <si>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</si>
  <si>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</si>
  <si>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</si>
  <si>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</si>
  <si>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</si>
  <si>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</si>
  <si>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</si>
  <si>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</si>
  <si>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</si>
  <si>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</si>
  <si>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</si>
  <si>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</si>
  <si>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</si>
  <si>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</si>
  <si>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</si>
  <si>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</si>
  <si>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</si>
  <si>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</si>
  <si>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</si>
  <si>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</si>
  <si>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</si>
  <si>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</si>
  <si>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</si>
  <si>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</si>
  <si>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</si>
  <si>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</si>
  <si>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</si>
  <si>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</si>
  <si>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</si>
  <si>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</si>
  <si>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</si>
  <si>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</si>
  <si>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</si>
  <si>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</si>
  <si>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</si>
  <si>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</si>
  <si>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</si>
  <si>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</si>
  <si>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</si>
  <si>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</si>
  <si>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</si>
  <si>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</si>
  <si>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</si>
  <si>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</si>
  <si>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</si>
  <si>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</si>
  <si>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</si>
  <si>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</si>
  <si>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</si>
  <si>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</si>
  <si>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</si>
  <si>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</si>
  <si>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</si>
  <si>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</si>
  <si>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</si>
  <si>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</si>
  <si>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</si>
  <si>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</si>
  <si>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</si>
  <si>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</si>
  <si>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</si>
  <si>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</si>
  <si>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</si>
  <si>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</si>
  <si>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</si>
  <si>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</si>
  <si>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</si>
  <si>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</si>
  <si>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</si>
  <si>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</si>
  <si>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</si>
  <si>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</si>
  <si>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</si>
  <si>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</si>
  <si>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</si>
  <si>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</si>
  <si>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</si>
  <si>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</si>
  <si>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</si>
  <si>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</si>
  <si>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</si>
  <si>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</si>
  <si>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</si>
  <si>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</si>
  <si>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</si>
  <si>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</si>
  <si>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</si>
  <si>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</si>
  <si>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</si>
  <si>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</si>
  <si>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</si>
  <si>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</si>
  <si>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</si>
  <si>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</si>
  <si>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</si>
  <si>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</si>
  <si>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</si>
  <si>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</si>
  <si>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</si>
  <si>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</si>
  <si>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</si>
  <si>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</si>
  <si>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</si>
  <si>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</si>
  <si>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</si>
  <si>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</si>
  <si>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</si>
  <si>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</si>
  <si>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</si>
  <si>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</si>
  <si>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</si>
  <si>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</si>
  <si>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</si>
  <si>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</si>
  <si>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</si>
  <si>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</si>
  <si>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</si>
  <si>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</si>
  <si>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</si>
  <si>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</si>
  <si>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</si>
  <si>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</si>
  <si>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</si>
  <si>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</si>
  <si>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</si>
  <si>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</si>
  <si>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</si>
  <si>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</si>
  <si>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</si>
  <si>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</si>
  <si>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</si>
  <si>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</si>
  <si>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</si>
  <si>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</si>
  <si>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</si>
  <si>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</si>
  <si>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</si>
  <si>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</si>
  <si>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</si>
  <si>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</si>
  <si>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</si>
  <si>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</si>
  <si>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</si>
  <si>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</si>
  <si>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</si>
  <si>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</si>
  <si>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</si>
  <si>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</si>
  <si>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</si>
  <si>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</si>
  <si>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</si>
  <si>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</si>
  <si>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</si>
  <si>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</si>
  <si>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</si>
  <si>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</si>
  <si>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</si>
  <si>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</si>
  <si>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</si>
  <si>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</si>
  <si>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</si>
  <si>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</si>
  <si>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</si>
  <si>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</si>
  <si>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</si>
  <si>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</si>
  <si>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</si>
  <si>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</si>
  <si>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</si>
  <si>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</si>
  <si>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</si>
  <si>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</si>
  <si>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</si>
  <si>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</si>
  <si>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</si>
  <si>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</si>
  <si>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</si>
  <si>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</si>
  <si>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</si>
  <si>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</si>
  <si>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</si>
  <si>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</si>
  <si>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</si>
  <si>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</si>
  <si>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</si>
  <si>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</si>
  <si>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</si>
  <si>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</si>
  <si>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</si>
  <si>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</si>
  <si>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</si>
  <si>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</si>
  <si>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</si>
  <si>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</si>
  <si>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</si>
  <si>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</si>
  <si>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</si>
  <si>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</si>
  <si>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</si>
  <si>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</si>
  <si>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</si>
  <si>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</si>
  <si>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</si>
  <si>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</si>
  <si>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</si>
  <si>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</si>
  <si>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</si>
  <si>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</si>
  <si>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</si>
  <si>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</si>
  <si>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</si>
  <si>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</si>
  <si>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</si>
  <si>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</si>
  <si>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</si>
  <si>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</si>
  <si>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</si>
  <si>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</si>
  <si>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</si>
  <si>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</si>
  <si>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</si>
  <si>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</si>
  <si>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</si>
  <si>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</si>
  <si>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</si>
  <si>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</si>
  <si>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</si>
  <si>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</si>
  <si>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</si>
  <si>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</si>
  <si>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</si>
  <si>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</si>
  <si>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</si>
  <si>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</si>
  <si>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</si>
  <si>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</si>
  <si>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</si>
  <si>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</si>
  <si>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</si>
  <si>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</si>
  <si>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</si>
  <si>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</si>
  <si>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</si>
  <si>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</si>
  <si>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</si>
  <si>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</si>
  <si>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</si>
  <si>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</si>
  <si>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</si>
  <si>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</si>
  <si>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</si>
  <si>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</si>
  <si>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</si>
  <si>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</si>
  <si>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</si>
  <si>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</si>
  <si>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</si>
  <si>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</si>
  <si>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</si>
  <si>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</si>
  <si>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</si>
  <si>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</si>
  <si>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</si>
  <si>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</si>
  <si>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</si>
  <si>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</si>
  <si>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</si>
  <si>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</si>
  <si>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</si>
  <si>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</si>
  <si>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</si>
  <si>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</si>
  <si>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</si>
  <si>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</si>
  <si>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</si>
  <si>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</si>
  <si>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</si>
  <si>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</si>
  <si>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</si>
  <si>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</si>
  <si>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</si>
  <si>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</si>
  <si>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</si>
  <si>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</si>
  <si>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</si>
  <si>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</si>
  <si>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</si>
  <si>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</si>
  <si>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</si>
  <si>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</si>
  <si>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</si>
  <si>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</si>
  <si>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</si>
  <si>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</si>
  <si>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</si>
  <si>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</si>
  <si>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</si>
  <si>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</si>
  <si>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</si>
  <si>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</si>
  <si>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</si>
  <si>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</si>
  <si>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</si>
  <si>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</si>
  <si>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</si>
  <si>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</si>
  <si>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</si>
  <si>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</si>
  <si>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</si>
  <si>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</si>
  <si>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</si>
  <si>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</si>
  <si>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</si>
  <si>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</si>
  <si>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</si>
  <si>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</si>
  <si>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</si>
  <si>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</si>
  <si>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</si>
  <si>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</si>
  <si>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</si>
  <si>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</si>
  <si>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</si>
  <si>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</si>
  <si>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</si>
  <si>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</si>
  <si>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</si>
  <si>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</si>
  <si>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</si>
  <si>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</si>
  <si>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</si>
  <si>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</si>
  <si>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</si>
  <si>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</si>
  <si>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</si>
  <si>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</si>
  <si>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</si>
  <si>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</si>
  <si>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</si>
  <si>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</si>
  <si>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</si>
  <si>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</si>
  <si>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</si>
  <si>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</si>
  <si>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</si>
  <si>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</si>
  <si>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</si>
  <si>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</si>
  <si>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</si>
  <si>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</si>
  <si>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</si>
  <si>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</si>
  <si>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</si>
  <si>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</si>
  <si>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</si>
  <si>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</si>
  <si>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</si>
  <si>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</si>
  <si>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</si>
  <si>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</si>
  <si>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</si>
  <si>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</si>
  <si>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</si>
  <si>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</si>
  <si>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</si>
  <si>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</si>
  <si>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</si>
  <si>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</si>
  <si>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</si>
  <si>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</si>
  <si>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</si>
  <si>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</si>
  <si>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</si>
  <si>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</si>
  <si>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</si>
  <si>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</si>
  <si>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</si>
  <si>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</si>
  <si>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</si>
  <si>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</si>
  <si>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</si>
  <si>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</si>
  <si>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</si>
  <si>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</si>
  <si>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</si>
  <si>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</si>
  <si>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</si>
  <si>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</si>
  <si>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</si>
  <si>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</si>
  <si>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</si>
  <si>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</si>
  <si>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</si>
  <si>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</si>
  <si>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</si>
  <si>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</si>
  <si>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</si>
  <si>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</si>
  <si>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</si>
  <si>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</si>
  <si>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</si>
  <si>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</si>
  <si>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</si>
  <si>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</si>
  <si>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</si>
  <si>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</si>
  <si>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</si>
  <si>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</si>
  <si>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</si>
  <si>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</si>
  <si>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</si>
  <si>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</si>
  <si>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</si>
  <si>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</si>
  <si>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</si>
  <si>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</si>
  <si>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</si>
  <si>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</si>
  <si>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</si>
  <si>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</si>
  <si>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</si>
  <si>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</si>
  <si>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</si>
  <si>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</si>
  <si>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</si>
  <si>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</si>
  <si>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</si>
  <si>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</si>
  <si>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</si>
  <si>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</si>
  <si>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</si>
  <si>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</si>
  <si>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</si>
  <si>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</si>
  <si>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</si>
  <si>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</si>
  <si>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</si>
  <si>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</si>
  <si>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</si>
  <si>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</si>
  <si>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</si>
  <si>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</si>
  <si>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</si>
  <si>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</si>
  <si>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</si>
  <si>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</si>
  <si>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</si>
  <si>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</si>
  <si>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</si>
  <si>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</si>
  <si>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</si>
  <si>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</si>
  <si>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</si>
  <si>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</si>
  <si>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</si>
  <si>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</si>
  <si>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</si>
  <si>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</si>
  <si>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</si>
  <si>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</si>
  <si>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</si>
  <si>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</si>
  <si>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</si>
  <si>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</si>
  <si>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</si>
  <si>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</si>
  <si>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</si>
  <si>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</si>
  <si>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</si>
  <si>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</si>
  <si>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</si>
  <si>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</si>
  <si>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</si>
  <si>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</si>
  <si>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</si>
  <si>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</si>
  <si>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</si>
  <si>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</si>
  <si>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</si>
  <si>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</si>
  <si>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</si>
  <si>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</si>
  <si>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</si>
  <si>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</si>
  <si>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</si>
  <si>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</si>
  <si>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</si>
  <si>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</si>
  <si>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</si>
  <si>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</si>
  <si>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</si>
  <si>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</si>
  <si>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</si>
  <si>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</si>
  <si>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</si>
  <si>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</si>
  <si>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</si>
  <si>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</si>
  <si>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</si>
  <si>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</si>
  <si>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</si>
  <si>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</si>
  <si>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</si>
  <si>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</si>
  <si>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</si>
  <si>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</si>
  <si>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</si>
  <si>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</si>
  <si>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</si>
  <si>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</si>
  <si>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</si>
  <si>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</si>
  <si>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</si>
  <si>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</si>
  <si>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</si>
  <si>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</si>
  <si>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</si>
  <si>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</si>
  <si>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</si>
  <si>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</si>
  <si>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</si>
  <si>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</si>
  <si>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</si>
  <si>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</si>
  <si>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</si>
  <si>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</si>
  <si>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</si>
  <si>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</si>
  <si>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</si>
  <si>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</si>
  <si>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</si>
  <si>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</si>
  <si>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</si>
  <si>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</si>
  <si>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</si>
  <si>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</si>
  <si>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</si>
  <si>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</si>
  <si>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</si>
  <si>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</si>
  <si>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</si>
  <si>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</si>
  <si>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</si>
  <si>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</si>
  <si>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</si>
  <si>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</si>
  <si>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</si>
  <si>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</si>
  <si>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</si>
  <si>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</si>
  <si>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</si>
  <si>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</si>
  <si>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</si>
  <si>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</si>
  <si>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</si>
  <si>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</si>
  <si>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</si>
  <si>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</si>
  <si>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</si>
  <si>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</si>
  <si>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</si>
  <si>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</si>
  <si>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</si>
  <si>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</si>
  <si>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</si>
  <si>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</si>
  <si>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</si>
  <si>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</si>
  <si>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</si>
  <si>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</si>
  <si>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</si>
  <si>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</si>
  <si>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</si>
  <si>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</si>
  <si>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</si>
  <si>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</si>
  <si>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</si>
  <si>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</si>
  <si>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</si>
  <si>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</si>
  <si>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</si>
  <si>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</si>
  <si>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</si>
  <si>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</si>
  <si>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</si>
  <si>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</si>
  <si>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</si>
  <si>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</si>
  <si>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</si>
  <si>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</si>
  <si>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</si>
  <si>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</si>
  <si>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</si>
  <si>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</si>
  <si>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</si>
  <si>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</si>
  <si>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</si>
  <si>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</si>
  <si>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</si>
  <si>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</si>
  <si>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</si>
  <si>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</si>
  <si>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</si>
  <si>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</si>
  <si>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</si>
  <si>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</si>
  <si>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</si>
  <si>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</si>
  <si>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</si>
  <si>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</si>
  <si>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</si>
  <si>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</si>
  <si>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</si>
  <si>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</si>
  <si>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</si>
  <si>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</si>
  <si>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</si>
  <si>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</si>
  <si>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</si>
  <si>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</si>
  <si>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</si>
  <si>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</si>
  <si>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</si>
  <si>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</si>
  <si>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</si>
  <si>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</si>
  <si>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</si>
  <si>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</si>
  <si>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</si>
  <si>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</si>
  <si>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</si>
  <si>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</si>
  <si>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</si>
  <si>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</si>
  <si>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</si>
  <si>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</si>
  <si>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</si>
  <si>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</si>
  <si>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</si>
  <si>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</si>
  <si>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</si>
  <si>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</si>
  <si>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</si>
  <si>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</si>
  <si>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</si>
  <si>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</si>
  <si>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</si>
  <si>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</si>
  <si>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</si>
  <si>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</si>
  <si>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</si>
  <si>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</si>
  <si>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</si>
  <si>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</si>
  <si>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</si>
  <si>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</si>
  <si>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</si>
  <si>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</si>
  <si>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</si>
  <si>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</si>
  <si>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</si>
  <si>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</si>
  <si>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</si>
  <si>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</si>
  <si>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</si>
  <si>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</si>
  <si>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</si>
  <si>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</si>
  <si>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</si>
  <si>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</si>
  <si>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</si>
  <si>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</si>
  <si>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</si>
  <si>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</si>
  <si>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</si>
  <si>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</si>
  <si>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</si>
  <si>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</si>
  <si>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</si>
  <si>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</si>
  <si>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</si>
  <si>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</si>
  <si>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</si>
  <si>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</si>
  <si>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</si>
  <si>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</si>
  <si>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</si>
  <si>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</si>
  <si>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</si>
  <si>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</si>
  <si>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</si>
  <si>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</si>
  <si>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</si>
  <si>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</si>
  <si>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</si>
  <si>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</si>
  <si>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</si>
  <si>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</si>
  <si>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</si>
  <si>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</si>
  <si>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</si>
  <si>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</si>
  <si>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</si>
  <si>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</si>
  <si>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</si>
  <si>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</si>
  <si>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</si>
  <si>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</si>
  <si>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</si>
  <si>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</si>
  <si>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</si>
  <si>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</si>
  <si>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</si>
  <si>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</si>
  <si>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</si>
  <si>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</si>
  <si>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</si>
  <si>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</si>
  <si>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</si>
  <si>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</si>
  <si>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</si>
  <si>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</si>
  <si>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</si>
  <si>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</si>
  <si>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</si>
  <si>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</si>
  <si>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</si>
  <si>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</si>
  <si>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</si>
  <si>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</si>
  <si>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</si>
  <si>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</si>
  <si>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</si>
  <si>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</si>
  <si>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</si>
  <si>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</si>
  <si>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</si>
  <si>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</si>
  <si>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</si>
  <si>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</si>
  <si>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</si>
  <si>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</si>
  <si>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</si>
  <si>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</si>
  <si>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</si>
  <si>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</si>
  <si>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</si>
  <si>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</si>
  <si>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</si>
  <si>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</si>
  <si>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</si>
  <si>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</si>
  <si>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</si>
  <si>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</si>
  <si>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</si>
  <si>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</si>
  <si>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</si>
  <si>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</si>
  <si>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</si>
  <si>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</si>
  <si>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</si>
  <si>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</si>
  <si>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</si>
  <si>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</si>
  <si>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</si>
  <si>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</si>
  <si>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</si>
  <si>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</si>
  <si>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</si>
  <si>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</si>
  <si>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</si>
  <si>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</si>
  <si>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</si>
  <si>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</si>
  <si>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</si>
  <si>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</si>
  <si>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</si>
  <si>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</si>
  <si>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</si>
  <si>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</si>
  <si>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</si>
  <si>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</si>
  <si>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</si>
  <si>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</si>
  <si>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</si>
  <si>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</si>
  <si>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</si>
  <si>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</si>
  <si>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</si>
  <si>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</si>
  <si>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</si>
  <si>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</si>
  <si>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</si>
  <si>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</si>
  <si>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</si>
  <si>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</si>
  <si>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</si>
  <si>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</si>
  <si>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</si>
  <si>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</si>
  <si>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</si>
  <si>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</si>
  <si>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</si>
  <si>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</si>
  <si>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</si>
  <si>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</si>
  <si>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</si>
  <si>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</si>
  <si>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</si>
  <si>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</si>
  <si>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</si>
  <si>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</si>
  <si>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</si>
  <si>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</si>
  <si>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</si>
  <si>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</si>
  <si>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</si>
  <si>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</si>
  <si>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</si>
  <si>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</si>
  <si>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</si>
  <si>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</si>
  <si>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</si>
  <si>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</si>
  <si>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</si>
  <si>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</si>
  <si>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</si>
  <si>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</si>
  <si>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</si>
  <si>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</si>
  <si>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</si>
  <si>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</si>
  <si>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</si>
  <si>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</si>
  <si>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</si>
  <si>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</si>
  <si>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</si>
  <si>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</si>
  <si>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</si>
  <si>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</si>
  <si>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</si>
  <si>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</si>
  <si>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</si>
  <si>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</si>
  <si>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</si>
  <si>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</si>
  <si>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</si>
  <si>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</si>
  <si>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</si>
  <si>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</si>
  <si>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</si>
  <si>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</si>
  <si>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</si>
  <si>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</si>
  <si>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</si>
  <si>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</si>
  <si>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</si>
  <si>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</si>
  <si>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</si>
  <si>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</si>
  <si>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</si>
  <si>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</si>
  <si>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</si>
  <si>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</si>
  <si>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</si>
  <si>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</si>
  <si>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</si>
  <si>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</si>
  <si>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</si>
  <si>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</si>
  <si>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</si>
  <si>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</si>
  <si>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</si>
  <si>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</si>
  <si>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</si>
  <si>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</si>
  <si>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</si>
  <si>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</si>
  <si>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</si>
  <si>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</si>
  <si>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</si>
  <si>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</si>
  <si>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</si>
  <si>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</si>
  <si>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</si>
  <si>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</si>
  <si>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</si>
  <si>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</si>
  <si>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</si>
  <si>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</si>
  <si>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</si>
  <si>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</si>
  <si>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</si>
  <si>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</si>
  <si>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</si>
  <si>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</si>
  <si>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</si>
  <si>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</si>
  <si>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</si>
  <si>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</si>
  <si>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</si>
  <si>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</si>
  <si>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</si>
  <si>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</si>
  <si>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</si>
  <si>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</si>
  <si>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</si>
  <si>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</si>
  <si>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</si>
  <si>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</si>
  <si>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</si>
  <si>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</si>
  <si>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</si>
  <si>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</si>
  <si>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</si>
  <si>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</si>
  <si>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</si>
  <si>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</si>
  <si>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</si>
  <si>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</si>
  <si>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</si>
  <si>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</si>
  <si>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</si>
  <si>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</si>
  <si>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</si>
  <si>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</si>
  <si>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</si>
  <si>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</si>
  <si>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</si>
  <si>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</si>
  <si>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</si>
  <si>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</si>
  <si>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</si>
  <si>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</si>
  <si>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</si>
  <si>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</si>
  <si>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</si>
  <si>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</si>
  <si>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</si>
  <si>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</si>
  <si>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</si>
  <si>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</si>
  <si>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</si>
  <si>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</si>
  <si>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</si>
  <si>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</si>
  <si>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</si>
  <si>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</si>
  <si>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</si>
  <si>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</si>
  <si>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</si>
  <si>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</si>
  <si>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</si>
  <si>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</si>
  <si>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</si>
  <si>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</si>
  <si>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</si>
  <si>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</si>
  <si>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</si>
  <si>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</si>
  <si>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</si>
  <si>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</si>
  <si>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</si>
  <si>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</si>
  <si>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</si>
  <si>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</si>
  <si>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</si>
  <si>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</si>
  <si>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</si>
  <si>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</si>
  <si>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</si>
  <si>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</si>
  <si>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</si>
  <si>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</si>
  <si>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</si>
  <si>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</si>
  <si>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</si>
  <si>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</si>
  <si>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</si>
  <si>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</si>
  <si>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</si>
  <si>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</si>
  <si>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</si>
  <si>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</si>
  <si>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</si>
  <si>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</si>
  <si>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</si>
  <si>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</si>
  <si>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</si>
  <si>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</si>
  <si>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</si>
  <si>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</si>
  <si>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</si>
  <si>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</si>
  <si>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</si>
  <si>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</si>
  <si>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</si>
  <si>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</si>
  <si>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</si>
  <si>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</si>
  <si>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</si>
  <si>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</si>
  <si>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</si>
  <si>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</si>
  <si>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</si>
  <si>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</si>
  <si>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</si>
  <si>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</si>
  <si>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</si>
  <si>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</si>
  <si>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</si>
  <si>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</si>
  <si>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</si>
  <si>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</si>
  <si>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</si>
  <si>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</si>
  <si>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</si>
  <si>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</si>
  <si>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</si>
  <si>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</si>
  <si>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</si>
  <si>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</si>
  <si>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</si>
  <si>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</si>
  <si>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</si>
  <si>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</si>
  <si>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</si>
  <si>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</si>
  <si>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</si>
  <si>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</si>
  <si>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</si>
  <si>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</si>
  <si>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</si>
  <si>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</si>
  <si>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</si>
  <si>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</si>
  <si>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</si>
  <si>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</si>
  <si>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</si>
  <si>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</si>
  <si>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</si>
  <si>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</si>
  <si>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</si>
  <si>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</si>
  <si>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</si>
  <si>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</si>
  <si>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</si>
  <si>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</si>
  <si>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</si>
  <si>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</si>
  <si>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</si>
  <si>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</si>
  <si>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</si>
  <si>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</si>
  <si>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</si>
  <si>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</si>
  <si>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</si>
  <si>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</si>
  <si>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</si>
  <si>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</si>
  <si>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</si>
  <si>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</si>
  <si>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</si>
  <si>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</si>
  <si>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</si>
  <si>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</si>
  <si>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</si>
  <si>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</si>
  <si>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</si>
  <si>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</si>
  <si>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</si>
  <si>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</si>
  <si>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</si>
  <si>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</si>
  <si>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</si>
  <si>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</si>
  <si>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</si>
  <si>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</si>
  <si>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</si>
  <si>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</si>
  <si>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</si>
  <si>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</si>
  <si>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</si>
  <si>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</si>
  <si>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</si>
  <si>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</si>
  <si>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</si>
  <si>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</si>
  <si>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</si>
  <si>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</si>
  <si>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</si>
  <si>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</si>
  <si>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</si>
  <si>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</si>
  <si>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</si>
  <si>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</si>
  <si>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</si>
  <si>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</si>
  <si>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</si>
  <si>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</si>
  <si>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</si>
  <si>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</si>
  <si>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</si>
  <si>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</si>
  <si>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</si>
  <si>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</si>
  <si>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</si>
  <si>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</si>
  <si>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</si>
  <si>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</si>
  <si>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</si>
  <si>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</si>
  <si>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</si>
  <si>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</si>
  <si>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</si>
  <si>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</si>
  <si>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</si>
  <si>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</si>
  <si>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</si>
  <si>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</si>
  <si>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</si>
  <si>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</si>
  <si>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</si>
  <si>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</si>
  <si>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</si>
  <si>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</si>
  <si>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</si>
  <si>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</si>
  <si>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</si>
  <si>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</si>
  <si>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</si>
  <si>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</si>
  <si>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</si>
  <si>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</si>
  <si>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</si>
  <si>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</si>
  <si>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</si>
  <si>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</si>
  <si>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</si>
  <si>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</si>
  <si>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</si>
  <si>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</si>
  <si>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</si>
  <si>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</si>
  <si>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</si>
  <si>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</si>
  <si>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</si>
  <si>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</si>
  <si>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</si>
  <si>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</si>
  <si>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</si>
  <si>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</si>
  <si>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</si>
  <si>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</si>
  <si>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</si>
  <si>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</si>
  <si>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</si>
  <si>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</si>
  <si>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</si>
  <si>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</si>
  <si>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</si>
  <si>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</si>
  <si>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</si>
  <si>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</si>
  <si>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</si>
  <si>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</si>
  <si>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</si>
  <si>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</si>
  <si>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</si>
  <si>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</si>
  <si>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</si>
  <si>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</si>
  <si>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</si>
  <si>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</si>
  <si>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</si>
  <si>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</si>
  <si>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</si>
  <si>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</si>
  <si>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</si>
  <si>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</si>
  <si>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</si>
  <si>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</si>
  <si>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</si>
  <si>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</si>
  <si>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</si>
  <si>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</si>
  <si>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</si>
  <si>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</si>
  <si>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</si>
  <si>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</si>
  <si>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</si>
  <si>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</si>
  <si>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</si>
  <si>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</si>
  <si>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</si>
  <si>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</si>
  <si>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</si>
  <si>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</si>
  <si>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</si>
  <si>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</si>
  <si>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</si>
  <si>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</si>
  <si>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</si>
  <si>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</si>
  <si>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</si>
  <si>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</si>
  <si>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</si>
  <si>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</si>
  <si>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</si>
  <si>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</si>
  <si>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</si>
  <si>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</si>
  <si>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</si>
  <si>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</si>
  <si>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</si>
  <si>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</si>
  <si>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</si>
  <si>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</si>
  <si>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</si>
  <si>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</si>
  <si>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</si>
  <si>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</si>
  <si>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</si>
  <si>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</si>
  <si>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</si>
  <si>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</si>
  <si>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</si>
  <si>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</si>
  <si>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</si>
  <si>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</si>
  <si>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</si>
  <si>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</si>
  <si>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</si>
  <si>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</si>
  <si>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</si>
  <si>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</si>
  <si>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</si>
  <si>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</si>
  <si>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</si>
  <si>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</si>
  <si>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</si>
  <si>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</si>
  <si>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</si>
  <si>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</si>
  <si>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</si>
  <si>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</si>
  <si>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</si>
  <si>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</si>
  <si>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</si>
  <si>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</si>
  <si>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</si>
  <si>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</si>
  <si>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</si>
  <si>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</si>
  <si>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</si>
  <si>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</si>
  <si>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</si>
  <si>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</si>
  <si>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</si>
  <si>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</si>
  <si>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</si>
  <si>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</si>
  <si>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</si>
  <si>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</si>
  <si>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</si>
  <si>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</si>
  <si>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</si>
  <si>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</si>
  <si>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</si>
  <si>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</si>
  <si>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</si>
  <si>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</si>
  <si>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</si>
  <si>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</si>
  <si>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</si>
  <si>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</si>
  <si>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</si>
  <si>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</si>
  <si>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</si>
  <si>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</si>
  <si>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</si>
  <si>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</si>
  <si>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</si>
  <si>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</si>
  <si>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</si>
  <si>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</si>
  <si>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</si>
  <si>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</si>
  <si>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</si>
  <si>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</si>
  <si>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</si>
  <si>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</si>
  <si>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</si>
  <si>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</si>
  <si>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</si>
  <si>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</si>
  <si>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</si>
  <si>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</si>
  <si>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</si>
  <si>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</si>
  <si>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</si>
  <si>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</si>
  <si>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</si>
  <si>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</si>
  <si>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</si>
  <si>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</si>
  <si>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</si>
  <si>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</si>
  <si>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</si>
  <si>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</si>
  <si>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</si>
  <si>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</si>
  <si>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</si>
  <si>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</si>
  <si>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</si>
  <si>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</si>
  <si>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</si>
  <si>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</si>
  <si>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</si>
  <si>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</si>
  <si>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</si>
  <si>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</si>
  <si>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</si>
  <si>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</si>
  <si>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</si>
  <si>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</si>
  <si>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</si>
  <si>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</si>
  <si>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</si>
  <si>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</si>
  <si>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</si>
  <si>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</si>
  <si>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</si>
  <si>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</si>
  <si>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</si>
  <si>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</si>
  <si>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</si>
  <si>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</si>
  <si>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</si>
  <si>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</si>
  <si>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</si>
  <si>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</si>
  <si>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</si>
  <si>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</si>
  <si>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</si>
  <si>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</si>
  <si>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</si>
  <si>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</si>
  <si>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</si>
  <si>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</si>
  <si>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</si>
  <si>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</si>
  <si>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</si>
  <si>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</si>
  <si>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</si>
  <si>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</si>
  <si>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</si>
  <si>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</si>
  <si>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</si>
  <si>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</si>
  <si>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</si>
  <si>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</si>
  <si>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</si>
  <si>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</si>
  <si>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</si>
  <si>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</si>
  <si>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</si>
  <si>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</si>
  <si>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</si>
  <si>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</si>
  <si>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</si>
  <si>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</si>
  <si>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</si>
  <si>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</si>
  <si>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</si>
  <si>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</si>
  <si>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</si>
  <si>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</si>
  <si>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</si>
  <si>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</si>
  <si>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</si>
  <si>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</si>
  <si>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</si>
  <si>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</si>
  <si>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</si>
  <si>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</si>
  <si>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</si>
  <si>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</si>
  <si>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</si>
  <si>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</si>
  <si>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</si>
  <si>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</si>
  <si>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</si>
  <si>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</si>
  <si>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</si>
  <si>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</si>
  <si>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</si>
  <si>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</si>
  <si>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</si>
  <si>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</si>
  <si>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</si>
  <si>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</si>
  <si>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</si>
  <si>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</si>
  <si>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</si>
  <si>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</si>
  <si>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</si>
  <si>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</si>
  <si>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</si>
  <si>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</si>
  <si>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</si>
  <si>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</si>
  <si>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</si>
  <si>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</si>
  <si>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</si>
  <si>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</si>
  <si>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</si>
  <si>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</si>
  <si>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</si>
  <si>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</si>
  <si>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</si>
  <si>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</si>
  <si>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</si>
  <si>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</si>
  <si>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</si>
  <si>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</si>
  <si>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</si>
  <si>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</si>
  <si>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</si>
  <si>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</si>
  <si>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</si>
  <si>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</si>
  <si>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</si>
  <si>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</si>
  <si>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</si>
  <si>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</si>
  <si>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</si>
  <si>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</si>
  <si>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</si>
  <si>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</si>
  <si>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</si>
  <si>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</si>
  <si>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</si>
  <si>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</si>
  <si>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</si>
  <si>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</si>
  <si>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</si>
  <si>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</si>
  <si>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</si>
  <si>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</si>
  <si>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</si>
  <si>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</si>
  <si>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</si>
  <si>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</si>
  <si>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</si>
  <si>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</si>
  <si>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</si>
  <si>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</si>
  <si>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</si>
  <si>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</si>
  <si>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</si>
  <si>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</si>
  <si>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</si>
  <si>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</si>
  <si>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</si>
  <si>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</si>
  <si>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</si>
  <si>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</si>
  <si>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</si>
  <si>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</si>
  <si>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</si>
  <si>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</si>
  <si>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</si>
  <si>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</si>
  <si>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</si>
  <si>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</si>
  <si>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</si>
  <si>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</si>
  <si>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</si>
  <si>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</si>
  <si>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</si>
  <si>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</si>
  <si>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</si>
  <si>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</si>
  <si>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</si>
  <si>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</si>
  <si>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</si>
  <si>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</si>
  <si>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</si>
  <si>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</si>
  <si>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</si>
  <si>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</si>
  <si>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</si>
  <si>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</si>
  <si>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</si>
  <si>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</si>
  <si>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</si>
  <si>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</si>
  <si>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</si>
  <si>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</si>
  <si>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</si>
  <si>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</si>
  <si>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</si>
  <si>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</si>
  <si>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</si>
  <si>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</si>
  <si>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</si>
  <si>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</si>
  <si>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</si>
  <si>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</si>
  <si>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</si>
  <si>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</si>
  <si>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</si>
  <si>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</si>
  <si>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</si>
  <si>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</si>
  <si>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</si>
  <si>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</si>
  <si>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</si>
  <si>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</si>
  <si>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</si>
  <si>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</si>
  <si>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</si>
  <si>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</si>
  <si>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</si>
  <si>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</si>
  <si>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</si>
  <si>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</si>
  <si>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</si>
  <si>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</si>
  <si>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</si>
  <si>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</si>
  <si>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</si>
  <si>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</si>
  <si>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</si>
  <si>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</si>
  <si>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</si>
  <si>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</si>
  <si>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</si>
  <si>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</si>
  <si>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</si>
  <si>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</si>
  <si>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</si>
  <si>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</si>
  <si>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</si>
  <si>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</si>
  <si>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</si>
  <si>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</si>
  <si>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</si>
  <si>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</si>
  <si>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</si>
  <si>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</si>
  <si>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</si>
  <si>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</si>
  <si>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</si>
  <si>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</si>
  <si>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</si>
  <si>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</si>
  <si>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</si>
  <si>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</si>
  <si>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</si>
  <si>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</si>
  <si>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</si>
  <si>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</si>
  <si>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</si>
  <si>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</si>
  <si>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</si>
  <si>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</si>
  <si>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</si>
  <si>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</si>
  <si>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</si>
  <si>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</si>
  <si>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</si>
  <si>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</si>
  <si>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</si>
  <si>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</si>
  <si>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</si>
  <si>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</si>
  <si>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</si>
  <si>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</si>
  <si>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</si>
  <si>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</si>
  <si>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</si>
  <si>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</si>
  <si>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</si>
  <si>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</si>
  <si>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</si>
  <si>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</si>
  <si>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</si>
  <si>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</si>
  <si>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</si>
  <si>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</si>
  <si>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</si>
  <si>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</si>
  <si>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</si>
  <si>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</si>
  <si>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</si>
  <si>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</si>
  <si>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</si>
  <si>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</si>
  <si>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</si>
  <si>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</si>
  <si>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</si>
  <si>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</si>
  <si>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</si>
  <si>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</si>
  <si>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</si>
  <si>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</si>
  <si>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</si>
  <si>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</si>
  <si>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</si>
  <si>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</si>
  <si>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</si>
  <si>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</si>
  <si>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</si>
  <si>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</si>
  <si>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</si>
  <si>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</si>
  <si>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</si>
  <si>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</si>
  <si>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</si>
  <si>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</si>
  <si>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</si>
  <si>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</si>
  <si>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</si>
  <si>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</si>
  <si>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</si>
  <si>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</si>
  <si>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</si>
  <si>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</si>
  <si>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</si>
  <si>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</si>
  <si>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</si>
  <si>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</si>
  <si>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</si>
  <si>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</si>
  <si>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</si>
  <si>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</si>
  <si>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</si>
  <si>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</si>
  <si>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</si>
  <si>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</si>
  <si>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</si>
  <si>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</si>
  <si>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</si>
  <si>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</si>
  <si>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</si>
  <si>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</si>
  <si>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</si>
  <si>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</si>
  <si>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</si>
  <si>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</si>
  <si>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</si>
  <si>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</si>
  <si>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</si>
  <si>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</si>
  <si>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</si>
  <si>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</si>
  <si>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</si>
  <si>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</si>
  <si>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</si>
  <si>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</si>
  <si>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</si>
  <si>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</si>
  <si>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</si>
  <si>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</si>
  <si>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</si>
  <si>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</si>
  <si>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</si>
  <si>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</si>
  <si>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</si>
  <si>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</si>
  <si>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</si>
  <si>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</si>
  <si>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</si>
  <si>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</si>
  <si>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</si>
  <si>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</si>
  <si>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</si>
  <si>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</si>
  <si>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</si>
  <si>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</si>
  <si>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</si>
  <si>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</si>
  <si>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</si>
  <si>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</si>
  <si>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</si>
  <si>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</si>
  <si>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</si>
  <si>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</si>
  <si>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</si>
  <si>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</si>
  <si>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</si>
  <si>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</si>
  <si>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</si>
  <si>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</si>
  <si>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</si>
  <si>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</si>
  <si>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</si>
  <si>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</si>
  <si>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</si>
  <si>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</si>
  <si>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</si>
  <si>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</si>
  <si>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</si>
  <si>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</si>
  <si>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</si>
  <si>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</si>
  <si>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</si>
  <si>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</si>
  <si>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</si>
  <si>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</si>
  <si>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</si>
  <si>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</si>
  <si>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</si>
  <si>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</si>
  <si>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</si>
  <si>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</si>
  <si>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</si>
  <si>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</si>
  <si>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</si>
  <si>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</si>
  <si>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</si>
  <si>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</si>
  <si>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</si>
  <si>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</si>
  <si>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</si>
  <si>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</si>
  <si>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</si>
  <si>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</si>
  <si>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</si>
  <si>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</si>
  <si>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</si>
  <si>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</si>
  <si>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</si>
  <si>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</si>
  <si>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</si>
  <si>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</si>
  <si>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</si>
  <si>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</si>
  <si>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</si>
  <si>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</si>
  <si>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</si>
  <si>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</si>
  <si>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</si>
  <si>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</si>
  <si>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</si>
  <si>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</si>
  <si>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</si>
  <si>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</si>
  <si>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</si>
  <si>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</si>
  <si>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</si>
  <si>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</si>
  <si>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</si>
  <si>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</si>
  <si>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</si>
  <si>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</si>
  <si>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</si>
  <si>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</si>
  <si>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</si>
  <si>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</si>
  <si>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</si>
  <si>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</si>
  <si>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</si>
  <si>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</si>
  <si>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</si>
  <si>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</si>
  <si>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</si>
  <si>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</si>
  <si>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</si>
  <si>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</si>
  <si>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</si>
  <si>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</si>
  <si>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</si>
  <si>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</si>
  <si>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</si>
  <si>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</si>
  <si>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</si>
  <si>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</si>
  <si>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</si>
  <si>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</si>
  <si>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</si>
  <si>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</si>
  <si>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</si>
  <si>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</si>
  <si>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</si>
  <si>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</si>
  <si>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</si>
  <si>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</si>
  <si>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</si>
  <si>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</si>
  <si>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</si>
  <si>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</si>
  <si>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</si>
  <si>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</si>
  <si>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</si>
  <si>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</si>
  <si>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</si>
  <si>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</si>
  <si>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</si>
  <si>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</si>
  <si>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</si>
  <si>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</si>
  <si>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</si>
  <si>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</si>
  <si>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</si>
  <si>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</si>
  <si>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</si>
  <si>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</si>
  <si>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</si>
  <si>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</si>
  <si>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</si>
  <si>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</si>
  <si>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</si>
  <si>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</si>
  <si>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</si>
  <si>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</si>
  <si>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</si>
  <si>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</si>
  <si>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</si>
  <si>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</si>
  <si>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</si>
  <si>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</si>
  <si>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</si>
  <si>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</si>
  <si>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</si>
  <si>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</si>
  <si>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</si>
  <si>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</si>
  <si>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</si>
  <si>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</si>
  <si>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</si>
  <si>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</si>
  <si>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</si>
  <si>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</si>
  <si>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</si>
  <si>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</si>
  <si>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</si>
  <si>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</si>
  <si>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</si>
  <si>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</si>
  <si>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</si>
  <si>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</si>
  <si>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</si>
  <si>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</si>
  <si>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</si>
  <si>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</si>
  <si>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</si>
  <si>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</si>
  <si>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</si>
  <si>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</si>
  <si>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</si>
  <si>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</si>
  <si>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</si>
  <si>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</si>
  <si>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</si>
  <si>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</si>
  <si>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</si>
  <si>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</si>
  <si>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</si>
  <si>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</si>
  <si>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</si>
  <si>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</si>
  <si>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</si>
  <si>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</si>
  <si>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</si>
  <si>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</si>
  <si>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</si>
  <si>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</si>
  <si>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</si>
  <si>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</si>
  <si>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</si>
  <si>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</si>
  <si>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</si>
  <si>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</si>
  <si>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</si>
  <si>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</si>
  <si>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</si>
  <si>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</si>
  <si>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</si>
  <si>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</si>
  <si>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</si>
  <si>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</si>
  <si>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</si>
  <si>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</si>
  <si>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</si>
  <si>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</si>
  <si>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</si>
  <si>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</si>
  <si>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</si>
  <si>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</si>
  <si>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</si>
  <si>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</si>
  <si>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</si>
  <si>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</si>
  <si>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</si>
  <si>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</si>
  <si>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</si>
  <si>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</si>
  <si>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</si>
  <si>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</si>
  <si>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</si>
  <si>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</si>
  <si>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</si>
  <si>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</si>
  <si>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</si>
  <si>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</si>
  <si>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</si>
  <si>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</si>
  <si>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</si>
  <si>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</si>
  <si>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</si>
  <si>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</si>
  <si>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</si>
  <si>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</si>
  <si>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</si>
  <si>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</si>
  <si>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</si>
  <si>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</si>
  <si>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</si>
  <si>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</si>
  <si>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</si>
  <si>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</si>
  <si>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</si>
  <si>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</si>
  <si>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</si>
  <si>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</si>
  <si>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</si>
  <si>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</si>
  <si>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</si>
  <si>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</si>
  <si>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</si>
  <si>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</si>
  <si>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</si>
  <si>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</si>
  <si>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</si>
  <si>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</si>
  <si>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</si>
  <si>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</si>
  <si>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</si>
  <si>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</si>
  <si>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</si>
  <si>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</si>
  <si>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</si>
  <si>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</si>
  <si>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</si>
  <si>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</si>
  <si>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</si>
  <si>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</si>
  <si>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</si>
  <si>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</si>
  <si>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</si>
  <si>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</si>
  <si>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</si>
  <si>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</si>
  <si>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</si>
  <si>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</si>
  <si>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</si>
  <si>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</si>
  <si>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</si>
  <si>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</si>
  <si>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</si>
  <si>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</si>
  <si>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</si>
  <si>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</si>
  <si>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</si>
  <si>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</si>
  <si>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</si>
  <si>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</si>
  <si>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</si>
  <si>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</si>
  <si>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</si>
  <si>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</si>
  <si>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</si>
  <si>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</si>
  <si>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</si>
  <si>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</si>
  <si>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</si>
  <si>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</si>
  <si>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</si>
  <si>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</si>
  <si>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</si>
  <si>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</si>
  <si>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</si>
  <si>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</si>
  <si>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</si>
  <si>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</si>
  <si>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</si>
  <si>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</si>
  <si>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</si>
  <si>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</si>
  <si>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</si>
  <si>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</si>
  <si>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</si>
  <si>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</si>
  <si>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</si>
  <si>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</si>
  <si>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</si>
  <si>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</si>
  <si>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</si>
  <si>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</si>
  <si>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</si>
  <si>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</si>
  <si>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</si>
  <si>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</si>
  <si>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</si>
  <si>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</si>
  <si>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</si>
  <si>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</si>
  <si>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</si>
  <si>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</si>
  <si>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</si>
  <si>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</si>
  <si>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</si>
  <si>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</si>
  <si>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</si>
  <si>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</si>
  <si>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</si>
  <si>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</si>
  <si>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</si>
  <si>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</si>
  <si>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</si>
  <si>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</si>
  <si>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</si>
  <si>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</si>
  <si>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</si>
  <si>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</si>
  <si>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</si>
  <si>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</si>
  <si>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</si>
  <si>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</si>
  <si>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</si>
  <si>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</si>
  <si>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</si>
  <si>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</si>
  <si>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</si>
  <si>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</si>
  <si>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</si>
  <si>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</si>
  <si>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</si>
  <si>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</si>
  <si>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</si>
  <si>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</si>
  <si>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</si>
  <si>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</si>
  <si>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</si>
  <si>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</si>
  <si>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</si>
  <si>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</si>
  <si>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</si>
  <si>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</si>
  <si>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</si>
  <si>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</si>
  <si>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</si>
  <si>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</si>
  <si>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</si>
  <si>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</si>
  <si>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</si>
  <si>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</si>
  <si>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</si>
  <si>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</si>
  <si>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</si>
  <si>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</si>
  <si>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</si>
  <si>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</si>
  <si>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</si>
  <si>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</si>
  <si>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</si>
  <si>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</si>
  <si>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</si>
  <si>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</si>
  <si>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</si>
  <si>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</si>
  <si>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</si>
  <si>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</si>
  <si>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</si>
  <si>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</si>
  <si>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</si>
  <si>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</si>
  <si>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</si>
  <si>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</si>
  <si>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</si>
  <si>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</si>
  <si>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</si>
  <si>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</si>
  <si>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</si>
  <si>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</si>
  <si>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</si>
  <si>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</si>
  <si>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</si>
  <si>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</si>
  <si>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</si>
  <si>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</si>
  <si>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</si>
  <si>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</si>
  <si>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</si>
  <si>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</si>
  <si>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</si>
  <si>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</si>
  <si>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</si>
  <si>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</si>
  <si>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</si>
  <si>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</si>
  <si>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</si>
  <si>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</si>
  <si>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</si>
  <si>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</si>
  <si>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</si>
  <si>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</si>
  <si>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</si>
  <si>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</si>
  <si>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</si>
  <si>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</si>
  <si>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</si>
  <si>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</si>
  <si>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</si>
  <si>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</si>
  <si>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</si>
  <si>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</si>
  <si>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</si>
  <si>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</si>
  <si>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</si>
  <si>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</si>
  <si>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</si>
  <si>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</si>
  <si>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</si>
  <si>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</si>
  <si>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</si>
  <si>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</si>
  <si>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</si>
  <si>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</si>
  <si>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</si>
  <si>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</si>
  <si>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</si>
  <si>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</si>
  <si>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</si>
  <si>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</si>
  <si>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</si>
  <si>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</si>
  <si>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</si>
  <si>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</si>
  <si>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</si>
  <si>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</si>
  <si>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</si>
  <si>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</si>
  <si>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</si>
  <si>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</si>
  <si>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</si>
  <si>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</si>
  <si>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</si>
  <si>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</si>
  <si>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</si>
  <si>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</si>
  <si>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</si>
  <si>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</si>
  <si>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</si>
  <si>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</si>
  <si>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</si>
  <si>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</si>
  <si>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</si>
  <si>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</si>
  <si>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</si>
  <si>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</si>
  <si>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</si>
  <si>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</si>
  <si>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</si>
  <si>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</si>
  <si>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</si>
  <si>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</si>
  <si>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</si>
  <si>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</si>
  <si>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</si>
  <si>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</si>
  <si>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</si>
  <si>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</si>
  <si>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</si>
  <si>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</si>
  <si>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</si>
  <si>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</si>
  <si>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</si>
  <si>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</si>
  <si>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</si>
  <si>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</si>
  <si>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</si>
  <si>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</si>
  <si>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</si>
  <si>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</si>
  <si>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</si>
  <si>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</si>
  <si>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</si>
  <si>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</si>
  <si>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</si>
  <si>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</si>
  <si>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</si>
  <si>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</si>
  <si>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</si>
  <si>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</si>
  <si>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</si>
  <si>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</si>
  <si>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</si>
  <si>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</si>
  <si>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</si>
  <si>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</si>
  <si>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</si>
  <si>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</si>
  <si>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</si>
  <si>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</si>
  <si>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</si>
  <si>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</si>
  <si>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</si>
  <si>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</si>
  <si>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</si>
  <si>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</si>
  <si>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</si>
  <si>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</si>
  <si>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</si>
  <si>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</si>
  <si>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</si>
  <si>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</si>
  <si>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</si>
  <si>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</si>
  <si>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</si>
  <si>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</si>
  <si>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</si>
  <si>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</si>
  <si>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</si>
  <si>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</si>
  <si>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</si>
  <si>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</si>
  <si>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</si>
  <si>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</si>
  <si>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</si>
  <si>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</si>
  <si>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</si>
  <si>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</si>
  <si>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</si>
  <si>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</si>
  <si>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</si>
  <si>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</si>
  <si>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</si>
  <si>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</si>
  <si>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</si>
  <si>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</si>
  <si>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</si>
  <si>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</si>
  <si>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</si>
  <si>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</si>
  <si>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</si>
  <si>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</si>
  <si>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</si>
  <si>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</si>
  <si>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</si>
  <si>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</si>
  <si>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</si>
  <si>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</si>
  <si>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</si>
  <si>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</si>
  <si>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</si>
  <si>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</si>
  <si>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</si>
  <si>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</si>
  <si>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</si>
  <si>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</si>
  <si>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</si>
  <si>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</si>
  <si>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</si>
  <si>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</si>
  <si>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</si>
  <si>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</si>
  <si>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</si>
  <si>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</si>
  <si>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</si>
  <si>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</si>
  <si>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</si>
  <si>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</si>
  <si>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</si>
  <si>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</si>
  <si>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</si>
  <si>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</si>
  <si>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</si>
  <si>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</si>
  <si>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</si>
  <si>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</si>
  <si>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</si>
  <si>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</si>
  <si>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</si>
  <si>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</si>
  <si>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</si>
  <si>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</si>
  <si>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</si>
  <si>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</si>
  <si>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</si>
  <si>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</si>
  <si>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</si>
  <si>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</si>
  <si>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</si>
  <si>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</si>
  <si>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</si>
  <si>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</si>
  <si>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</si>
  <si>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</si>
  <si>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</si>
  <si>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</si>
  <si>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</si>
  <si>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</si>
  <si>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</si>
  <si>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</si>
  <si>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</si>
  <si>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</si>
  <si>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</si>
  <si>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</si>
  <si>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</si>
  <si>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</si>
  <si>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</si>
  <si>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</si>
  <si>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</si>
  <si>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</si>
  <si>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</si>
  <si>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</si>
  <si>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</si>
  <si>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</si>
  <si>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</si>
  <si>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</si>
  <si>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</si>
  <si>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</si>
  <si>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</si>
  <si>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</si>
  <si>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</si>
  <si>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</si>
  <si>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</si>
  <si>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</si>
  <si>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</si>
  <si>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50% to be charged only. Paving equipment</t>
  </si>
  <si>
    <t>He was only out here for a week 5 days</t>
  </si>
  <si>
    <t>No idea who that is</t>
  </si>
  <si>
    <t xml:space="preserve">was only out here for 2 days </t>
  </si>
  <si>
    <t>yard equipment</t>
  </si>
  <si>
    <t>Was down half the month. Need to rent 4 times</t>
  </si>
  <si>
    <t xml:space="preserve">Been in Dallas for a few months now down. </t>
  </si>
  <si>
    <t>Charge .2 more to BI-20</t>
  </si>
  <si>
    <t>Adjusted to include Marton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</si>
</sst>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9</xdr:col>
      <xdr:colOff>1102178</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TXDOCS/Equipment/35.%20EQUIPMENT%20DOCS%20(BRETTS%20INTERNAL%20DOCS)/00.%20Equipment%20Monthly%20Billings/2025/04.%20APRIL%20-%202025/03.%20WORKING%20SPREADSHEETS/Copy%20of%20(UPDATED)%20RAGLE%20EQ%20BILLINGS%20-%20OCTOBER%202024%20(JGABE%20REVIEWED%2011.05.24).xlsm?473F8905" TargetMode="External"/><Relationship Id="rId1" Type="http://schemas.openxmlformats.org/officeDocument/2006/relationships/externalLinkPath" Target="file:///\\473F8905\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0">
      <filters>
        <filter val="3"/>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95" activePane="bottomLeft" state="frozen"/>
      <selection pane="bottomLeft" activeCell="J99" sqref="J99"/>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41.85546875" style="1" customWidth="1"/>
    <col min="9" max="9" width="17.85546875" style="1" bestFit="1" customWidth="1"/>
    <col min="10" max="10" width="56"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0" t="s">
        <v>8388</v>
      </c>
      <c r="B1" s="181"/>
      <c r="C1" s="181"/>
      <c r="D1" s="181"/>
      <c r="E1" s="181"/>
      <c r="F1" s="181"/>
      <c r="G1" s="181"/>
      <c r="H1" s="181"/>
      <c r="I1" s="181"/>
      <c r="J1" s="181"/>
      <c r="K1" s="181"/>
      <c r="L1" s="181"/>
      <c r="M1" s="181"/>
      <c r="N1" s="181"/>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hidden="1"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hidden="1"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hidden="1"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hidden="1"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hidden="1"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hidden="1"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hidden="1"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hidden="1"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hidden="1"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hidden="1"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hidden="1"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hidden="1"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hidden="1"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hidden="1"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hidden="1"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hidden="1"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hidden="1"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hidden="1"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v>1</v>
      </c>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450</v>
      </c>
      <c r="I96" s="136">
        <v>0</v>
      </c>
      <c r="J96" s="88" t="s">
        <v>8617</v>
      </c>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0</v>
      </c>
      <c r="N96" s="92">
        <f>Table2[[#This Row],[RATE X ALLOCATION]]-Table2[[#This Row],[RATE X REVISION]]</f>
        <v>500</v>
      </c>
    </row>
    <row r="97" spans="1:14" ht="15.75"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450</v>
      </c>
      <c r="I97" s="136">
        <v>1</v>
      </c>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v>0.5</v>
      </c>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v>0.5</v>
      </c>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v>0.5</v>
      </c>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v>0.5</v>
      </c>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v>1</v>
      </c>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v>0.6</v>
      </c>
      <c r="J103" s="88" t="s">
        <v>8619</v>
      </c>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780</v>
      </c>
      <c r="N103" s="92">
        <f>Table2[[#This Row],[RATE X ALLOCATION]]-Table2[[#This Row],[RATE X REVISION]]</f>
        <v>-260</v>
      </c>
    </row>
    <row r="104" spans="1:14" ht="15.75"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450</v>
      </c>
      <c r="I104" s="136">
        <v>0.65</v>
      </c>
      <c r="J104" s="88" t="s">
        <v>8619</v>
      </c>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845</v>
      </c>
      <c r="N104" s="92">
        <f>Table2[[#This Row],[RATE X ALLOCATION]]-Table2[[#This Row],[RATE X REVISION]]</f>
        <v>-260</v>
      </c>
    </row>
    <row r="105" spans="1:14" ht="15.75"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450</v>
      </c>
      <c r="I105" s="136">
        <v>0.25</v>
      </c>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450</v>
      </c>
      <c r="I106" s="136">
        <v>1</v>
      </c>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450</v>
      </c>
      <c r="I107" s="136">
        <v>0.82</v>
      </c>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450</v>
      </c>
      <c r="I108" s="136">
        <v>0.75</v>
      </c>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450</v>
      </c>
      <c r="I109" s="136">
        <v>1</v>
      </c>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450</v>
      </c>
      <c r="I110" s="136">
        <v>1</v>
      </c>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450</v>
      </c>
      <c r="I111" s="136">
        <v>1</v>
      </c>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450</v>
      </c>
      <c r="I112" s="136">
        <v>0.5</v>
      </c>
      <c r="J112" s="88" t="s">
        <v>8611</v>
      </c>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5000</v>
      </c>
      <c r="N112" s="92">
        <f>Table2[[#This Row],[RATE X ALLOCATION]]-Table2[[#This Row],[RATE X REVISION]]</f>
        <v>5000</v>
      </c>
    </row>
    <row r="113" spans="1:14" ht="15.75"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f>5/30</f>
        <v>0.16666666666666666</v>
      </c>
      <c r="J113" s="88" t="s">
        <v>8612</v>
      </c>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216.66666666666666</v>
      </c>
      <c r="N113" s="92">
        <f>Table2[[#This Row],[RATE X ALLOCATION]]-Table2[[#This Row],[RATE X REVISION]]</f>
        <v>82.333333333333343</v>
      </c>
    </row>
    <row r="114" spans="1:14" ht="15.75"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450</v>
      </c>
      <c r="I114" s="136">
        <v>0</v>
      </c>
      <c r="J114" s="88" t="s">
        <v>8613</v>
      </c>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0</v>
      </c>
      <c r="N114" s="92">
        <f>Table2[[#This Row],[RATE X ALLOCATION]]-Table2[[#This Row],[RATE X REVISION]]</f>
        <v>65</v>
      </c>
    </row>
    <row r="115" spans="1:14" ht="15.75"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450</v>
      </c>
      <c r="I115" s="136">
        <v>1</v>
      </c>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450</v>
      </c>
      <c r="I116" s="136">
        <v>1</v>
      </c>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v>1</v>
      </c>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v>0.45</v>
      </c>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450</v>
      </c>
      <c r="I119" s="136">
        <f>2/30</f>
        <v>6.6666666666666666E-2</v>
      </c>
      <c r="J119" s="88" t="s">
        <v>8614</v>
      </c>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66.666666666666671</v>
      </c>
      <c r="N119" s="92">
        <f>Table2[[#This Row],[RATE X ALLOCATION]]-Table2[[#This Row],[RATE X REVISION]]</f>
        <v>133.33333333333331</v>
      </c>
    </row>
    <row r="120" spans="1:14" ht="15.75"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450</v>
      </c>
      <c r="I120" s="136">
        <v>1</v>
      </c>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450</v>
      </c>
      <c r="I121" s="136">
        <v>0</v>
      </c>
      <c r="J121" s="88" t="s">
        <v>8615</v>
      </c>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0</v>
      </c>
      <c r="N121" s="92">
        <f>Table2[[#This Row],[RATE X ALLOCATION]]-Table2[[#This Row],[RATE X REVISION]]</f>
        <v>1500</v>
      </c>
    </row>
    <row r="122" spans="1:14" ht="15.75"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450</v>
      </c>
      <c r="I122" s="136">
        <v>0.5</v>
      </c>
      <c r="J122" s="88" t="s">
        <v>8615</v>
      </c>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1000</v>
      </c>
      <c r="N122" s="92">
        <f>Table2[[#This Row],[RATE X ALLOCATION]]-Table2[[#This Row],[RATE X REVISION]]</f>
        <v>1000</v>
      </c>
    </row>
    <row r="123" spans="1:14" ht="15.75"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v>0.5</v>
      </c>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v>1</v>
      </c>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450</v>
      </c>
      <c r="I125" s="136">
        <v>0.05</v>
      </c>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450</v>
      </c>
      <c r="I126" s="136">
        <v>0.95</v>
      </c>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450</v>
      </c>
      <c r="I127" s="136">
        <v>0.75</v>
      </c>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450</v>
      </c>
      <c r="I128" s="136">
        <v>0.75</v>
      </c>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450</v>
      </c>
      <c r="I129" s="136">
        <v>1</v>
      </c>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450</v>
      </c>
      <c r="I130" s="136">
        <v>0.5</v>
      </c>
      <c r="J130" s="88" t="s">
        <v>8616</v>
      </c>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1500</v>
      </c>
      <c r="N130" s="92">
        <f>Table2[[#This Row],[RATE X ALLOCATION]]-Table2[[#This Row],[RATE X REVISION]]</f>
        <v>750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450</v>
      </c>
      <c r="I146" s="136">
        <v>0</v>
      </c>
      <c r="J146" s="88" t="s">
        <v>8618</v>
      </c>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0</v>
      </c>
      <c r="N146" s="92">
        <f>Table2[[#This Row],[RATE X ALLOCATION]]-Table2[[#This Row],[RATE X REVISION]]</f>
        <v>260</v>
      </c>
    </row>
    <row r="147" spans="1:14" ht="15.75" x14ac:dyDescent="0.25">
      <c r="A147" s="88">
        <f>_xlfn.XLOOKUP(Table2[[#This Row],[JOB]],Table13[JOB '#2],Table13[DIVISION '#],)</f>
        <v>3</v>
      </c>
      <c r="B147" s="89" t="s">
        <v>254</v>
      </c>
      <c r="C147" s="89" t="str">
        <f>_xlfn.XLOOKUP(Table2[[#This Row],[JOB]],Table13[JOB '#1],Table13[JOB DESC],)</f>
        <v>Ector BI 20E Rehab Roadway</v>
      </c>
      <c r="D147" s="89" t="s">
        <v>67</v>
      </c>
      <c r="E147" s="89" t="str">
        <f>_xlfn.XLOOKUP(Table2[[#This Row],[ASSET ID]],ALL!$B:$B,ALL!$C:$C,)</f>
        <v>2020 F150 F16442</v>
      </c>
      <c r="F147" s="89" t="str">
        <f>IFERROR(_xlfn.XLOOKUP(Table2[[#This Row],[ASSET ID]],FLEET7[Asset],FLEET7[Employee],),"")</f>
        <v>Bautista, Jose A</v>
      </c>
      <c r="G147" s="90">
        <v>1</v>
      </c>
      <c r="H147" s="116" t="s">
        <v>450</v>
      </c>
      <c r="I147" s="136">
        <v>1</v>
      </c>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hidden="1"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hidden="1"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hidden="1"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hidden="1"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hidden="1"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hidden="1"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hidden="1"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hidden="1"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hidden="1"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hidden="1"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hidden="1"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hidden="1"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hidden="1"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hidden="1"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hidden="1"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hidden="1"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hidden="1"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hidden="1"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hidden="1"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hidden="1"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hidden="1"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hidden="1"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hidden="1"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hidden="1"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hidden="1"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hidden="1"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hidden="1"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hidden="1"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hidden="1"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hidden="1"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hidden="1"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hidden="1"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hidden="1"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hidden="1"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hidden="1"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hidden="1"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hidden="1"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hidden="1"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hidden="1"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hidden="1"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hidden="1"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hidden="1"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hidden="1"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hidden="1"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hidden="1"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hidden="1"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hidden="1"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hidden="1"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hidden="1"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hidden="1"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hidden="1"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hidden="1"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hidden="1"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hidden="1"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hidden="1"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hidden="1"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hidden="1"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hidden="1"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hidden="1"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hidden="1"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hidden="1"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hidden="1"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hidden="1"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hidden="1"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hidden="1"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hidden="1"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hidden="1"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hidden="1"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hidden="1"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hidden="1"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hidden="1"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hidden="1"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hidden="1"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hidden="1"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hidden="1"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hidden="1"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hidden="1"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hidden="1"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hidden="1"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hidden="1"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hidden="1"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hidden="1"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hidden="1"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hidden="1"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hidden="1"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hidden="1"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hidden="1"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hidden="1"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hidden="1"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x14ac:dyDescent="0.25">
      <c r="A480" s="88">
        <f>_xlfn.XLOOKUP(Table2[[#This Row],[JOB]],Table13[JOB '#2],Table13[DIVISION '#],)</f>
        <v>3</v>
      </c>
      <c r="B480" s="89" t="s">
        <v>3197</v>
      </c>
      <c r="C480" s="89" t="str">
        <f>_xlfn.XLOOKUP(Table2[[#This Row],[JOB]],Table13[JOB '#1],Table13[JOB DESC],)</f>
        <v>Martin SH 176 Roadway Improvem</v>
      </c>
      <c r="D480" s="89" t="s">
        <v>312</v>
      </c>
      <c r="E480" s="89" t="str">
        <f>_xlfn.XLOOKUP(Table2[[#This Row],[ASSET ID]],ALL!$B:$B,ALL!$C:$C,)</f>
        <v>2022 DODGE RAM 1500</v>
      </c>
      <c r="F480" s="89" t="str">
        <f>IFERROR(_xlfn.XLOOKUP(Table2[[#This Row],[ASSET ID]],FLEET7[Asset],FLEET7[Employee],),"")</f>
        <v>Salaices, Osiel</v>
      </c>
      <c r="G480" s="135">
        <v>0.2</v>
      </c>
      <c r="H480" s="116" t="s">
        <v>450</v>
      </c>
      <c r="I480" s="136">
        <v>0</v>
      </c>
      <c r="J480" s="88" t="s">
        <v>8618</v>
      </c>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0</v>
      </c>
      <c r="N480" s="92">
        <f>Table2[[#This Row],[RATE X ALLOCATION]]-Table2[[#This Row],[RATE X REVISION]]</f>
        <v>260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26.95</v>
      </c>
      <c r="H492" s="94"/>
      <c r="I492" s="97">
        <f>SUBTOTAL(9,Table2[REVISION])</f>
        <v>24.253333333333334</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107450</v>
      </c>
      <c r="L494" s="101">
        <f>SUBTOTAL(9,Table2[RATE X ALLOCATION])</f>
        <v>74954</v>
      </c>
      <c r="M494" s="101">
        <f>SUBTOTAL(9,Table2[RATE X REVISION])</f>
        <v>65923.333333333343</v>
      </c>
      <c r="N494" s="101">
        <f>SUBTOTAL(9,Table2[CHANGE])</f>
        <v>9030.6666666666661</v>
      </c>
    </row>
    <row r="495" spans="1:14" ht="16.5" thickBot="1" x14ac:dyDescent="0.3">
      <c r="A495" s="94"/>
      <c r="B495" s="94"/>
      <c r="C495" s="94"/>
      <c r="D495" s="94"/>
      <c r="E495" s="94"/>
      <c r="F495" s="94"/>
      <c r="G495" s="94" t="s">
        <v>4852</v>
      </c>
      <c r="H495" s="94"/>
      <c r="I495" s="102" cm="1">
        <f t="array" ref="I495">SUMPRODUCT(--(I5:I490&lt;&gt;""), I5:I490) + SUMPRODUCT(--(I5:I490=""), G5:G490)</f>
        <v>240.47333333333344</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74954</v>
      </c>
      <c r="M498" s="106">
        <f>M494</f>
        <v>65923.333333333343</v>
      </c>
      <c r="N498" s="105">
        <f>N494</f>
        <v>9030.6666666666661</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26.95</v>
      </c>
      <c r="M502" s="111">
        <f>I492</f>
        <v>24.253333333333334</v>
      </c>
      <c r="N502" s="112">
        <f>L502-M502</f>
        <v>2.6966666666666654</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0"/>
      <c r="J1" s="190"/>
      <c r="K1" s="190"/>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Jose Bautista</cp:lastModifiedBy>
  <cp:lastPrinted>2023-11-08T14:45:53Z</cp:lastPrinted>
  <dcterms:created xsi:type="dcterms:W3CDTF">2023-10-11T14:53:04Z</dcterms:created>
  <dcterms:modified xsi:type="dcterms:W3CDTF">2025-05-15T13:34:01Z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