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filterPrivacy="1" defaultThemeVersion="124226"/>
  <xr:revisionPtr revIDLastSave="15" documentId="11_5BF6553703F849A5FBC8B370CF6640B13344F4E6" xr6:coauthVersionLast="47" xr6:coauthVersionMax="47" xr10:uidLastSave="{F9B87667-A6D8-4F85-9AF7-8EFE0FFDD7C7}"/>
  <bookViews>
    <workbookView xWindow="-120" yWindow="-120" windowWidth="20730" windowHeight="11160" tabRatio="894" firstSheet="1" activeTab="10" xr2:uid="{00000000-000D-0000-FFFF-FFFF00000000}"/>
  </bookViews>
  <sheets>
    <sheet name="LIST OF FUNCTIONS" sheetId="13" r:id="rId1"/>
    <sheet name="IS FUNCTIONS" sheetId="3" r:id="rId2"/>
    <sheet name="CONDITIONAL" sheetId="4" r:id="rId3"/>
    <sheet name="MATHEMATICAL" sheetId="5" r:id="rId4"/>
    <sheet name="FIND &amp; SEARCH" sheetId="6" r:id="rId5"/>
    <sheet name="LOOKUP" sheetId="7" r:id="rId6"/>
    <sheet name="REFERENCE" sheetId="8" r:id="rId7"/>
    <sheet name="DATE &amp; TIME" sheetId="9" r:id="rId8"/>
    <sheet name="MISC." sheetId="10" r:id="rId9"/>
    <sheet name="RANK" sheetId="11" r:id="rId10"/>
    <sheet name="LOGICAL" sheetId="12" r:id="rId11"/>
  </sheets>
  <definedNames>
    <definedName name="_xlnm._FilterDatabase" localSheetId="0" hidden="1">'LIST OF FUNCTIONS'!$J$1:$J$29</definedName>
    <definedName name="Sales_Data">REFERENCE!$C$91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0" i="3" l="1"/>
  <c r="H46" i="12"/>
  <c r="H47" i="12"/>
  <c r="H40" i="12"/>
  <c r="H39" i="12"/>
  <c r="H38" i="12"/>
  <c r="H24" i="12"/>
  <c r="H21" i="12"/>
  <c r="H22" i="12"/>
  <c r="H23" i="12"/>
  <c r="H7" i="12"/>
  <c r="H6" i="12"/>
  <c r="H5" i="12"/>
  <c r="H44" i="11"/>
  <c r="H43" i="11"/>
  <c r="H42" i="11"/>
  <c r="H41" i="11"/>
  <c r="H28" i="11"/>
  <c r="H27" i="11"/>
  <c r="H26" i="11"/>
  <c r="H9" i="11"/>
  <c r="H8" i="11"/>
  <c r="H7" i="11"/>
  <c r="H6" i="11"/>
  <c r="H98" i="5"/>
  <c r="H97" i="5"/>
  <c r="H96" i="5"/>
  <c r="H95" i="5"/>
  <c r="G80" i="6"/>
  <c r="G79" i="6"/>
  <c r="G78" i="6"/>
  <c r="G77" i="6"/>
  <c r="G75" i="6"/>
  <c r="G74" i="6"/>
  <c r="G73" i="6"/>
  <c r="G76" i="6"/>
  <c r="H255" i="10"/>
  <c r="H254" i="10"/>
  <c r="H237" i="10"/>
  <c r="H236" i="10"/>
  <c r="H235" i="10"/>
  <c r="H238" i="10"/>
  <c r="C225" i="10" a="1"/>
  <c r="C227" i="10" s="1"/>
  <c r="C224" i="10" a="1"/>
  <c r="E224" i="10" s="1"/>
  <c r="H40" i="10"/>
  <c r="H39" i="10"/>
  <c r="H203" i="10"/>
  <c r="H182" i="10"/>
  <c r="G46" i="12"/>
  <c r="F79" i="6"/>
  <c r="B225" i="10"/>
  <c r="B226" i="10"/>
  <c r="G41" i="11"/>
  <c r="G23" i="12"/>
  <c r="G40" i="12"/>
  <c r="F74" i="6"/>
  <c r="G7" i="11"/>
  <c r="G96" i="5"/>
  <c r="G26" i="11"/>
  <c r="G7" i="12"/>
  <c r="G42" i="11"/>
  <c r="G238" i="10"/>
  <c r="G6" i="11"/>
  <c r="G203" i="10"/>
  <c r="G39" i="12"/>
  <c r="G9" i="11"/>
  <c r="G27" i="11"/>
  <c r="F76" i="6"/>
  <c r="G237" i="10"/>
  <c r="G8" i="11"/>
  <c r="G98" i="5"/>
  <c r="G43" i="11"/>
  <c r="B224" i="10"/>
  <c r="G40" i="10"/>
  <c r="G182" i="10"/>
  <c r="G47" i="12"/>
  <c r="F78" i="6"/>
  <c r="F73" i="6"/>
  <c r="G236" i="10"/>
  <c r="B227" i="10"/>
  <c r="G180" i="10"/>
  <c r="G22" i="12"/>
  <c r="G255" i="10"/>
  <c r="G97" i="5"/>
  <c r="G254" i="10"/>
  <c r="G24" i="12"/>
  <c r="G95" i="5"/>
  <c r="F80" i="6"/>
  <c r="F77" i="6"/>
  <c r="G5" i="12"/>
  <c r="G181" i="10"/>
  <c r="G38" i="12"/>
  <c r="G28" i="11"/>
  <c r="G21" i="12"/>
  <c r="G39" i="10"/>
  <c r="F75" i="6"/>
  <c r="G235" i="10"/>
  <c r="G6" i="12"/>
  <c r="G179" i="10"/>
  <c r="C225" i="10" l="1"/>
  <c r="D224" i="10"/>
  <c r="C224" i="10"/>
  <c r="C226" i="10"/>
  <c r="H181" i="10"/>
  <c r="H180" i="10"/>
  <c r="H179" i="10"/>
  <c r="H162" i="10"/>
  <c r="H161" i="10"/>
  <c r="H153" i="10"/>
  <c r="H152" i="10"/>
  <c r="H151" i="10"/>
  <c r="H120" i="10"/>
  <c r="H119" i="10"/>
  <c r="H118" i="10"/>
  <c r="H117" i="10"/>
  <c r="H116" i="10"/>
  <c r="H115" i="10"/>
  <c r="B85" i="10"/>
  <c r="B84" i="10"/>
  <c r="B83" i="10"/>
  <c r="H75" i="10"/>
  <c r="H74" i="10"/>
  <c r="H73" i="10"/>
  <c r="H72" i="10"/>
  <c r="H66" i="10"/>
  <c r="H65" i="10"/>
  <c r="H64" i="10"/>
  <c r="H63" i="10"/>
  <c r="H23" i="10"/>
  <c r="H22" i="10"/>
  <c r="H21" i="10"/>
  <c r="H20" i="10"/>
  <c r="H52" i="10"/>
  <c r="H51" i="10"/>
  <c r="H50" i="10"/>
  <c r="H49" i="10"/>
  <c r="B31" i="10"/>
  <c r="H31" i="10" s="1"/>
  <c r="H13" i="10"/>
  <c r="H14" i="10"/>
  <c r="H5" i="10"/>
  <c r="H6" i="10"/>
  <c r="H7" i="10"/>
  <c r="H138" i="9"/>
  <c r="H137" i="9"/>
  <c r="H153" i="9"/>
  <c r="H152" i="9"/>
  <c r="H122" i="9"/>
  <c r="H121" i="9"/>
  <c r="I99" i="9"/>
  <c r="I98" i="9"/>
  <c r="I83" i="9"/>
  <c r="I82" i="9"/>
  <c r="I81" i="9"/>
  <c r="I80" i="9"/>
  <c r="I79" i="9"/>
  <c r="I78" i="9"/>
  <c r="H71" i="9"/>
  <c r="H70" i="9"/>
  <c r="H54" i="9"/>
  <c r="H55" i="9"/>
  <c r="H40" i="9"/>
  <c r="H41" i="9"/>
  <c r="H27" i="9"/>
  <c r="H26" i="9"/>
  <c r="H25" i="9"/>
  <c r="H18" i="9"/>
  <c r="H17" i="9"/>
  <c r="H16" i="9"/>
  <c r="H6" i="9"/>
  <c r="H7" i="9"/>
  <c r="H5" i="9"/>
  <c r="H102" i="8"/>
  <c r="H101" i="8"/>
  <c r="H100" i="8"/>
  <c r="H85" i="10"/>
  <c r="G138" i="9"/>
  <c r="G118" i="10"/>
  <c r="G121" i="9"/>
  <c r="G85" i="10"/>
  <c r="H81" i="9"/>
  <c r="G49" i="10"/>
  <c r="G41" i="9"/>
  <c r="G84" i="10"/>
  <c r="H79" i="9"/>
  <c r="G18" i="9"/>
  <c r="G116" i="10"/>
  <c r="G27" i="9"/>
  <c r="H84" i="10"/>
  <c r="H82" i="9"/>
  <c r="G73" i="10"/>
  <c r="G26" i="9"/>
  <c r="G151" i="10"/>
  <c r="H78" i="9"/>
  <c r="G161" i="10"/>
  <c r="H80" i="9"/>
  <c r="G65" i="10"/>
  <c r="G120" i="10"/>
  <c r="G152" i="10"/>
  <c r="G50" i="10"/>
  <c r="G83" i="10"/>
  <c r="G153" i="9"/>
  <c r="G7" i="9"/>
  <c r="G21" i="10"/>
  <c r="G40" i="9"/>
  <c r="G75" i="10"/>
  <c r="G6" i="9"/>
  <c r="G117" i="10"/>
  <c r="G115" i="10"/>
  <c r="G5" i="10"/>
  <c r="G63" i="10"/>
  <c r="G54" i="9"/>
  <c r="G122" i="9"/>
  <c r="G7" i="10"/>
  <c r="H83" i="10"/>
  <c r="G74" i="10"/>
  <c r="H83" i="9"/>
  <c r="G119" i="10"/>
  <c r="G66" i="10"/>
  <c r="G162" i="10"/>
  <c r="G20" i="10"/>
  <c r="G23" i="10"/>
  <c r="G72" i="10"/>
  <c r="G31" i="10"/>
  <c r="G51" i="10"/>
  <c r="G6" i="10"/>
  <c r="G5" i="9"/>
  <c r="G13" i="10"/>
  <c r="G152" i="9"/>
  <c r="G137" i="9"/>
  <c r="G25" i="9"/>
  <c r="G101" i="8"/>
  <c r="G17" i="9"/>
  <c r="G55" i="9"/>
  <c r="H98" i="9"/>
  <c r="G102" i="8"/>
  <c r="G16" i="9"/>
  <c r="H99" i="9"/>
  <c r="G64" i="10"/>
  <c r="G100" i="8"/>
  <c r="G14" i="10"/>
  <c r="G22" i="10"/>
  <c r="G153" i="10"/>
  <c r="G52" i="10"/>
  <c r="H65" i="8" l="1"/>
  <c r="H64" i="8"/>
  <c r="H63" i="8"/>
  <c r="H44" i="8" a="1"/>
  <c r="H44" i="8" s="1"/>
  <c r="H43" i="8"/>
  <c r="H21" i="8"/>
  <c r="H20" i="8"/>
  <c r="H7" i="8"/>
  <c r="H6" i="8"/>
  <c r="H5" i="8"/>
  <c r="H9" i="8"/>
  <c r="H8" i="8"/>
  <c r="G5" i="8"/>
  <c r="G63" i="8"/>
  <c r="G7" i="8"/>
  <c r="G21" i="8"/>
  <c r="G45" i="8"/>
  <c r="H89" i="8"/>
  <c r="H88" i="8"/>
  <c r="G43" i="8"/>
  <c r="G90" i="8"/>
  <c r="G44" i="8"/>
  <c r="G88" i="8"/>
  <c r="G9" i="8"/>
  <c r="H91" i="8"/>
  <c r="G93" i="8"/>
  <c r="G20" i="8"/>
  <c r="H92" i="8"/>
  <c r="H93" i="8"/>
  <c r="G89" i="8"/>
  <c r="G64" i="8"/>
  <c r="G65" i="8"/>
  <c r="G92" i="8"/>
  <c r="G6" i="8"/>
  <c r="H90" i="8"/>
  <c r="G8" i="8"/>
  <c r="G91" i="8"/>
  <c r="H45" i="8" l="1"/>
  <c r="I61" i="7"/>
  <c r="I60" i="7"/>
  <c r="I59" i="7"/>
  <c r="I58" i="7"/>
  <c r="I43" i="7"/>
  <c r="I42" i="7"/>
  <c r="I41" i="7"/>
  <c r="I24" i="7"/>
  <c r="I23" i="7"/>
  <c r="I22" i="7"/>
  <c r="I21" i="7"/>
  <c r="I14" i="7"/>
  <c r="I13" i="7"/>
  <c r="I12" i="7"/>
  <c r="I11" i="7"/>
  <c r="I10" i="7"/>
  <c r="H58" i="7"/>
  <c r="H24" i="7"/>
  <c r="H42" i="7"/>
  <c r="H60" i="7"/>
  <c r="H11" i="7"/>
  <c r="H43" i="7"/>
  <c r="H13" i="7"/>
  <c r="H61" i="7"/>
  <c r="H21" i="7"/>
  <c r="H41" i="7"/>
  <c r="H22" i="7"/>
  <c r="H12" i="7"/>
  <c r="H59" i="7"/>
  <c r="H23" i="7"/>
  <c r="H10" i="7"/>
  <c r="H14" i="7"/>
  <c r="G65" i="6" l="1"/>
  <c r="G63" i="6"/>
  <c r="G64" i="6"/>
  <c r="G62" i="6"/>
  <c r="G39" i="6"/>
  <c r="G38" i="6"/>
  <c r="G37" i="6"/>
  <c r="G36" i="6"/>
  <c r="G35" i="6"/>
  <c r="G34" i="6"/>
  <c r="G33" i="6"/>
  <c r="G32" i="6"/>
  <c r="G5" i="6"/>
  <c r="G10" i="6"/>
  <c r="G9" i="6"/>
  <c r="G8" i="6"/>
  <c r="G7" i="6"/>
  <c r="G6" i="6"/>
  <c r="F36" i="6"/>
  <c r="F32" i="6"/>
  <c r="F63" i="6"/>
  <c r="F33" i="6"/>
  <c r="F34" i="6"/>
  <c r="F7" i="6"/>
  <c r="F5" i="6"/>
  <c r="F35" i="6"/>
  <c r="F6" i="6"/>
  <c r="F8" i="6"/>
  <c r="F64" i="6"/>
  <c r="F37" i="6"/>
  <c r="F9" i="6"/>
  <c r="F38" i="6"/>
  <c r="F10" i="6"/>
  <c r="F65" i="6"/>
  <c r="F62" i="6"/>
  <c r="F39" i="6"/>
  <c r="H357" i="5" l="1"/>
  <c r="H356" i="5"/>
  <c r="H355" i="5"/>
  <c r="H354" i="5"/>
  <c r="G356" i="5"/>
  <c r="G354" i="5"/>
  <c r="G357" i="5"/>
  <c r="G355" i="5"/>
  <c r="H333" i="5" l="1"/>
  <c r="H332" i="5"/>
  <c r="H331" i="5"/>
  <c r="H330" i="5"/>
  <c r="H322" i="5"/>
  <c r="H323" i="5"/>
  <c r="H321" i="5"/>
  <c r="H319" i="5"/>
  <c r="H320" i="5"/>
  <c r="H318" i="5"/>
  <c r="H304" i="5"/>
  <c r="H307" i="5"/>
  <c r="H306" i="5"/>
  <c r="H305" i="5"/>
  <c r="H276" i="5"/>
  <c r="H275" i="5"/>
  <c r="H274" i="5"/>
  <c r="H273" i="5"/>
  <c r="H241" i="5"/>
  <c r="H240" i="5"/>
  <c r="H239" i="5"/>
  <c r="H238" i="5"/>
  <c r="G238" i="5"/>
  <c r="G318" i="5"/>
  <c r="G321" i="5"/>
  <c r="G319" i="5"/>
  <c r="G240" i="5"/>
  <c r="G276" i="5"/>
  <c r="G274" i="5"/>
  <c r="G304" i="5"/>
  <c r="G322" i="5"/>
  <c r="G323" i="5"/>
  <c r="G241" i="5"/>
  <c r="G332" i="5"/>
  <c r="G307" i="5"/>
  <c r="G330" i="5"/>
  <c r="G333" i="5"/>
  <c r="G306" i="5"/>
  <c r="G305" i="5"/>
  <c r="G239" i="5"/>
  <c r="G273" i="5"/>
  <c r="G320" i="5"/>
  <c r="G275" i="5"/>
  <c r="G331" i="5"/>
  <c r="H221" i="5" l="1"/>
  <c r="H220" i="5"/>
  <c r="H205" i="5"/>
  <c r="H204" i="5"/>
  <c r="H197" i="5"/>
  <c r="H196" i="5"/>
  <c r="H195" i="5"/>
  <c r="H182" i="5"/>
  <c r="H181" i="5"/>
  <c r="H180" i="5"/>
  <c r="H179" i="5"/>
  <c r="H164" i="5"/>
  <c r="H163" i="5"/>
  <c r="H162" i="5"/>
  <c r="H161" i="5"/>
  <c r="H146" i="5"/>
  <c r="H132" i="5"/>
  <c r="H114" i="5"/>
  <c r="H113" i="5"/>
  <c r="G220" i="5"/>
  <c r="G146" i="5"/>
  <c r="G180" i="5"/>
  <c r="G197" i="5"/>
  <c r="G113" i="5"/>
  <c r="G163" i="5"/>
  <c r="G196" i="5"/>
  <c r="G221" i="5"/>
  <c r="G114" i="5"/>
  <c r="G204" i="5"/>
  <c r="G162" i="5"/>
  <c r="G132" i="5"/>
  <c r="G164" i="5"/>
  <c r="G161" i="5"/>
  <c r="G182" i="5"/>
  <c r="G179" i="5"/>
  <c r="G195" i="5"/>
  <c r="G181" i="5"/>
  <c r="G205" i="5"/>
  <c r="H78" i="5" l="1"/>
  <c r="H77" i="5"/>
  <c r="H60" i="5"/>
  <c r="H59" i="5"/>
  <c r="H40" i="5"/>
  <c r="H39" i="5"/>
  <c r="H21" i="5"/>
  <c r="H20" i="5"/>
  <c r="H6" i="5"/>
  <c r="H5" i="5"/>
  <c r="G40" i="5"/>
  <c r="G21" i="5"/>
  <c r="G20" i="5"/>
  <c r="G78" i="5"/>
  <c r="G59" i="5"/>
  <c r="G6" i="5"/>
  <c r="G39" i="5"/>
  <c r="G77" i="5"/>
  <c r="G5" i="5"/>
  <c r="G60" i="5"/>
  <c r="G183" i="4" l="1"/>
  <c r="G174" i="4"/>
  <c r="G173" i="4"/>
  <c r="G172" i="4"/>
  <c r="G163" i="4"/>
  <c r="G162" i="4"/>
  <c r="G143" i="4"/>
  <c r="G142" i="4"/>
  <c r="G141" i="4"/>
  <c r="G120" i="4"/>
  <c r="G119" i="4"/>
  <c r="G118" i="4"/>
  <c r="G97" i="4"/>
  <c r="G96" i="4"/>
  <c r="G95" i="4"/>
  <c r="G70" i="4"/>
  <c r="G69" i="4"/>
  <c r="G68" i="4"/>
  <c r="G67" i="4"/>
  <c r="G66" i="4"/>
  <c r="G65" i="4"/>
  <c r="G42" i="4"/>
  <c r="G41" i="4"/>
  <c r="G40" i="4"/>
  <c r="G39" i="4"/>
  <c r="G38" i="4"/>
  <c r="G37" i="4"/>
  <c r="G36" i="4"/>
  <c r="G35" i="4"/>
  <c r="G12" i="4"/>
  <c r="G11" i="4"/>
  <c r="G10" i="4"/>
  <c r="G9" i="4"/>
  <c r="G8" i="4"/>
  <c r="G7" i="4"/>
  <c r="G6" i="4"/>
  <c r="G5" i="4"/>
  <c r="D141" i="3"/>
  <c r="D142" i="3"/>
  <c r="D143" i="3"/>
  <c r="D140" i="3"/>
  <c r="D130" i="3"/>
  <c r="D131" i="3"/>
  <c r="D132" i="3"/>
  <c r="D129" i="3"/>
  <c r="D118" i="3"/>
  <c r="D119" i="3"/>
  <c r="D117" i="3"/>
  <c r="B109" i="3"/>
  <c r="D109" i="3" s="1"/>
  <c r="D106" i="3"/>
  <c r="D107" i="3"/>
  <c r="D108" i="3"/>
  <c r="D105" i="3"/>
  <c r="D95" i="3"/>
  <c r="D96" i="3"/>
  <c r="D97" i="3"/>
  <c r="D94" i="3"/>
  <c r="D84" i="3"/>
  <c r="D85" i="3"/>
  <c r="D83" i="3"/>
  <c r="B73" i="3"/>
  <c r="B71" i="3"/>
  <c r="D72" i="3"/>
  <c r="D73" i="3"/>
  <c r="D74" i="3"/>
  <c r="D75" i="3"/>
  <c r="D71" i="3"/>
  <c r="D61" i="3"/>
  <c r="D62" i="3"/>
  <c r="D63" i="3"/>
  <c r="D60" i="3"/>
  <c r="D50" i="3"/>
  <c r="D51" i="3"/>
  <c r="D52" i="3"/>
  <c r="D49" i="3"/>
  <c r="D35" i="3"/>
  <c r="D36" i="3"/>
  <c r="D37" i="3"/>
  <c r="D38" i="3"/>
  <c r="D39" i="3"/>
  <c r="D40" i="3"/>
  <c r="D41" i="3"/>
  <c r="D34" i="3"/>
  <c r="D26" i="3"/>
  <c r="D21" i="3"/>
  <c r="D22" i="3"/>
  <c r="D23" i="3"/>
  <c r="D24" i="3"/>
  <c r="D25" i="3"/>
  <c r="D19" i="3"/>
  <c r="D10" i="3"/>
  <c r="D11" i="3"/>
  <c r="D7" i="3"/>
  <c r="D8" i="3"/>
  <c r="D9" i="3"/>
  <c r="D6" i="3"/>
  <c r="F42" i="4"/>
  <c r="F96" i="4"/>
  <c r="C10" i="3"/>
  <c r="C62" i="3"/>
  <c r="C73" i="3"/>
  <c r="C83" i="3"/>
  <c r="F67" i="4"/>
  <c r="F70" i="4"/>
  <c r="F183" i="4"/>
  <c r="F8" i="4"/>
  <c r="C143" i="3"/>
  <c r="F6" i="4"/>
  <c r="F40" i="4"/>
  <c r="C60" i="3"/>
  <c r="C97" i="3"/>
  <c r="C19" i="3"/>
  <c r="C61" i="3"/>
  <c r="C140" i="3"/>
  <c r="F119" i="4"/>
  <c r="F41" i="4"/>
  <c r="C141" i="3"/>
  <c r="F39" i="4"/>
  <c r="F97" i="4"/>
  <c r="F38" i="4"/>
  <c r="C35" i="3"/>
  <c r="F69" i="4"/>
  <c r="C34" i="3"/>
  <c r="C40" i="3"/>
  <c r="F95" i="4"/>
  <c r="F141" i="4"/>
  <c r="C38" i="3"/>
  <c r="F66" i="4"/>
  <c r="F162" i="4"/>
  <c r="F143" i="4"/>
  <c r="F9" i="4"/>
  <c r="C131" i="3"/>
  <c r="C25" i="3"/>
  <c r="F35" i="4"/>
  <c r="C41" i="3"/>
  <c r="C132" i="3"/>
  <c r="C22" i="3"/>
  <c r="C94" i="3"/>
  <c r="C109" i="3"/>
  <c r="C142" i="3"/>
  <c r="F11" i="4"/>
  <c r="C9" i="3"/>
  <c r="F142" i="4"/>
  <c r="F10" i="4"/>
  <c r="C39" i="3"/>
  <c r="C11" i="3"/>
  <c r="C105" i="3"/>
  <c r="C6" i="3"/>
  <c r="C85" i="3"/>
  <c r="C20" i="3"/>
  <c r="F118" i="4"/>
  <c r="C96" i="3"/>
  <c r="C75" i="3"/>
  <c r="C84" i="3"/>
  <c r="F36" i="4"/>
  <c r="C72" i="3"/>
  <c r="C129" i="3"/>
  <c r="C130" i="3"/>
  <c r="C7" i="3"/>
  <c r="C107" i="3"/>
  <c r="F12" i="4"/>
  <c r="C26" i="3"/>
  <c r="F120" i="4"/>
  <c r="C23" i="3"/>
  <c r="F5" i="4"/>
  <c r="F172" i="4"/>
  <c r="F163" i="4"/>
  <c r="F37" i="4"/>
  <c r="C21" i="3"/>
  <c r="F68" i="4"/>
  <c r="C51" i="3"/>
  <c r="C36" i="3"/>
  <c r="C8" i="3"/>
  <c r="C108" i="3"/>
  <c r="C49" i="3"/>
  <c r="F173" i="4"/>
  <c r="F7" i="4"/>
  <c r="C95" i="3"/>
  <c r="C63" i="3"/>
  <c r="C37" i="3"/>
  <c r="C106" i="3"/>
  <c r="C52" i="3"/>
  <c r="F174" i="4"/>
  <c r="C71" i="3"/>
  <c r="C24" i="3"/>
  <c r="F65" i="4"/>
  <c r="C50" i="3"/>
  <c r="C74" i="3"/>
</calcChain>
</file>

<file path=xl/sharedStrings.xml><?xml version="1.0" encoding="utf-8"?>
<sst xmlns="http://schemas.openxmlformats.org/spreadsheetml/2006/main" count="1456" uniqueCount="819">
  <si>
    <t>CONDITIONAL</t>
  </si>
  <si>
    <t>MATHEMATICAL</t>
  </si>
  <si>
    <t>LOOKUP</t>
  </si>
  <si>
    <t>REFERENCE</t>
  </si>
  <si>
    <t>DATE &amp; TIME</t>
  </si>
  <si>
    <t>MISC.</t>
  </si>
  <si>
    <t>RANK</t>
  </si>
  <si>
    <t>LOGICAL</t>
  </si>
  <si>
    <t>ISBLANK</t>
  </si>
  <si>
    <t>IF</t>
  </si>
  <si>
    <t>SUM</t>
  </si>
  <si>
    <t>MATCH</t>
  </si>
  <si>
    <t>CHOOSE</t>
  </si>
  <si>
    <t>DATE</t>
  </si>
  <si>
    <t>AND</t>
  </si>
  <si>
    <t>ISERR</t>
  </si>
  <si>
    <t>EVEN</t>
  </si>
  <si>
    <t>VLOOKUP</t>
  </si>
  <si>
    <t>INDEX</t>
  </si>
  <si>
    <t>DAYS</t>
  </si>
  <si>
    <t>COLUMN</t>
  </si>
  <si>
    <t>MEDIAN</t>
  </si>
  <si>
    <t>ISERROR</t>
  </si>
  <si>
    <t>IFERROR</t>
  </si>
  <si>
    <t>ODD</t>
  </si>
  <si>
    <t>HLOOKUP</t>
  </si>
  <si>
    <t>INDIRECT</t>
  </si>
  <si>
    <t>DATEVALUE</t>
  </si>
  <si>
    <t>ROW</t>
  </si>
  <si>
    <t>RANK.AVG</t>
  </si>
  <si>
    <t>NOT</t>
  </si>
  <si>
    <t>ISEVEN</t>
  </si>
  <si>
    <t>IFNA</t>
  </si>
  <si>
    <t>SUBSTITUTE</t>
  </si>
  <si>
    <t>ADDRESS</t>
  </si>
  <si>
    <t>HOUR</t>
  </si>
  <si>
    <t>TRANSPOSE</t>
  </si>
  <si>
    <t>RANK.EQ</t>
  </si>
  <si>
    <t>OR</t>
  </si>
  <si>
    <t>ISODD</t>
  </si>
  <si>
    <t>SUMIF</t>
  </si>
  <si>
    <t>INT</t>
  </si>
  <si>
    <t>OFFSET</t>
  </si>
  <si>
    <t>MINUTE</t>
  </si>
  <si>
    <t>ISFORMULA</t>
  </si>
  <si>
    <t>SUMIFS</t>
  </si>
  <si>
    <t>MOD</t>
  </si>
  <si>
    <t>MONTH</t>
  </si>
  <si>
    <t>SHEET</t>
  </si>
  <si>
    <t>XOR</t>
  </si>
  <si>
    <t>ISNA</t>
  </si>
  <si>
    <t>AVERAGEIF</t>
  </si>
  <si>
    <t>RAND</t>
  </si>
  <si>
    <t>NETWORKDAYS</t>
  </si>
  <si>
    <t>SHEETS</t>
  </si>
  <si>
    <t>ISNUMBER</t>
  </si>
  <si>
    <t>AVERAGEIFS</t>
  </si>
  <si>
    <t>RANDBETWEEN</t>
  </si>
  <si>
    <t>NOW</t>
  </si>
  <si>
    <t>TYPE</t>
  </si>
  <si>
    <t>ISREF</t>
  </si>
  <si>
    <t>COUNTIF</t>
  </si>
  <si>
    <t>SQRT</t>
  </si>
  <si>
    <t>SECOND</t>
  </si>
  <si>
    <t>FORMULATEXT</t>
  </si>
  <si>
    <t>ISTEXT</t>
  </si>
  <si>
    <t>COUNTIFS</t>
  </si>
  <si>
    <t>SUBTOTAL</t>
  </si>
  <si>
    <t>TIME</t>
  </si>
  <si>
    <t>SUMPRODUCT</t>
  </si>
  <si>
    <t>TIMEVALUE</t>
  </si>
  <si>
    <t>SUMSQ</t>
  </si>
  <si>
    <t>TODAY</t>
  </si>
  <si>
    <t>CHAR</t>
  </si>
  <si>
    <t>AVERAGE</t>
  </si>
  <si>
    <t>WEEKDAY</t>
  </si>
  <si>
    <t>CLEAN</t>
  </si>
  <si>
    <t>AVERAGEA</t>
  </si>
  <si>
    <t>WORKDAY</t>
  </si>
  <si>
    <t>CODE</t>
  </si>
  <si>
    <t>COUNT</t>
  </si>
  <si>
    <t>YEAR</t>
  </si>
  <si>
    <t>COUNTA</t>
  </si>
  <si>
    <t>EXACT</t>
  </si>
  <si>
    <t>COUNTBLANK</t>
  </si>
  <si>
    <t>LARGE</t>
  </si>
  <si>
    <t>SMALL</t>
  </si>
  <si>
    <t>LOWER</t>
  </si>
  <si>
    <t>MAX</t>
  </si>
  <si>
    <t>UPPER</t>
  </si>
  <si>
    <t>MAXA</t>
  </si>
  <si>
    <t>PROPER</t>
  </si>
  <si>
    <t>MIN</t>
  </si>
  <si>
    <t>MINA</t>
  </si>
  <si>
    <t>REPT</t>
  </si>
  <si>
    <t>TRIM</t>
  </si>
  <si>
    <t>VALUE</t>
  </si>
  <si>
    <t>IS FUNCTIONS</t>
  </si>
  <si>
    <t>ISBLANK(value)</t>
  </si>
  <si>
    <t>If a cell is not blank, it returns FALSE.</t>
  </si>
  <si>
    <t>If a cell is blank, it returns TRUE.</t>
  </si>
  <si>
    <t>Values</t>
  </si>
  <si>
    <t>Result</t>
  </si>
  <si>
    <t>Formulas</t>
  </si>
  <si>
    <t>Remarks</t>
  </si>
  <si>
    <t>Orange</t>
  </si>
  <si>
    <t>King Cobra</t>
  </si>
  <si>
    <t xml:space="preserve"> </t>
  </si>
  <si>
    <t>Cell B7 is not blank, so returns FALSE</t>
  </si>
  <si>
    <t>Cell B9 is not blank, so returns FALSE</t>
  </si>
  <si>
    <t>Cell B8 is not blank, so returns FALSE</t>
  </si>
  <si>
    <t>Cell B10 is blank, so returns TRUE</t>
  </si>
  <si>
    <t>Cell B11 is not blank, it has a space character in it; so returns FALSE</t>
  </si>
  <si>
    <t>Cell B12 is not blank, so it returns FALSE</t>
  </si>
  <si>
    <t>ISLOGICAL</t>
  </si>
  <si>
    <t>ISNONTEXT</t>
  </si>
  <si>
    <t>ISERR(value)</t>
  </si>
  <si>
    <t>Checks whether a value is an error (#VALUE!, #REF!, #DIV/0!, #NUM!, #NAME?, or #NULL!) excluding #N/A, and returns TRUE or FALSE</t>
  </si>
  <si>
    <t>Apple</t>
  </si>
  <si>
    <t>Cell B19 has #VALUE! type error, so the formula returns TRUE</t>
  </si>
  <si>
    <t>Cell B20 has #REF! type error, so the formula returns TRUE</t>
  </si>
  <si>
    <t>Cell B22 has #NUM! type error, so the formula returns TRUE</t>
  </si>
  <si>
    <t>Cell B23 has #NAME? type error, so the formula returns TRUE</t>
  </si>
  <si>
    <t>Cell B24 has #NULL! type error, so the formula returns TRUE</t>
  </si>
  <si>
    <t>Cell B21 has #DIV/0!! type error, so the formula returns TRUE</t>
  </si>
  <si>
    <t>Cell B19 has #N/A type error, so the formula returns FALSE</t>
  </si>
  <si>
    <t>Cell 25 has a text, so the formula returns FALSE</t>
  </si>
  <si>
    <t>ISERROR(value)</t>
  </si>
  <si>
    <t>Checks whether a value is an error (#N/A, #VALUE!, #REF!, #DIV/0!, #NUM!, #NAME?, or #NULL!), and returns TRUE or FALSE</t>
  </si>
  <si>
    <t>Cell B33 has #VALUE! type error, so the formula returns TRUE</t>
  </si>
  <si>
    <t>Cell B34 has #REF! type error, so the formula returns TRUE</t>
  </si>
  <si>
    <t>Cell B35 has #DIV/0!! type error, so the formula returns TRUE</t>
  </si>
  <si>
    <t>Cell B36 has #NUM! type error, so the formula returns TRUE</t>
  </si>
  <si>
    <t>Cell B37 has #NAME? type error, so the formula returns TRUE</t>
  </si>
  <si>
    <t>Cell B38 has #NULL! type error, so the formula returns TRUE</t>
  </si>
  <si>
    <t>Cell 40 has a text, so the formula returns FALSE</t>
  </si>
  <si>
    <t>Cell B39 has #N/A type error, so the formula returns TRUE</t>
  </si>
  <si>
    <t>Back to LIST OF FUNCTIONS</t>
  </si>
  <si>
    <t>ISEVEN(value)</t>
  </si>
  <si>
    <t>Retursn TRUE if the number is even</t>
  </si>
  <si>
    <t>81/9</t>
  </si>
  <si>
    <t>Excel 2013</t>
  </si>
  <si>
    <t>The number is not even, so the formula returns FALSE.</t>
  </si>
  <si>
    <t>The number is even, so the formula returns TRUE.</t>
  </si>
  <si>
    <t>The cell has a text value, so the formula returns the #VALUE! type error.</t>
  </si>
  <si>
    <t>ISODD(value)</t>
  </si>
  <si>
    <t>Retursn TRUE if the number is odd</t>
  </si>
  <si>
    <t>The number is odd, so the formula returns FALSE.</t>
  </si>
  <si>
    <t>The number is not odd, so the formula returns TRUE.</t>
  </si>
  <si>
    <t>ISFORMULA(value)</t>
  </si>
  <si>
    <t>Checks whether a reference is to a cell containing a formula, and returns TRUE or FALSE</t>
  </si>
  <si>
    <t>Kawser Ahmed</t>
  </si>
  <si>
    <t>Marissa Kawser</t>
  </si>
  <si>
    <t>The cell B73 holds a date value, so the formula returns FALSE.</t>
  </si>
  <si>
    <t>The cell B72 holds formula =TODAY(), so the formula returns TRUE.</t>
  </si>
  <si>
    <t>The cell B74 holds =NOW() formula, so the formula returns TRUE.</t>
  </si>
  <si>
    <t>The cell B75 holds a text, so the formula returns FALSE.</t>
  </si>
  <si>
    <t>The cell B76 holds a text, so the formula returns FALSE.</t>
  </si>
  <si>
    <t>ISLOGICAL(value)</t>
  </si>
  <si>
    <t>Checks whether a values is a logical value (TRUE or FALSE), and returns TRUE or FALSE</t>
  </si>
  <si>
    <t>"TRUE"</t>
  </si>
  <si>
    <t>=ISLOGICAL(B1=B2)</t>
  </si>
  <si>
    <t>The cell B84 holds logical value TRUE, so the formula returns TRUE.</t>
  </si>
  <si>
    <t>The cell B85 holds logical value FALSE, so the formula returns TRUE.</t>
  </si>
  <si>
    <t>The cell B86 holds a text value, so the formula returns FALSE.</t>
  </si>
  <si>
    <t>B1=B2 will return either TRUE or FALSE, so the formula will return TRUE.</t>
  </si>
  <si>
    <t>ISNA(value)</t>
  </si>
  <si>
    <t>Checks whether a value is #N/A, and returns TRUE or FALSE</t>
  </si>
  <si>
    <t>Cell B95 holds #VALUE! type error, so the formula returns FALSE.</t>
  </si>
  <si>
    <t>Cell B96 holds #REF! type error, so the formula returns FALSE.</t>
  </si>
  <si>
    <t>Cell B97 holds #NAME? type error, so the formula returns FALSE.</t>
  </si>
  <si>
    <t>Cell B98 holds #N/A type error, so the formula returns TRUE.</t>
  </si>
  <si>
    <t>ISNUMBER(value)</t>
  </si>
  <si>
    <t>Checks whether a value is a number, and returns TRUE or FALSE</t>
  </si>
  <si>
    <t>Text</t>
  </si>
  <si>
    <t>Cell B107 holds value 15, so the formula returns TRUE.</t>
  </si>
  <si>
    <t>Cell B108 holds #VALUE! type error, so the formula returns FALSE.</t>
  </si>
  <si>
    <t>Cell B110 holds a date value and a date is a number in Excel system, so the formula returns TRUE.</t>
  </si>
  <si>
    <t>Cell B109 holds value 89 (though it is formatted as a text value), so the formula returns TRUE.</t>
  </si>
  <si>
    <t>Cell B106 holds a text value, so the formula returns FALSE.</t>
  </si>
  <si>
    <t>ISREF(value)</t>
  </si>
  <si>
    <t>Checks whether a value is a reference, and returns TRUE or FALSE</t>
  </si>
  <si>
    <t>=ISREF(B1)</t>
  </si>
  <si>
    <t>=ISREF(B1: B10)</t>
  </si>
  <si>
    <t>=ISREF(B1: D4 C1: C5)</t>
  </si>
  <si>
    <t>B1 is a cell reference, so the formula returns TRUE.</t>
  </si>
  <si>
    <t>B1: B10 is range reference, so the formula returns TRUE.</t>
  </si>
  <si>
    <t>B1: D4 C1: C5 results in an intersection, so the formula returns TRUE.</t>
  </si>
  <si>
    <t>=ISREF('B1')</t>
  </si>
  <si>
    <t>As 'B1' is not a cell reference.</t>
  </si>
  <si>
    <t>=ISREF( INDIRECT( "B1" ) )</t>
  </si>
  <si>
    <t>As INDIRECT() function returns a reference specified by the text string you use as the argument.</t>
  </si>
  <si>
    <t>ISTEXT(value)</t>
  </si>
  <si>
    <t>Checks whether a value is text, and returns TRUE or FALSE</t>
  </si>
  <si>
    <t>21 Wise Men</t>
  </si>
  <si>
    <t>Cell B130 holds a text value, so the formula returns TRUE.</t>
  </si>
  <si>
    <t>Cell B131 holds a text value, so the formula returns TRUE.</t>
  </si>
  <si>
    <t>Cell B132 holds an error value, so the formula returns FALSE.</t>
  </si>
  <si>
    <t>Cell B133 holds a number value, so the formula returns FALSE.</t>
  </si>
  <si>
    <t>ISNONTEXT(value)</t>
  </si>
  <si>
    <t>Checks whether a value is not text (blank cells are not text), and returns TRUE or FALSE</t>
  </si>
  <si>
    <t>Peter</t>
  </si>
  <si>
    <t>Cell B141 holds a non-text value, so the formula returns TRUE.</t>
  </si>
  <si>
    <t>Cell B142 holds a text value, so the formula returns FALSE.</t>
  </si>
  <si>
    <t>Cell B143 holds a non-text value, so the formula returns TRUE.</t>
  </si>
  <si>
    <t>Cell B144 holds a non-text value, so the formula returns TRUE.</t>
  </si>
  <si>
    <t>=AVERAGEIF(range, criteria, [average_range])</t>
  </si>
  <si>
    <t>Region</t>
  </si>
  <si>
    <t>Sales</t>
  </si>
  <si>
    <t>East</t>
  </si>
  <si>
    <t>West</t>
  </si>
  <si>
    <t>North</t>
  </si>
  <si>
    <t>South</t>
  </si>
  <si>
    <t>Mid West</t>
  </si>
  <si>
    <t>Formula</t>
  </si>
  <si>
    <t>Average of all the Sales for East region.</t>
  </si>
  <si>
    <t>Average of all the Sales for North region.</t>
  </si>
  <si>
    <t>Average of all the Sales for North region (including North (New Office) region).</t>
  </si>
  <si>
    <t>South New Office</t>
  </si>
  <si>
    <t>North New Office</t>
  </si>
  <si>
    <t>Average of all the Sales for the New Offices.</t>
  </si>
  <si>
    <t>Average of all the Sales for the values greater than or equal to 4.</t>
  </si>
  <si>
    <t>Average of all the Sales for the values equal to 5.</t>
  </si>
  <si>
    <t>Average of all the Sales for the values equal to TRUE statement.</t>
  </si>
  <si>
    <t>Average of all the Sales for the values equal to FALSE statement.</t>
  </si>
  <si>
    <t>Finds average (arithmetic mean) for the cells specified by a given set of conditions or criteria</t>
  </si>
  <si>
    <t>Finds average (arithmetic mean) for the cells specified by a given condition or criteria</t>
  </si>
  <si>
    <t>=SUMIF(range, criteria, [sum_range])</t>
  </si>
  <si>
    <t>Adds the cells specified by a given condition or criteria</t>
  </si>
  <si>
    <t>Sum of all the Sales for East region.</t>
  </si>
  <si>
    <t>Sum of all the Sales for North region.</t>
  </si>
  <si>
    <t>Sum of all the Sales for North region (including North (New Office) region).</t>
  </si>
  <si>
    <t>Sum of all the Sales for the New Offices.</t>
  </si>
  <si>
    <t>Sum of all the Sales for the values greater than or equal to 4.</t>
  </si>
  <si>
    <t>Sum of all the Sales for the values equal to 5.</t>
  </si>
  <si>
    <t>Sum of all the Sales for the values equal to TRUE statement.</t>
  </si>
  <si>
    <t>Sum of all the Sales for the values equal to FALSE statement.</t>
  </si>
  <si>
    <t>COUNTIF(range, criteria)</t>
  </si>
  <si>
    <t>Counts the number of cells within a range that meet the given condition</t>
  </si>
  <si>
    <t>Count the number of cells with East in cells B66 through B87.</t>
  </si>
  <si>
    <t>Count the number of cells with North in cells B66 through B87.</t>
  </si>
  <si>
    <t>Count the number of cells with values greater than and equal to 100.</t>
  </si>
  <si>
    <t>Count the number of cells with values less than and equal to the value of cell C68.</t>
  </si>
  <si>
    <t>Count the number of cells with values that start with "No" characters.</t>
  </si>
  <si>
    <t>Count the number of cells with values that start with "Ea" characters and then have any two characters.</t>
  </si>
  <si>
    <t>AVERAGEIFS(average_range, criteria_range1, criteria1, [criteria_range2, criteria2], [criteria_range3, criteria3], …)</t>
  </si>
  <si>
    <t>Product</t>
  </si>
  <si>
    <t>Sales Person</t>
  </si>
  <si>
    <t>Quantity Sold</t>
  </si>
  <si>
    <t>Carrot</t>
  </si>
  <si>
    <t>Banana</t>
  </si>
  <si>
    <t>Tom</t>
  </si>
  <si>
    <t>Jon</t>
  </si>
  <si>
    <t>Marissa</t>
  </si>
  <si>
    <t>Kawser</t>
  </si>
  <si>
    <t>Khan</t>
  </si>
  <si>
    <t>Average Quantity Sold of Apple product by Sales Person Tom.</t>
  </si>
  <si>
    <t>Average Quantity Sold of Banana product by Sales Person Marissa. Marissa didn't sell Banana. So #DIV/0! error is showing in the cell.</t>
  </si>
  <si>
    <t>Average Quantity Sold of Carrot product by Sales Person Marissa.</t>
  </si>
  <si>
    <t>SUMIFS(sum_range, criteria_range1, criteria1, [criteria_range2, criteria2], [criteria_range3, criteria3], …)</t>
  </si>
  <si>
    <t>Adds the cells specified by a given set of conditions or criteria</t>
  </si>
  <si>
    <t>Sums the Quantity Sold of Apple product by Sales Person Tom.</t>
  </si>
  <si>
    <t>Sums the Quantity Sold of Banana product by Sales Person Marissa. Marissa didn't sell Banana. So #DIV/0! error is showing in the cell.</t>
  </si>
  <si>
    <t>Sums the Quantity Sold of Carrot product by Sales Person Marissa.</t>
  </si>
  <si>
    <t>COUNTIFS(criteria_range1, criteria1, [criteria_range2, criteria2], [criteria_range3, criteria3], …)</t>
  </si>
  <si>
    <t>Counts the number of cells specified by a given set of conditions or criteria</t>
  </si>
  <si>
    <t>Count the number of cells in the range D142: D154 that have values greater than or equal to 10, and less than or equal to 25.</t>
  </si>
  <si>
    <t>Count the number of rows from the ranges B142: B154 and C142: C154 that have Apple and Tom values in them respectively.</t>
  </si>
  <si>
    <t>Count the number of rows from the ranges D142: D154 and C142: C154 that have a value greater than or equal to cell D142 and a value Marissa respectively.</t>
  </si>
  <si>
    <t>IF(logical_test, [value_if_true], [value_if_false]</t>
  </si>
  <si>
    <t>Checks whether a condition is met, and returns one value if TRUE, and another value is FALSE</t>
  </si>
  <si>
    <t>Actual Expense</t>
  </si>
  <si>
    <t>Predicted Expense</t>
  </si>
  <si>
    <t>Simple IF formula.</t>
  </si>
  <si>
    <t>Nested IF Formula. At first calculate the return value of the deepest IF function. Deepest IF function means that IF function that does not have no more function inside it.</t>
  </si>
  <si>
    <t>IFERROR(value, value_if_error)</t>
  </si>
  <si>
    <t>Returns value_if_error if expression is an error and the value of the expression itself otherwise</t>
  </si>
  <si>
    <t>Quota</t>
  </si>
  <si>
    <t>Units Sold</t>
  </si>
  <si>
    <t>Returns 6 as the value argument does not return any error.</t>
  </si>
  <si>
    <t>Returns the value_if_error argument as the value argument returns an error.</t>
  </si>
  <si>
    <t>Though the cell B175 has nothing in it, but Excel treats nothing as Zero value, so the formula returns 0.</t>
  </si>
  <si>
    <t>IFNA(value, value_if_na)</t>
  </si>
  <si>
    <t>Returns the value you specify if the expression resolves to #N/A, otherwise returns the result of the expression</t>
  </si>
  <si>
    <t>Post Box</t>
  </si>
  <si>
    <t>Code</t>
  </si>
  <si>
    <t>Rampura</t>
  </si>
  <si>
    <t>Gulshan</t>
  </si>
  <si>
    <t>Dhamrai</t>
  </si>
  <si>
    <t>Motijheel</t>
  </si>
  <si>
    <t>Khilgaon</t>
  </si>
  <si>
    <t>VLOOKUP function returns #N/A error when it does not find value. When #N/A is returned, IFNA function returns the value of the value_if_na expression.</t>
  </si>
  <si>
    <t>SUM(number1, [number2], [number3], [number4], …)</t>
  </si>
  <si>
    <t>Adds all the numbers in a range of cells</t>
  </si>
  <si>
    <t>5</t>
  </si>
  <si>
    <t>When you take a range as the SUM function's argument, it neglects Text values, and TRUE or FALSE statements.</t>
  </si>
  <si>
    <t xml:space="preserve">In this formula, "5" is first translated into a number, TRUE is translated into 1, and FALSE is translated into 0. </t>
  </si>
  <si>
    <t>AVERAGE(number1, [number2], [number3], [number4], …)</t>
  </si>
  <si>
    <t>Returns the average (arithmetic means) of its arguments, which can be numbers or names, arrays, or references that contain numbers</t>
  </si>
  <si>
    <t>When you take a range as the AVERAGE function's argument, it neglects Text values, and TRUE or FALSE statements.</t>
  </si>
  <si>
    <t>In this formula, "5" is first translated into a number, TRUE is translated into 1, and FALSE is translated into 0. Total 46 is divided by 6.</t>
  </si>
  <si>
    <t>AVERAGEA(value1, [value2], [value3], [value4], …)</t>
  </si>
  <si>
    <t>Returns the average (arithmetic means) of its arguments, evaluating text and FALSE in arguments as 0;  TRUE evaluates as 1. Arguments can be numbers, names, arrays, or references.</t>
  </si>
  <si>
    <t xml:space="preserve">In AVERAGEA function when you use a range as the arguments, text and FALSE in the range are evaluated as 0, TRUE is evaluated as 1. </t>
  </si>
  <si>
    <t>But, in this formula, "5" is first translated into a number, TRUE is translated into 1, and FALSE is translated into 0. Total is 46 and when divided by 6 results in like AVERAGE function.</t>
  </si>
  <si>
    <t>COUNT(value1, [value2], [value3], …)</t>
  </si>
  <si>
    <t>Counts the number of cells in a range that contain numbers</t>
  </si>
  <si>
    <t>When you pass a whole range as the argument of the COUNT function, it only counts the cells that have numbers.</t>
  </si>
  <si>
    <t>But, in this formula, text value "5", TRUE and FALSE statements are also counted as numbers. So showing total 6 numbers.</t>
  </si>
  <si>
    <t>COUNTA(value1, [value2], [value3], …)</t>
  </si>
  <si>
    <t>Counts the number of cells in a range that are not empty</t>
  </si>
  <si>
    <t>There are total 6 number of cells that are not empty.</t>
  </si>
  <si>
    <t>SUMPRODUCT(array1, [array2], [array3], …)</t>
  </si>
  <si>
    <t>Retursn the sum of the products of corresponding ranges or arrays</t>
  </si>
  <si>
    <t>Products</t>
  </si>
  <si>
    <t>Dipa</t>
  </si>
  <si>
    <t>Neri</t>
  </si>
  <si>
    <t>4*10 + 5*20 + 6*10 = 200</t>
  </si>
  <si>
    <t>Finds the total Sales by Sales Person Jon in the West Region.</t>
  </si>
  <si>
    <t>SUMSQ(number1, [number2], [number3], …)</t>
  </si>
  <si>
    <t>Returns the sum of the squares of the arguments. The arguments can be numbers, arrays, names, or references to cells that contain numbers</t>
  </si>
  <si>
    <t xml:space="preserve">3^2 + 4^2 + 5^2 = 50 </t>
  </si>
  <si>
    <t>COUNTBLANK(range)</t>
  </si>
  <si>
    <t>Counts the number of empty cells in a range</t>
  </si>
  <si>
    <t>Cell B134 holds a space character, so only one blank cell is available in the range.</t>
  </si>
  <si>
    <t>EVEN(number)</t>
  </si>
  <si>
    <t>Rounds a positive number up and negative number down to the nearest even integer</t>
  </si>
  <si>
    <t>Less than -1 and nearest even integer is -2</t>
  </si>
  <si>
    <t>ODD(number)</t>
  </si>
  <si>
    <t>Rounds a positive number up and negative number down to the nearest odd integer.</t>
  </si>
  <si>
    <t>Greater than 1.5 and nearest odd number is 2</t>
  </si>
  <si>
    <t>Greater than 1.5 and nearest even number  is 2</t>
  </si>
  <si>
    <t>Greater than 3 and nearest even number is 4</t>
  </si>
  <si>
    <t>Rounds 2 to the nearest even integer</t>
  </si>
  <si>
    <t>Rounds 3 to the nearest odd number</t>
  </si>
  <si>
    <t>Greater than 2 and nearest odd number is 3.</t>
  </si>
  <si>
    <t>Nearest odd number of number -1</t>
  </si>
  <si>
    <t>INT(number)</t>
  </si>
  <si>
    <t>Rounds a number down to the nearest integer</t>
  </si>
  <si>
    <t>Rounds 8.9 down to the nearest integer</t>
  </si>
  <si>
    <t>Rounds -8.9 down to the nearest integer</t>
  </si>
  <si>
    <t>Rounds 19.5 down to the nearest integer</t>
  </si>
  <si>
    <t>LARGE(array, k)</t>
  </si>
  <si>
    <t>Returns the k-th largest value in a data set. For example, the fifth largest number</t>
  </si>
  <si>
    <t>If we arrange the numbers in the range, we get: 10, 7, 7, 6, 5, 5, 5, 4, 3, 3. 5-th largest value in this data set is 5.</t>
  </si>
  <si>
    <t>In the above data set, the 8-th largest value is 4.</t>
  </si>
  <si>
    <t>SMALL(array, k)</t>
  </si>
  <si>
    <t>Returns the k-th smallest value in a data set. For example, the fifth smallest number</t>
  </si>
  <si>
    <t>If we arrange the numbers in the range, we get: 3, 3, 4, 5, 5, 5, 6, 7, 7, 10. The 5-th smallest value in this data set is 5.</t>
  </si>
  <si>
    <t>In the above data set, the 8-th smallest value is 7.</t>
  </si>
  <si>
    <t>MAX(number1, [number2], [number3], [number4], …)</t>
  </si>
  <si>
    <t>Returns the largest value in a set of values. Ignores logical values and text</t>
  </si>
  <si>
    <t>MAXA(value1, [value2], [value3], [value4], …)</t>
  </si>
  <si>
    <t>Returns the larget value in a set of values. Does not ignore logical values and text. MAXA function evaluates TRUE as 1, FALSE as 0 and any Text value as 0. Empty cells are ignored</t>
  </si>
  <si>
    <t>In the same range C221: C228, MAXA function returns 1. It evaluates TRUE statement as 1 and it is the highest value in the range.</t>
  </si>
  <si>
    <t>In the range B221: C228, highest value is 15.</t>
  </si>
  <si>
    <t>MIN(number1, [number2], [number3], [number4], …)</t>
  </si>
  <si>
    <t>MINA(value1, [value2], [value3], [value4], …)</t>
  </si>
  <si>
    <t>Returns the smallest value in a set of values. Does not ignore logical values and text. MAXA function evaluates TRUE as 1, FALSE as 0 and any Text value as 0. Empty cells are ignored</t>
  </si>
  <si>
    <t>Returns the smallest number in a set of values. Ignores logical values and text</t>
  </si>
  <si>
    <t>In the range C256: C263, MIN function returns 0.25. It ignores the TRUE, FALSE and Text values.</t>
  </si>
  <si>
    <t>In the range C221: C228, MAX function returns 0.95. It ignores the TRUE, FALSE and Text values.</t>
  </si>
  <si>
    <t>In the same range C256: C263, MINA function returns 0. It evaluates FALSE or TEXT values as 0, and it is the smallest value in the range.</t>
  </si>
  <si>
    <t>In the range B256: C263, the smallest value is -2.</t>
  </si>
  <si>
    <t>MOD(number, divisor)</t>
  </si>
  <si>
    <t>Returns the remainder after a number is divided by a divisor</t>
  </si>
  <si>
    <t>The remainder will be greater than or equal to 0 and less than 8.</t>
  </si>
  <si>
    <t>The remainder will be less than or equal to 0 and greater than -8.</t>
  </si>
  <si>
    <t xml:space="preserve">The remainer will be less than or equal to 0 and less than 8. </t>
  </si>
  <si>
    <t>RAND()</t>
  </si>
  <si>
    <t>Retursn a random number greater than or equal to 0 and less than 1, evenly distributed (changes on recalculation)</t>
  </si>
  <si>
    <t>RANDBETWEEN(bottom, top)</t>
  </si>
  <si>
    <t>Return a random number between the numbers you specify</t>
  </si>
  <si>
    <t>The formula returns a random number between 0 and 1.</t>
  </si>
  <si>
    <t>The formula returns a random number between 100 and 200.</t>
  </si>
  <si>
    <t>SQRT(number)</t>
  </si>
  <si>
    <t>Returns the square root of a number</t>
  </si>
  <si>
    <t>Returns the square root of number 625</t>
  </si>
  <si>
    <t>Returns the square root of number 50</t>
  </si>
  <si>
    <t>Returns the square root of number 49</t>
  </si>
  <si>
    <t>Returns #NUM! type error as you cannot find out the square root of a negative number.</t>
  </si>
  <si>
    <t>SUBTOTAL(function_num, ref1, [ref2], [ref3], …)</t>
  </si>
  <si>
    <t>Returns a subtotal in a list or database</t>
  </si>
  <si>
    <t>function</t>
  </si>
  <si>
    <t>PRODUCT</t>
  </si>
  <si>
    <t>STDEV</t>
  </si>
  <si>
    <t>STDEVP</t>
  </si>
  <si>
    <t>VAR</t>
  </si>
  <si>
    <t>VARP</t>
  </si>
  <si>
    <t>function_num
(Includes Hidden
Values)</t>
  </si>
  <si>
    <t>function_num
(Ignores Hidden Values)</t>
  </si>
  <si>
    <t>This formula ignores the hidden values (row 344 and 345 are hidden) and calculates the sum of the visible rows.</t>
  </si>
  <si>
    <t>This formula includes the hidden values (row 344 abd 345 are hidden) and calculates the sum of all the values in the range.</t>
  </si>
  <si>
    <t>Ignores the hidden values when calculating the average of range B337: B348.</t>
  </si>
  <si>
    <t>Includes the hidden values when calculating the average of range B337: B348.</t>
  </si>
  <si>
    <t>FIND</t>
  </si>
  <si>
    <t>SEARCH</t>
  </si>
  <si>
    <t>FIND(find_text, within_text, [start_num])</t>
  </si>
  <si>
    <t>Returns the starting position of one text string within another text string. FIND is case-sensitive</t>
  </si>
  <si>
    <t>Data</t>
  </si>
  <si>
    <t>Marissa Kawser Ron</t>
  </si>
  <si>
    <t>Returns the position of the first "r" counting from position 1.</t>
  </si>
  <si>
    <t>Returns the position of the first "r" counting from position 2.</t>
  </si>
  <si>
    <t>Returns the position of the first "r" counting from position 3.</t>
  </si>
  <si>
    <t>Returns the position of the first "r" counting from position 4.</t>
  </si>
  <si>
    <t>Returns the position of the first "R" counting from position 1.</t>
  </si>
  <si>
    <t>SEARCH(find_text, within_text, [start_num])</t>
  </si>
  <si>
    <t>Returns the number of the character at which a specific character or text string is first found, reading left to right (not case-sensitive)</t>
  </si>
  <si>
    <t>Returns the position of the first "R" counting from position 1. "R" and "r" are same here. As SEARCH is not case-sensitive.</t>
  </si>
  <si>
    <t>"Jon" come here</t>
  </si>
  <si>
    <t>The "boss" is here</t>
  </si>
  <si>
    <t>Position of the first double quotes in the cell B35.</t>
  </si>
  <si>
    <t>Position of the first space in the cell B34.</t>
  </si>
  <si>
    <t>FIND &amp; SEARCH</t>
  </si>
  <si>
    <t>SUBSTITUTE(text, old_text, new_text, [instance_num])</t>
  </si>
  <si>
    <t>Replaces existing text with new text in a text string</t>
  </si>
  <si>
    <t>Year 2008</t>
  </si>
  <si>
    <t>Year 2009</t>
  </si>
  <si>
    <t>Quantity Sold Sold</t>
  </si>
  <si>
    <t>"Sold" text is replaced by "Bought" text in every instance.</t>
  </si>
  <si>
    <t>"Sold" text is replaced by "Bought" text for the first instance.</t>
  </si>
  <si>
    <t>"Sold" text is replaced by "Bought" text for the second stance.</t>
  </si>
  <si>
    <t>"08" text is replaced by "13" text.</t>
  </si>
  <si>
    <t>MATCH(lookup_value, lookup_array, [match_type])</t>
  </si>
  <si>
    <t>Returns the relative position of an item in an array that matches a specified value in a specified order</t>
  </si>
  <si>
    <t>match_type</t>
  </si>
  <si>
    <t>behavior</t>
  </si>
  <si>
    <t>1 or omitted</t>
  </si>
  <si>
    <t>MATCH finds the largest value that is less than or equal to lookup_value. The values in thelookup_array argument must be placed in ascending order, for example: ...-2, -1, 0, 1, 2, ..., A-Z, FALSE, TRUE.</t>
  </si>
  <si>
    <t>MATCH finds the first value that is exactly equal to lookup_value. The values in the lookup_arrayargument can be in any order.</t>
  </si>
  <si>
    <t>MATCH finds the smallest value that is greater than or equal tolookup_value. The values in thelookup_array argument must be placed in descending order, for example: TRUE, FALSE, Z-A, ...2, 1, 0, -1, -2, ..., and so on.</t>
  </si>
  <si>
    <t>Pears</t>
  </si>
  <si>
    <t>Count1
(Ascending)</t>
  </si>
  <si>
    <t>Count2
(Descending)</t>
  </si>
  <si>
    <t>The array is in ascending order. And match_type is 1. The formula returns 3 as there is no value as 41 in the array. Largest value less than or equal to 41 is at position 3.</t>
  </si>
  <si>
    <t>There is no exact match of value 41 in the range C11: C14.</t>
  </si>
  <si>
    <t>The array is in descending order. So you cannot apply match_type -1 for this array.</t>
  </si>
  <si>
    <t>The array is in descending order. And match_type is -1. The formula returns 1 as there is no value as 41 in the array. So the smallest value greater than or equal to 41 is at position 1.</t>
  </si>
  <si>
    <t>Count3
(No Order)</t>
  </si>
  <si>
    <t>When the values are not in a order, you have to use 0 as the match_type value.</t>
  </si>
  <si>
    <t>LOOKUP(lookup_value, lookup_vector, [result_vector])</t>
  </si>
  <si>
    <t>Looks up a value either from a one-row or one-column range or from an array. Provided for backward compatibility</t>
  </si>
  <si>
    <t>Part Number</t>
  </si>
  <si>
    <t>Part Price</t>
  </si>
  <si>
    <t>Status</t>
  </si>
  <si>
    <t>In Stock</t>
  </si>
  <si>
    <t>A001</t>
  </si>
  <si>
    <t>A002</t>
  </si>
  <si>
    <t>A003</t>
  </si>
  <si>
    <t>A004</t>
  </si>
  <si>
    <t>A005</t>
  </si>
  <si>
    <t>A006</t>
  </si>
  <si>
    <t>Serial</t>
  </si>
  <si>
    <t>Looking up value A003 in the range B22: B27 and then showing result from range D22: D27.</t>
  </si>
  <si>
    <t>Looking up value 20 in the range C22: C27 and then showing result from range D22: D27.</t>
  </si>
  <si>
    <t>Looking up value 5 in the range C22: C27. No value 5. The function tries to match the nearest smaller values; it does not find. So the formula shows error.</t>
  </si>
  <si>
    <t>Looking up value 25 in the range C22: C27. No value 25. The function matches the nearest smaller values; it is 20. So the formula returns 500 as the result.</t>
  </si>
  <si>
    <t>HLOOKUP(lookup_value, table_array, row_index_num, [range_lookup])</t>
  </si>
  <si>
    <t>Looks for a value in the top row of a table or array of values and return the value in the same column from a row you specify</t>
  </si>
  <si>
    <t>Axles</t>
  </si>
  <si>
    <t>Bearings</t>
  </si>
  <si>
    <t>Bolts</t>
  </si>
  <si>
    <t>Jan</t>
  </si>
  <si>
    <t>Feb</t>
  </si>
  <si>
    <t>Mar</t>
  </si>
  <si>
    <t>Month</t>
  </si>
  <si>
    <t>Looks up "Axles" in row 1, and returns the value from row 2 that's in the same column (column C).</t>
  </si>
  <si>
    <t>Looks up "Bearings" in row 1, and returns the value from row 3 that's in the same column (column D).</t>
  </si>
  <si>
    <t>Looks up "B" in row 1, and should return the value from row 3 that's in the same column. Because an exact match for "B" is not found, the largest value in row 1 that is less than "B" is used: "Axles," in column C.</t>
  </si>
  <si>
    <t>VLOOKUP(lookup_value, table_array, col_index_num, [range_lookup])</t>
  </si>
  <si>
    <t>Looks for a value in the leftmost column in a table, then returns a value in the same row from a column you specify. By default, the table must be sorted in an ascending order</t>
  </si>
  <si>
    <t>ID</t>
  </si>
  <si>
    <t>Last name</t>
  </si>
  <si>
    <t>First name</t>
  </si>
  <si>
    <t>Title</t>
  </si>
  <si>
    <t>Birth date</t>
  </si>
  <si>
    <t>Davis</t>
  </si>
  <si>
    <t>Sara</t>
  </si>
  <si>
    <t>Sales Rep.</t>
  </si>
  <si>
    <t>Fontana</t>
  </si>
  <si>
    <t>Olivier</t>
  </si>
  <si>
    <t>V.P. of Sales</t>
  </si>
  <si>
    <t>Leal</t>
  </si>
  <si>
    <t>Karina</t>
  </si>
  <si>
    <t>Patten</t>
  </si>
  <si>
    <t>Michael</t>
  </si>
  <si>
    <t>Burke</t>
  </si>
  <si>
    <t>Brian</t>
  </si>
  <si>
    <t>Sales Mgr.</t>
  </si>
  <si>
    <t>Sousa</t>
  </si>
  <si>
    <t>Luis</t>
  </si>
  <si>
    <t>Manager</t>
  </si>
  <si>
    <t>In the range C59: F64, the formula looks up "Leal" in the first column, when found it shows the Title of Leal at 3rd column in the same row. FALSE returns an exact match.</t>
  </si>
  <si>
    <t>In the range B59: F64, the formula looks up value 111 in the frist column, when found it shows the Birth Date at 5th column in the same row. FALSE returns an exact match.</t>
  </si>
  <si>
    <t>There is no ID as 110 in the first column of range B59: F64 and the VLOOKUP function will return an exact match. So the function returns #N/A.</t>
  </si>
  <si>
    <t>There is no ID as 114 in the first column of range B59: F64, but the VLOOKUP function will return an appropriate match, VLOOKUP function returns the Title of ID 111. 111 is the nearest value of 114 and less than 114.</t>
  </si>
  <si>
    <t>ADDRESS(row_num, column_num, [abs_num], [a1], [sheet_text])</t>
  </si>
  <si>
    <t>Creates a cell reference as text, given specified row and column numbers</t>
  </si>
  <si>
    <t>abs_num</t>
  </si>
  <si>
    <t>Returns this type of reference</t>
  </si>
  <si>
    <t>Absolute</t>
  </si>
  <si>
    <t>Absolute Row/ Relative Column</t>
  </si>
  <si>
    <t>Relative Row/ Absolute Column</t>
  </si>
  <si>
    <t>Relative</t>
  </si>
  <si>
    <t>a1</t>
  </si>
  <si>
    <t>Reference Style</t>
  </si>
  <si>
    <t>TRUE or Omitted</t>
  </si>
  <si>
    <t>R1C1 Style</t>
  </si>
  <si>
    <t>A1 Style</t>
  </si>
  <si>
    <t>Absolute and A1-style reference</t>
  </si>
  <si>
    <t>1 or Omitted</t>
  </si>
  <si>
    <t>Absolute Row, Relative Column and A1-style cell reference.</t>
  </si>
  <si>
    <t>Absolute Row, Relative Column and R1C1 style cell reference.</t>
  </si>
  <si>
    <t>Absolute and R1C1 style cell reference with workbook and sheet name.</t>
  </si>
  <si>
    <t>Relative and R1C1 style cell referecne with Worksheet name.</t>
  </si>
  <si>
    <t>CHOOSE(index_num, value1, [value2], [value3], …)</t>
  </si>
  <si>
    <t>Chooses a value or action to perform from a list of values, based on an index number</t>
  </si>
  <si>
    <t>Excel</t>
  </si>
  <si>
    <t>Excel BI</t>
  </si>
  <si>
    <t>Power Query</t>
  </si>
  <si>
    <t>Power Pivot</t>
  </si>
  <si>
    <t>Power Map</t>
  </si>
  <si>
    <t>Value of the 3rd list argument (value of cell B23)</t>
  </si>
  <si>
    <t>Value of the 5th list argument (value of cell B25)</t>
  </si>
  <si>
    <t>INDEX(array, row_num, [column_num])</t>
  </si>
  <si>
    <t>Array Form:</t>
  </si>
  <si>
    <t>Reference Form:</t>
  </si>
  <si>
    <t>INDEX(reference, row_num, [column_num], [area_num])</t>
  </si>
  <si>
    <t>Return the value of a specified cell or array of cells</t>
  </si>
  <si>
    <t>Returns a reference to specified cells</t>
  </si>
  <si>
    <t>Apples</t>
  </si>
  <si>
    <t>Bananas</t>
  </si>
  <si>
    <t>Lemons</t>
  </si>
  <si>
    <t xml:space="preserve">INDEX function in Array format. </t>
  </si>
  <si>
    <t>INDEX function in Array format and entered as Array formula. Returns the entire 1st column of the range.</t>
  </si>
  <si>
    <t>Array Form Example</t>
  </si>
  <si>
    <t>Reference Form Example</t>
  </si>
  <si>
    <t>Oranges</t>
  </si>
  <si>
    <t>Almonds</t>
  </si>
  <si>
    <t>Cashews</t>
  </si>
  <si>
    <t>Peanuts</t>
  </si>
  <si>
    <t>Walnuts</t>
  </si>
  <si>
    <t>Price</t>
  </si>
  <si>
    <t>Count</t>
  </si>
  <si>
    <t>Fruit 1</t>
  </si>
  <si>
    <t>Fruit 2</t>
  </si>
  <si>
    <t>The intersection of the 3rd row and 3rd column in the range B64: D68. Returns the cell reference D66. D66 has value 15, so the formula returns 15</t>
  </si>
  <si>
    <t>The intersection of the 3rd row and 2nd column in the range B71: D74 as area_num is 2. Returns the cell reference C73. C73 has value 1.25. So the formula returns 1.25 value.</t>
  </si>
  <si>
    <t>INDEX part of this formula returns cell reference D68. SUM function returns the sum of range D64: D68.</t>
  </si>
  <si>
    <t>INDIRECT(ref_text, [a1])</t>
  </si>
  <si>
    <t>Returns the reference specified by a text string</t>
  </si>
  <si>
    <t>C89</t>
  </si>
  <si>
    <t>C90</t>
  </si>
  <si>
    <t>C91</t>
  </si>
  <si>
    <t>Sales_Data</t>
  </si>
  <si>
    <t>In cell B89, there is a cell reference C89. C89 holds data Marissa. So the formula returns Marissa.</t>
  </si>
  <si>
    <t>INDIRECT function is directly referring to cell C90.</t>
  </si>
  <si>
    <t>Same as the first formula.</t>
  </si>
  <si>
    <t>In cell B93, there is a named range Sales_Data. Sales_Data refers to cell C92. C92 has value 90000. So the formula returns 90000.</t>
  </si>
  <si>
    <t>"C"&amp;B93 returns C93 as B93 cell has value 93. C93 cell has value 850. So the formula returns 850.</t>
  </si>
  <si>
    <t>INDIRECT function is directly referring to cell range C92: C93.</t>
  </si>
  <si>
    <t>OFFSET(reference- rows, cols, [height], [width])</t>
  </si>
  <si>
    <t>Returns a reference to a range that is a given number of rows and columns from a given reference</t>
  </si>
  <si>
    <t>Sum of all the cells in the range B101: D108</t>
  </si>
  <si>
    <t>Sum of the cells of the range C103: D104</t>
  </si>
  <si>
    <t>Reference point is cell B104. Then goes 2 cells up and reach cell B102, then go 2 cells right and reach cell D102, the height and width is 1 and 1. So the formula returns 7</t>
  </si>
  <si>
    <t>DATE(year, month, day)</t>
  </si>
  <si>
    <t>Returns the number that represents the date in Microsoft Excel date-time code</t>
  </si>
  <si>
    <t>Year</t>
  </si>
  <si>
    <t>Day</t>
  </si>
  <si>
    <t>The formula returns the date in DDMMYY format that I am using. In your PC, the result might be MMDDYY</t>
  </si>
  <si>
    <t>Shows irrelavent result as Excel date-time system only counts dates from Jan 01, 1900.</t>
  </si>
  <si>
    <t>DATEVALUE(date_text)</t>
  </si>
  <si>
    <t>Converts a date in the form of text to a number that represents the date in the Microsoft Excel date-time code</t>
  </si>
  <si>
    <t>Converts the date 22 May, 2015 into the Excel Date-Time system equivalent number.</t>
  </si>
  <si>
    <t>Converts the date 25/ 10 / 2015 into the Excel Date-Time system equivalent number</t>
  </si>
  <si>
    <t>Converts the date 22-May-2015 into the Excel Date-Time system equivalent number.</t>
  </si>
  <si>
    <t>TIME(hour, minute, second)</t>
  </si>
  <si>
    <t>Converts hours, minutes, and seconds given as numbers to an Excel serial number, formatted with a time format</t>
  </si>
  <si>
    <t>Hour</t>
  </si>
  <si>
    <t>Minute</t>
  </si>
  <si>
    <t>Second</t>
  </si>
  <si>
    <t>The formula returns the time in Excel Date-Time system. You can see the time by changing its format to Time.</t>
  </si>
  <si>
    <t>The formula returns the time in Excel Date-Time system. The cell is formatted as Time.</t>
  </si>
  <si>
    <t>TIMEVALUE(time_text)</t>
  </si>
  <si>
    <t>Converts a text time to an Excel serial number for a time, a number from 0 (12:00:00 AM) to 0.999988424 (11:59:59 PM). Format the number with a time format after entering the formula</t>
  </si>
  <si>
    <t>Converting the time in text format into Excel Date-Time format. The cell is formatted into Time format.</t>
  </si>
  <si>
    <t>This formula only extracts the time part from the text and converts it into Excel Date-Time format. The cell is formatted as General.</t>
  </si>
  <si>
    <t>NOW()</t>
  </si>
  <si>
    <t>Returns the current date and time formatted as a date and time</t>
  </si>
  <si>
    <t>Shows the current date and time.</t>
  </si>
  <si>
    <t>Returns the date and time 7 days in the future.</t>
  </si>
  <si>
    <t>TODAY()</t>
  </si>
  <si>
    <t>Returns the current date formatted as a date</t>
  </si>
  <si>
    <t>Returns the current date.</t>
  </si>
  <si>
    <t>Returns the current date plus 5 days.</t>
  </si>
  <si>
    <t>DAY</t>
  </si>
  <si>
    <t>YEAR, MONTH, DAY, HOUR, MINUTE and SECOND Functions</t>
  </si>
  <si>
    <t>All of these functions take one argument: serial_number</t>
  </si>
  <si>
    <t>Function Name</t>
  </si>
  <si>
    <t>What it does</t>
  </si>
  <si>
    <t>Returns the year of a date, an integer in the range 1900-9999</t>
  </si>
  <si>
    <t>YEAR(…)</t>
  </si>
  <si>
    <t>MONTH(…)</t>
  </si>
  <si>
    <t>Returns the month, a number from 1 (January) to 12 (December)</t>
  </si>
  <si>
    <t>DAY(…)</t>
  </si>
  <si>
    <t>Returns the day of the month, a number from 1 to 31</t>
  </si>
  <si>
    <t>HOUR(…)</t>
  </si>
  <si>
    <t>Returns the hour as a number from 0 (12:00 A. M.) to 23(11: 00 P. M.)</t>
  </si>
  <si>
    <t>MINUTE(…)</t>
  </si>
  <si>
    <t>Returns the minute, a number from 0 to 59</t>
  </si>
  <si>
    <t>SECOND(…)</t>
  </si>
  <si>
    <t>Returns the second, a number from 0 to 59</t>
  </si>
  <si>
    <t>WEEKDAY(serial_number, [return_type])</t>
  </si>
  <si>
    <t>Returns a number from 1 to 7 identifying the day of the week from a date</t>
  </si>
  <si>
    <t>return_type</t>
  </si>
  <si>
    <t>Number returned</t>
  </si>
  <si>
    <t>Numbers 1 (Sunday) through 7 (Saturday). Behaves like previous versions of Microsoft Excel.</t>
  </si>
  <si>
    <t>Numbers 1 (Monday) through 7 (Sunday).</t>
  </si>
  <si>
    <t>Numbers 0 (Monday) through 6 (Sunday).</t>
  </si>
  <si>
    <t>Numbers 1 (Tuesday) through 7 (Monday).</t>
  </si>
  <si>
    <t>Numbers 1 (Wednesday) through 7 (Tuesday).</t>
  </si>
  <si>
    <t>Numbers 1 (Thursday) through 7 (Wednesday).</t>
  </si>
  <si>
    <t>Numbers 1 (Friday) through 7 (Thursday).</t>
  </si>
  <si>
    <t>Numbers 1 (Saturday) through 7 (Friday).</t>
  </si>
  <si>
    <t>Numbers 1 (Sunday) through 7 (Saturday).</t>
  </si>
  <si>
    <t>No return type is passed. So it evaluates Sunday as 1, Monday as 2 and so on.</t>
  </si>
  <si>
    <t>Return type is 16, so the function evaluates Saturday as 1, Sunday as 2 and so on.</t>
  </si>
  <si>
    <t>DAYS(end_date, start_date)</t>
  </si>
  <si>
    <t>Returns the number of days between the two dates</t>
  </si>
  <si>
    <t>End Date</t>
  </si>
  <si>
    <t>Start Date</t>
  </si>
  <si>
    <t>WORKDAY(start_date, days, [holidays])</t>
  </si>
  <si>
    <t>Returns the serial number of the date before or after a specified number of workdays</t>
  </si>
  <si>
    <t>Days to Complete the work</t>
  </si>
  <si>
    <t>Holidays</t>
  </si>
  <si>
    <t>The finishing date of the work is 7 August, 2015 if you don't consider the holidays.</t>
  </si>
  <si>
    <t>The finishing date of the work is 10 August, 2015 if you consider the holidays.</t>
  </si>
  <si>
    <t>NETWORKDAYS(start_date, end_date, [holidays])</t>
  </si>
  <si>
    <t>Returns the number of whole workdays between two dates</t>
  </si>
  <si>
    <t>Date</t>
  </si>
  <si>
    <t>Description</t>
  </si>
  <si>
    <t>Start date of project</t>
  </si>
  <si>
    <t>End date of project</t>
  </si>
  <si>
    <t>Holiday</t>
  </si>
  <si>
    <t>Returns the difference between two dates in days.</t>
  </si>
  <si>
    <t>The total days you will get to finish the project without considering the holidays.</t>
  </si>
  <si>
    <t>The total days you will get to finish the project considering the holidays.</t>
  </si>
  <si>
    <t>AREAS(reference)</t>
  </si>
  <si>
    <t>AREAS</t>
  </si>
  <si>
    <t>LEFT</t>
  </si>
  <si>
    <t>RIGHT</t>
  </si>
  <si>
    <t>MID</t>
  </si>
  <si>
    <t>REPLACE</t>
  </si>
  <si>
    <t>LEN</t>
  </si>
  <si>
    <t>Returns the number of areas in a reference. An area is range of contiguous cells or a single cell</t>
  </si>
  <si>
    <t>Number of areas in the range</t>
  </si>
  <si>
    <t>CELL(info_type, [reference])</t>
  </si>
  <si>
    <t>Returns information about the formatting, location, or contents of the first cell, according to sheet's reading order, in a reference</t>
  </si>
  <si>
    <t>CHAR(number)</t>
  </si>
  <si>
    <t>Returns the character specified by the code number from the character set for your computer</t>
  </si>
  <si>
    <t>Displays the character represented by 65 in the computer's character set.</t>
  </si>
  <si>
    <t>Displays the character represented by 33 in the computer's character set.</t>
  </si>
  <si>
    <t>CLEAN(text)</t>
  </si>
  <si>
    <t>Removes all non-printable characters from text</t>
  </si>
  <si>
    <t>Examples of Non-Printable Characters are: Tab, New Line characters. Their codes are 9 and 10</t>
  </si>
  <si>
    <t>This formula cleans up the TAB and NEW LINE non-printable characters from the text.</t>
  </si>
  <si>
    <t>LEN(text)</t>
  </si>
  <si>
    <t>Returns the number of characters in a text string</t>
  </si>
  <si>
    <t>Microsoft Excel</t>
  </si>
  <si>
    <t>One</t>
  </si>
  <si>
    <t xml:space="preserve">   Marissa</t>
  </si>
  <si>
    <t xml:space="preserve">    </t>
  </si>
  <si>
    <t>Total 15 characters in the cell B30</t>
  </si>
  <si>
    <t>No characters in the cell B31</t>
  </si>
  <si>
    <t>4 Space characters in the cell B32</t>
  </si>
  <si>
    <t>Before Marissa there are 3 space characters.</t>
  </si>
  <si>
    <t>CODE(text)</t>
  </si>
  <si>
    <t>Returns a numeric code for the first character in a text string, in the character set used by your computer</t>
  </si>
  <si>
    <t>Returns the numeric code of character A.</t>
  </si>
  <si>
    <t>Returns the numeric code of the first character M of Marissa text.</t>
  </si>
  <si>
    <t>Returns the numeric code of character !</t>
  </si>
  <si>
    <t>Returns the numeric code of character ?</t>
  </si>
  <si>
    <t>COLUMN([reference])</t>
  </si>
  <si>
    <t>Returns the column number of a reference</t>
  </si>
  <si>
    <t>ROW([reference])</t>
  </si>
  <si>
    <t>Returns the row number of a reference</t>
  </si>
  <si>
    <t>When no reference is used, COLUMN function returns the column number in which the formula appears.</t>
  </si>
  <si>
    <t>For reference B30, column number is 2.</t>
  </si>
  <si>
    <t>When no reference is used, ROW function returns the row number in which the formula appears.</t>
  </si>
  <si>
    <t>For reference B30, row number is 30.</t>
  </si>
  <si>
    <t>EXACT(text1, text2)</t>
  </si>
  <si>
    <t>Checks whether two text strings are exactly the same, and returns TRUE or FALSE. EXACT is case-sensitive</t>
  </si>
  <si>
    <t>First String</t>
  </si>
  <si>
    <t>Second String</t>
  </si>
  <si>
    <t>excel</t>
  </si>
  <si>
    <t>eXcel</t>
  </si>
  <si>
    <t xml:space="preserve">Excel </t>
  </si>
  <si>
    <t>Not exactly same.</t>
  </si>
  <si>
    <t>Looks exactly same. But second string has a space character in it.</t>
  </si>
  <si>
    <t>They are exactly same.</t>
  </si>
  <si>
    <t>FORMULATEXT(reference)</t>
  </si>
  <si>
    <t>Returns a formula as a string</t>
  </si>
  <si>
    <t>The formula returns the formula in cell B74 as a text string</t>
  </si>
  <si>
    <t>The formula returns the formula in cell B75 as a text string</t>
  </si>
  <si>
    <t>The formula returns the formula in cell B76 as a text string</t>
  </si>
  <si>
    <t>LEFT(text, [num_chars])</t>
  </si>
  <si>
    <t>MID(text, start_num, num_chars)</t>
  </si>
  <si>
    <t>Returns the characters from the middle of a text string, given a starting position and length</t>
  </si>
  <si>
    <t>RIGHT(text, [num_chars])</t>
  </si>
  <si>
    <t>Returns the specified number of characters from the start of a text string</t>
  </si>
  <si>
    <t>Returns the specified number of characters from the end of a text string</t>
  </si>
  <si>
    <t>Excel Dashboard</t>
  </si>
  <si>
    <t>Excel BI Tools</t>
  </si>
  <si>
    <t>Results</t>
  </si>
  <si>
    <t xml:space="preserve">Shows nothing as start_num 50 is not for the cell B106. </t>
  </si>
  <si>
    <t>Shows only the Dashboard part of cell B106.</t>
  </si>
  <si>
    <t>Shows the first 5 characters from the cell B106.</t>
  </si>
  <si>
    <t>Shows all the characters from the cell B106.</t>
  </si>
  <si>
    <t>Shows the Tools part from the string in the cell B108.</t>
  </si>
  <si>
    <t>LOWER(text)</t>
  </si>
  <si>
    <t>Converts all letters in a text string to lowercase</t>
  </si>
  <si>
    <t>PROPER(text)</t>
  </si>
  <si>
    <t>Converts a text string to proper case; the first letter in each word in uppercase, and all other letters to lowercase</t>
  </si>
  <si>
    <t>UPPER(text)</t>
  </si>
  <si>
    <t>Converts a text string to all uppercase letters</t>
  </si>
  <si>
    <t>marissa kawser</t>
  </si>
  <si>
    <t>Converts all letters to lowercase.</t>
  </si>
  <si>
    <t>Converts the text strings to proper case. M and K are now in uppercase.</t>
  </si>
  <si>
    <t>Coverts the text string to all uppercase letters.</t>
  </si>
  <si>
    <t>REPT(text, number_times)</t>
  </si>
  <si>
    <t>Repeats text a given number of times. Use REPT to fill a cell with a number of instances of a text string</t>
  </si>
  <si>
    <t>Fills the cell with 3 number of instances using *- string.</t>
  </si>
  <si>
    <t>Fills the cell with 10 number of instances using - letter.</t>
  </si>
  <si>
    <t>SHEET([value])</t>
  </si>
  <si>
    <t>Returns the sheet number of the referenced sheet</t>
  </si>
  <si>
    <t>Sheet</t>
  </si>
  <si>
    <t>LIST OF FUNCTIONS</t>
  </si>
  <si>
    <t>List of Functions</t>
  </si>
  <si>
    <t>Showing the Sheet number of "LIST OF FUNCTIONS" worksheet.</t>
  </si>
  <si>
    <t>Showing the Sheet number of the current worksheet.</t>
  </si>
  <si>
    <t>Showing the Sheet number where the Sales_Data named range available.</t>
  </si>
  <si>
    <t>Showing the Sheet number of DATE &amp; TIME worksheet.</t>
  </si>
  <si>
    <t>The SHEET function syntax has the following arguments.</t>
  </si>
  <si>
    <t>SHEETS([reference])</t>
  </si>
  <si>
    <t>Returns the number of sheets in a reference</t>
  </si>
  <si>
    <t>The SHEETS function syntax has the following arguments.</t>
  </si>
  <si>
    <r>
      <rPr>
        <sz val="10"/>
        <color theme="1"/>
        <rFont val="Wingdings"/>
        <charset val="2"/>
      </rPr>
      <t>n</t>
    </r>
    <r>
      <rPr>
        <sz val="10"/>
        <color theme="1"/>
        <rFont val="Calibri"/>
        <family val="2"/>
      </rPr>
      <t xml:space="preserve"> </t>
    </r>
    <r>
      <rPr>
        <b/>
        <sz val="10"/>
        <color theme="1"/>
        <rFont val="Calibri"/>
        <family val="2"/>
        <scheme val="minor"/>
      </rPr>
      <t>Reference</t>
    </r>
    <r>
      <rPr>
        <sz val="10"/>
        <color theme="1"/>
        <rFont val="Calibri"/>
        <family val="2"/>
        <scheme val="minor"/>
      </rPr>
      <t>    Optional. Reference is a reference for which you want to know the number of sheets it contains. If Reference is omitted, SHEETS returns the number of sheets in the workbook that contains the function.</t>
    </r>
  </si>
  <si>
    <r>
      <rPr>
        <sz val="10"/>
        <color theme="1"/>
        <rFont val="Wingdings"/>
        <charset val="2"/>
      </rPr>
      <t>n</t>
    </r>
    <r>
      <rPr>
        <sz val="10"/>
        <color theme="1"/>
        <rFont val="Calibri"/>
        <family val="2"/>
      </rPr>
      <t xml:space="preserve"> </t>
    </r>
    <r>
      <rPr>
        <b/>
        <sz val="10"/>
        <color theme="1"/>
        <rFont val="Calibri"/>
        <family val="2"/>
        <scheme val="minor"/>
      </rPr>
      <t>Value</t>
    </r>
    <r>
      <rPr>
        <sz val="10"/>
        <color theme="1"/>
        <rFont val="Calibri"/>
        <family val="2"/>
        <scheme val="minor"/>
      </rPr>
      <t>    Optional. Value is the name of a sheet or a reference for which you want the sheet number. If value is omitted, SHEET returns the number of the sheet that contains the function.</t>
    </r>
  </si>
  <si>
    <t>The formula returns the total number of worksheets in this workbook.</t>
  </si>
  <si>
    <t>TRIM(text)</t>
  </si>
  <si>
    <t>Removes all spaces from a text string except for single spaces between words</t>
  </si>
  <si>
    <t xml:space="preserve">    Excel      Dashboard</t>
  </si>
  <si>
    <t xml:space="preserve">         Titas        Gas</t>
  </si>
  <si>
    <t>Removes all the spaces except for single spaces between words</t>
  </si>
  <si>
    <t>TRANSPOSE(array)</t>
  </si>
  <si>
    <t>Converts a vertical range of cells to a horizontal range, or vice versa</t>
  </si>
  <si>
    <t>Data1</t>
  </si>
  <si>
    <t>Data2</t>
  </si>
  <si>
    <t>Data1 has been converted to a horizontal range from its vertical orientation. Array Formula</t>
  </si>
  <si>
    <t>Data2 has converted to a vertical range from its horizontal orientation. Array Formula.</t>
  </si>
  <si>
    <t>TYPE(value)</t>
  </si>
  <si>
    <t>Returns an integer represnting the data type of a value: number = 1, text = 2; logical value = 4, error value = 16; array = 64</t>
  </si>
  <si>
    <t>Returns the type of an array constant, which is 64.</t>
  </si>
  <si>
    <t>Returns the type of the value in B236. The Text type is indicated by 2.</t>
  </si>
  <si>
    <t>Returns the type of "Mrs. Marissa", which is a Text.</t>
  </si>
  <si>
    <t>100/0 returns an error value. So the formula returns 16.</t>
  </si>
  <si>
    <t>VALUE(text)</t>
  </si>
  <si>
    <t>Converts a text string that represents a number to a number</t>
  </si>
  <si>
    <t>Converts the value in cell B255 into a number.</t>
  </si>
  <si>
    <t>Converts the value in cell B256 into a number.</t>
  </si>
  <si>
    <t>REPLACE(old_text, start_num, num_chars, new_text)</t>
  </si>
  <si>
    <t>Replaces part of a text string with different text string</t>
  </si>
  <si>
    <t>Marissa Khan</t>
  </si>
  <si>
    <t>9th letter K is replaced by new_text Kawser.</t>
  </si>
  <si>
    <t>9th and 10th letter Kh is replaced by new_text Kawser.</t>
  </si>
  <si>
    <t>9th 10th and 11th letter Kha is replaced by new_text Kawser.</t>
  </si>
  <si>
    <t>9th 10th 11th and 12th letter Khan is replaced by new_text Kawser.</t>
  </si>
  <si>
    <t>Try to guess what is happening here.</t>
  </si>
  <si>
    <t>MEDIAN(number1, [number2], [number3], …)</t>
  </si>
  <si>
    <t>Returns the median, or the number in the middle of the set of given numbers</t>
  </si>
  <si>
    <t>Data 2</t>
  </si>
  <si>
    <t>Data 1</t>
  </si>
  <si>
    <t>From number 1 to 7, median is 4.</t>
  </si>
  <si>
    <t>From number 1 to 8, median is (4+5)/2 = 4.5</t>
  </si>
  <si>
    <t>For this data set median is 12. Arrange the data set in ascending order, you will get the median.</t>
  </si>
  <si>
    <t>RANK(number, ref, [order])</t>
  </si>
  <si>
    <t>This function is available for compatibility with Excel 2007 and other.</t>
  </si>
  <si>
    <t>Returns the rank of a number in a list of numbers: its size relative to other values in the list</t>
  </si>
  <si>
    <t>Order is 0 or omitted, the values are arranged in descending order.</t>
  </si>
  <si>
    <t>Order is 1, the values are arranged in ascending order.</t>
  </si>
  <si>
    <t>RANK function gives duplicate numbers same rank.</t>
  </si>
  <si>
    <t>RANK.AVG(number, ref, [order])</t>
  </si>
  <si>
    <t>Returns the rank of a number in a list of numbers: its size relative to other values in the list; if more than one value has the same rank, the average rank is returned</t>
  </si>
  <si>
    <t>Numbers are arranged in descending order and 90 ranks 4.</t>
  </si>
  <si>
    <t>You get the average rank of number 85 when the numbers are in ascending order.</t>
  </si>
  <si>
    <t>You get the average rank of number 98 when the numbers are in ascending order.</t>
  </si>
  <si>
    <t>RANK.EQ(number, ref, [order])</t>
  </si>
  <si>
    <t>Returns the rank of a number in a list of numbers: its size relative to other values in the list; if more than one value has the same rnak, the top rank of that set of values is returned</t>
  </si>
  <si>
    <t>You get the top rank of number 85 when the numbers are in ascending order.</t>
  </si>
  <si>
    <t>You get the top rank of number 98 when the numbers are in ascending order.</t>
  </si>
  <si>
    <t>AND(logical1, [logical2], [logical3], [logical4], …)</t>
  </si>
  <si>
    <t>Checks whether all arguments are TRUE, and returns TRUE when all arguments are TRUE</t>
  </si>
  <si>
    <t>All arguments are TRUE, the formula returns TRUE.</t>
  </si>
  <si>
    <t>One argument is FALSE, the formula returns FALSE.</t>
  </si>
  <si>
    <t>OR(logical1, [logical2], [logical3], [logical4], …)</t>
  </si>
  <si>
    <t>Checks whether any of the arguments is TRUE, and returns TRUE or FALSE. Returns FALSE only when all arguments are FALSE</t>
  </si>
  <si>
    <t>One argument is TRUE</t>
  </si>
  <si>
    <t>All arguments evaluate to FALSE</t>
  </si>
  <si>
    <t>At least one argument is TRUE</t>
  </si>
  <si>
    <t>One of the OR arguments are true.</t>
  </si>
  <si>
    <t>NOT(logical)</t>
  </si>
  <si>
    <t>Changes FALSE to TRUE, or TRUE to FALSE</t>
  </si>
  <si>
    <t>Reverses FALSE</t>
  </si>
  <si>
    <t>Reverses TRUE</t>
  </si>
  <si>
    <t>XOR(logical1, [logical2], [logical3], …)</t>
  </si>
  <si>
    <t>Returns a logical 'Exclusive Or' of all arguments</t>
  </si>
  <si>
    <t>Because one of the two tests evaluates to True, TRUE is returned.</t>
  </si>
  <si>
    <t>Because all test results evaluate to False, FALSE is returned. At least one of the test results must evaluate to True to return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</si>
</sst>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F400]h:mm:ss\ AM/PM"/>
  </numFmts>
  <fonts count="16" x14ac:knownFonts="1">
    <font>
      <sz val="11"/>
      <color theme="1"/>
      <name val="Calibri"/>
      <family val="2"/>
      <scheme val="minor"/>
    </font>
    <font>
      <sz val="12"/>
      <color theme="1"/>
      <name val="Calibri"/>
      <family val="2"/>
      <scheme val="minor"/>
    </font>
    <font>
      <sz val="12"/>
      <color theme="1"/>
      <name val="Calibri"/>
      <family val="2"/>
      <scheme val="minor"/>
    </font>
    <font>
      <sz val="18"/>
      <color theme="3"/>
      <name val="Cambria"/>
      <family val="2"/>
      <scheme val="major"/>
    </font>
    <font>
      <sz val="12"/>
      <color theme="0"/>
      <name val="Calibri"/>
      <family val="2"/>
      <scheme val="minor"/>
    </font>
    <font>
      <sz val="10"/>
      <color theme="1"/>
      <name val="Calibri"/>
      <family val="2"/>
      <scheme val="minor"/>
    </font>
    <font>
      <u/>
      <sz val="11"/>
      <color theme="10"/>
      <name val="Calibri"/>
      <family val="2"/>
      <scheme val="minor"/>
    </font>
    <font>
      <b/>
      <sz val="10"/>
      <color theme="1"/>
      <name val="Calibri"/>
      <family val="2"/>
      <scheme val="minor"/>
    </font>
    <font>
      <sz val="10"/>
      <color theme="0" tint="-0.499984740745262"/>
      <name val="Calibri"/>
      <family val="2"/>
      <scheme val="minor"/>
    </font>
    <font>
      <sz val="10"/>
      <color theme="0"/>
      <name val="Calibri"/>
      <family val="2"/>
      <scheme val="minor"/>
    </font>
    <font>
      <u/>
      <sz val="10"/>
      <color theme="10"/>
      <name val="Calibri"/>
      <family val="2"/>
      <scheme val="minor"/>
    </font>
    <font>
      <sz val="14"/>
      <color theme="8"/>
      <name val="Cambria"/>
      <family val="2"/>
      <scheme val="major"/>
    </font>
    <font>
      <sz val="12"/>
      <color theme="5"/>
      <name val="Calibri"/>
      <family val="2"/>
      <scheme val="minor"/>
    </font>
    <font>
      <sz val="10"/>
      <color theme="1"/>
      <name val="Wingdings"/>
      <charset val="2"/>
    </font>
    <font>
      <sz val="10"/>
      <color theme="1"/>
      <name val="Calibri"/>
      <family val="2"/>
    </font>
    <font>
      <b/>
      <sz val="13"/>
      <color theme="0"/>
      <name val="Calibri"/>
      <family val="2"/>
      <scheme val="minor"/>
    </font>
  </fonts>
  <fills count="6">
    <fill>
      <patternFill patternType="none"/>
    </fill>
    <fill>
      <patternFill patternType="gray125"/>
    </fill>
    <fill>
      <patternFill patternType="solid">
        <fgColor theme="4"/>
      </patternFill>
    </fill>
    <fill>
      <patternFill patternType="solid">
        <fgColor theme="5" tint="0.59999389629810485"/>
        <bgColor indexed="65"/>
      </patternFill>
    </fill>
    <fill>
      <patternFill patternType="solid">
        <fgColor theme="8" tint="0.59999389629810485"/>
        <bgColor indexed="65"/>
      </patternFill>
    </fill>
    <fill>
      <patternFill patternType="solid">
        <fgColor theme="8"/>
        <bgColor theme="1"/>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3" fillId="0" borderId="0" applyNumberFormat="0" applyFill="0" applyBorder="0" applyAlignment="0" applyProtection="0"/>
    <xf numFmtId="0" fontId="4" fillId="2" borderId="0" applyNumberFormat="0" applyBorder="0" applyAlignment="0" applyProtection="0"/>
    <xf numFmtId="0" fontId="6" fillId="0" borderId="0" applyNumberFormat="0" applyFill="0" applyBorder="0" applyAlignment="0" applyProtection="0"/>
    <xf numFmtId="0" fontId="2" fillId="3" borderId="0" applyNumberFormat="0" applyBorder="0" applyAlignment="0" applyProtection="0"/>
    <xf numFmtId="0" fontId="2" fillId="4" borderId="0" applyNumberFormat="0" applyBorder="0" applyAlignment="0" applyProtection="0"/>
  </cellStyleXfs>
  <cellXfs count="119">
    <xf numFmtId="0" fontId="0" fillId="0" borderId="0" xfId="0"/>
    <xf numFmtId="0" fontId="5" fillId="0" borderId="0" xfId="0" applyFont="1"/>
    <xf numFmtId="0" fontId="0" fillId="0" borderId="0" xfId="0" quotePrefix="1"/>
    <xf numFmtId="0" fontId="5" fillId="0" borderId="11" xfId="0" applyFont="1" applyBorder="1"/>
    <xf numFmtId="0" fontId="5" fillId="0" borderId="12" xfId="0" applyFont="1" applyBorder="1"/>
    <xf numFmtId="0" fontId="8" fillId="0" borderId="10" xfId="0" applyFont="1" applyBorder="1"/>
    <xf numFmtId="0" fontId="8" fillId="0" borderId="11" xfId="0" applyFont="1" applyBorder="1"/>
    <xf numFmtId="0" fontId="8" fillId="0" borderId="12" xfId="0" applyFont="1" applyBorder="1"/>
    <xf numFmtId="0" fontId="8" fillId="0" borderId="5" xfId="0" applyFont="1" applyBorder="1"/>
    <xf numFmtId="0" fontId="8" fillId="0" borderId="0" xfId="0" applyFont="1" applyBorder="1"/>
    <xf numFmtId="0" fontId="8" fillId="0" borderId="6" xfId="0" applyFont="1" applyBorder="1"/>
    <xf numFmtId="0" fontId="8" fillId="0" borderId="7" xfId="0" applyFont="1" applyBorder="1"/>
    <xf numFmtId="0" fontId="8" fillId="0" borderId="8" xfId="0" applyFont="1" applyBorder="1"/>
    <xf numFmtId="0" fontId="8" fillId="0" borderId="9" xfId="0" applyFont="1" applyBorder="1"/>
    <xf numFmtId="0" fontId="9" fillId="2" borderId="1" xfId="2" applyFont="1" applyBorder="1"/>
    <xf numFmtId="0" fontId="5" fillId="0" borderId="1" xfId="0" applyFont="1" applyBorder="1"/>
    <xf numFmtId="0" fontId="7" fillId="0" borderId="0" xfId="0" applyFont="1" applyBorder="1"/>
    <xf numFmtId="0" fontId="5" fillId="0" borderId="0" xfId="0" applyFont="1" applyBorder="1"/>
    <xf numFmtId="14" fontId="5" fillId="0" borderId="1" xfId="0" applyNumberFormat="1" applyFont="1" applyBorder="1"/>
    <xf numFmtId="22" fontId="5" fillId="0" borderId="1" xfId="0" applyNumberFormat="1" applyFont="1" applyBorder="1"/>
    <xf numFmtId="0" fontId="5" fillId="0" borderId="0" xfId="0" quotePrefix="1" applyFont="1"/>
    <xf numFmtId="0" fontId="5" fillId="0" borderId="1" xfId="0" applyNumberFormat="1" applyFont="1" applyBorder="1"/>
    <xf numFmtId="0" fontId="5" fillId="0" borderId="3" xfId="0" applyFont="1" applyBorder="1"/>
    <xf numFmtId="0" fontId="7" fillId="0" borderId="3" xfId="0" applyFont="1" applyBorder="1"/>
    <xf numFmtId="0" fontId="5" fillId="0" borderId="4" xfId="0" applyFont="1" applyBorder="1"/>
    <xf numFmtId="0" fontId="5" fillId="0" borderId="0" xfId="0" applyFont="1" applyAlignment="1"/>
    <xf numFmtId="0" fontId="5" fillId="0" borderId="1" xfId="0" quotePrefix="1" applyFont="1" applyBorder="1"/>
    <xf numFmtId="0" fontId="3" fillId="0" borderId="10" xfId="1" applyBorder="1"/>
    <xf numFmtId="0" fontId="3" fillId="0" borderId="2" xfId="1" applyBorder="1"/>
    <xf numFmtId="0" fontId="5" fillId="0" borderId="1" xfId="0" applyFont="1" applyBorder="1" applyAlignment="1">
      <alignment wrapText="1"/>
    </xf>
    <xf numFmtId="0" fontId="5" fillId="0" borderId="1" xfId="0" applyFont="1" applyBorder="1" applyAlignment="1"/>
    <xf numFmtId="0" fontId="0" fillId="0" borderId="1" xfId="0" applyBorder="1" applyAlignment="1">
      <alignment wrapText="1"/>
    </xf>
    <xf numFmtId="0" fontId="10" fillId="0" borderId="0" xfId="3" applyFont="1" applyAlignment="1">
      <alignment horizontal="center"/>
    </xf>
    <xf numFmtId="0" fontId="10" fillId="0" borderId="0" xfId="3" applyFont="1" applyAlignment="1"/>
    <xf numFmtId="0" fontId="9" fillId="2" borderId="1" xfId="2" applyFont="1" applyBorder="1" applyAlignment="1">
      <alignment wrapText="1"/>
    </xf>
    <xf numFmtId="0" fontId="0" fillId="0" borderId="0" xfId="0" applyBorder="1"/>
    <xf numFmtId="0" fontId="9" fillId="2" borderId="0" xfId="2" applyFont="1" applyBorder="1" applyAlignment="1">
      <alignment horizontal="center"/>
    </xf>
    <xf numFmtId="0" fontId="5" fillId="0" borderId="1" xfId="0" applyFont="1" applyBorder="1" applyAlignment="1">
      <alignment horizontal="center" vertical="center"/>
    </xf>
    <xf numFmtId="0" fontId="5" fillId="0" borderId="0" xfId="0" applyFont="1" applyBorder="1" applyAlignment="1">
      <alignment horizontal="left" vertical="center" wrapText="1"/>
    </xf>
    <xf numFmtId="0" fontId="7" fillId="0" borderId="4" xfId="0" applyFont="1" applyBorder="1"/>
    <xf numFmtId="14" fontId="0" fillId="0" borderId="0" xfId="0" applyNumberFormat="1"/>
    <xf numFmtId="0" fontId="5" fillId="0" borderId="10" xfId="0" applyFont="1" applyBorder="1"/>
    <xf numFmtId="0" fontId="9" fillId="2" borderId="13" xfId="2" applyFont="1" applyBorder="1"/>
    <xf numFmtId="0" fontId="9" fillId="2" borderId="13" xfId="2" applyFont="1" applyBorder="1" applyAlignment="1">
      <alignment wrapText="1"/>
    </xf>
    <xf numFmtId="0" fontId="5" fillId="0" borderId="14" xfId="0" applyFont="1" applyBorder="1"/>
    <xf numFmtId="0" fontId="5" fillId="0" borderId="7" xfId="0" applyFont="1" applyBorder="1"/>
    <xf numFmtId="0" fontId="5" fillId="0" borderId="8" xfId="0" applyFont="1" applyBorder="1"/>
    <xf numFmtId="0" fontId="5" fillId="0" borderId="9" xfId="0" applyFont="1" applyBorder="1"/>
    <xf numFmtId="0" fontId="9" fillId="2" borderId="12" xfId="2" applyFont="1" applyBorder="1" applyAlignment="1">
      <alignment wrapText="1"/>
    </xf>
    <xf numFmtId="0" fontId="9" fillId="2" borderId="10" xfId="2" applyFont="1" applyBorder="1" applyAlignment="1"/>
    <xf numFmtId="0" fontId="5" fillId="0" borderId="10" xfId="0" applyFont="1" applyBorder="1" applyAlignment="1">
      <alignment horizontal="center"/>
    </xf>
    <xf numFmtId="0" fontId="5" fillId="0" borderId="10" xfId="0" applyFont="1" applyBorder="1" applyAlignment="1">
      <alignment horizontal="centerContinuous"/>
    </xf>
    <xf numFmtId="0" fontId="5" fillId="0" borderId="12" xfId="0" applyFont="1" applyBorder="1" applyAlignment="1">
      <alignment horizontal="centerContinuous"/>
    </xf>
    <xf numFmtId="0" fontId="9" fillId="2" borderId="10" xfId="2" applyFont="1" applyBorder="1" applyAlignment="1">
      <alignment horizontal="centerContinuous"/>
    </xf>
    <xf numFmtId="0" fontId="9" fillId="2" borderId="11" xfId="2" applyFont="1" applyBorder="1" applyAlignment="1">
      <alignment horizontal="centerContinuous"/>
    </xf>
    <xf numFmtId="0" fontId="9" fillId="2" borderId="1" xfId="2" applyFont="1" applyBorder="1" applyAlignment="1">
      <alignment horizontal="center"/>
    </xf>
    <xf numFmtId="0" fontId="3" fillId="0" borderId="3" xfId="1" applyBorder="1"/>
    <xf numFmtId="0" fontId="3" fillId="0" borderId="4" xfId="1" applyBorder="1"/>
    <xf numFmtId="0" fontId="3" fillId="0" borderId="12" xfId="1" applyBorder="1"/>
    <xf numFmtId="0" fontId="11" fillId="0" borderId="1" xfId="1" applyFont="1" applyBorder="1"/>
    <xf numFmtId="164" fontId="5" fillId="0" borderId="1" xfId="0" applyNumberFormat="1" applyFont="1" applyBorder="1"/>
    <xf numFmtId="0" fontId="5" fillId="0" borderId="1" xfId="0" applyFont="1" applyBorder="1" applyAlignment="1">
      <alignment horizontal="left"/>
    </xf>
    <xf numFmtId="164" fontId="5" fillId="0" borderId="1" xfId="0" applyNumberFormat="1" applyFont="1" applyBorder="1" applyAlignment="1">
      <alignment horizontal="right"/>
    </xf>
    <xf numFmtId="0" fontId="5" fillId="0" borderId="1" xfId="0" applyNumberFormat="1" applyFont="1" applyBorder="1" applyAlignment="1">
      <alignment horizontal="right"/>
    </xf>
    <xf numFmtId="165" fontId="5" fillId="0" borderId="1" xfId="0" applyNumberFormat="1" applyFont="1" applyBorder="1"/>
    <xf numFmtId="0" fontId="0" fillId="0" borderId="3" xfId="0" applyBorder="1"/>
    <xf numFmtId="0" fontId="0" fillId="0" borderId="4" xfId="0" applyBorder="1"/>
    <xf numFmtId="0" fontId="0" fillId="0" borderId="11" xfId="0" applyBorder="1"/>
    <xf numFmtId="0" fontId="0" fillId="0" borderId="12" xfId="0" applyBorder="1"/>
    <xf numFmtId="0" fontId="3" fillId="0" borderId="11" xfId="1" applyBorder="1"/>
    <xf numFmtId="14" fontId="5" fillId="0" borderId="1" xfId="0" applyNumberFormat="1" applyFont="1" applyBorder="1" applyAlignment="1">
      <alignment wrapText="1"/>
    </xf>
    <xf numFmtId="0" fontId="5" fillId="0" borderId="1" xfId="0" applyFont="1" applyBorder="1" applyAlignment="1">
      <alignment horizontal="center"/>
    </xf>
    <xf numFmtId="0" fontId="9" fillId="2" borderId="1" xfId="2" applyFont="1" applyBorder="1" applyAlignment="1"/>
    <xf numFmtId="0" fontId="0" fillId="0" borderId="0" xfId="0"/>
    <xf numFmtId="0" fontId="9" fillId="2" borderId="10" xfId="2" applyFont="1" applyBorder="1"/>
    <xf numFmtId="0" fontId="9" fillId="2" borderId="12" xfId="2" applyFont="1" applyBorder="1"/>
    <xf numFmtId="14" fontId="5" fillId="0" borderId="10" xfId="0" applyNumberFormat="1" applyFont="1" applyBorder="1"/>
    <xf numFmtId="0" fontId="5" fillId="0" borderId="12" xfId="0" applyFont="1" applyBorder="1" applyAlignment="1">
      <alignment wrapText="1"/>
    </xf>
    <xf numFmtId="0" fontId="12" fillId="0" borderId="10" xfId="0" applyFont="1" applyBorder="1"/>
    <xf numFmtId="0" fontId="12" fillId="0" borderId="11" xfId="0" applyFont="1" applyBorder="1"/>
    <xf numFmtId="0" fontId="12" fillId="0" borderId="12" xfId="0" applyFont="1" applyBorder="1"/>
    <xf numFmtId="0" fontId="5" fillId="0" borderId="4" xfId="0" applyFont="1" applyBorder="1" applyAlignment="1">
      <alignment wrapText="1"/>
    </xf>
    <xf numFmtId="0" fontId="5" fillId="0" borderId="5" xfId="0" applyFont="1" applyBorder="1" applyAlignment="1">
      <alignment wrapText="1"/>
    </xf>
    <xf numFmtId="0" fontId="2" fillId="3" borderId="1" xfId="4" applyBorder="1"/>
    <xf numFmtId="0" fontId="2" fillId="4" borderId="1" xfId="5" applyBorder="1"/>
    <xf numFmtId="0" fontId="2" fillId="4" borderId="1" xfId="5" applyBorder="1" applyAlignment="1">
      <alignment wrapText="1"/>
    </xf>
    <xf numFmtId="164" fontId="5" fillId="0" borderId="0" xfId="0" applyNumberFormat="1" applyFont="1"/>
    <xf numFmtId="0" fontId="1" fillId="0" borderId="0" xfId="0" applyFont="1"/>
    <xf numFmtId="0" fontId="0" fillId="0" borderId="0" xfId="0"/>
    <xf numFmtId="0" fontId="15" fillId="5" borderId="1" xfId="0" applyFont="1" applyFill="1" applyBorder="1"/>
    <xf numFmtId="0" fontId="10" fillId="0" borderId="1" xfId="3" applyFont="1" applyBorder="1"/>
    <xf numFmtId="0" fontId="6" fillId="0" borderId="1" xfId="3" applyBorder="1"/>
    <xf numFmtId="0" fontId="6" fillId="0" borderId="1" xfId="3" applyBorder="1" applyAlignment="1">
      <alignment horizontal="left"/>
    </xf>
    <xf numFmtId="0" fontId="6" fillId="0" borderId="0" xfId="3"/>
    <xf numFmtId="0" fontId="10" fillId="0" borderId="0" xfId="3" applyFont="1" applyAlignment="1">
      <alignment horizontal="center"/>
    </xf>
    <xf numFmtId="0" fontId="9" fillId="2" borderId="5" xfId="2" applyFont="1" applyBorder="1" applyAlignment="1">
      <alignment horizontal="center"/>
    </xf>
    <xf numFmtId="0" fontId="9" fillId="2" borderId="0" xfId="2" applyFont="1" applyBorder="1" applyAlignment="1">
      <alignment horizontal="center"/>
    </xf>
    <xf numFmtId="0" fontId="5" fillId="0" borderId="1" xfId="0" applyFont="1" applyBorder="1" applyAlignment="1">
      <alignment horizontal="left" vertical="center" wrapText="1"/>
    </xf>
    <xf numFmtId="0" fontId="0" fillId="0" borderId="0" xfId="0"/>
    <xf numFmtId="14" fontId="5" fillId="0" borderId="10" xfId="0" applyNumberFormat="1" applyFont="1" applyBorder="1" applyAlignment="1">
      <alignment horizontal="center"/>
    </xf>
    <xf numFmtId="14" fontId="5" fillId="0" borderId="12" xfId="0" applyNumberFormat="1" applyFont="1" applyBorder="1" applyAlignment="1">
      <alignment horizontal="center"/>
    </xf>
    <xf numFmtId="0" fontId="9" fillId="2" borderId="10" xfId="2" applyFont="1" applyBorder="1" applyAlignment="1">
      <alignment horizontal="center"/>
    </xf>
    <xf numFmtId="0" fontId="9" fillId="2" borderId="11" xfId="2" applyFont="1" applyBorder="1" applyAlignment="1">
      <alignment horizontal="center"/>
    </xf>
    <xf numFmtId="0" fontId="9" fillId="2" borderId="12" xfId="2" applyFont="1" applyBorder="1" applyAlignment="1">
      <alignment horizontal="center"/>
    </xf>
    <xf numFmtId="14" fontId="5" fillId="0" borderId="10" xfId="0" applyNumberFormat="1" applyFont="1" applyBorder="1" applyAlignment="1">
      <alignment horizontal="left" wrapText="1"/>
    </xf>
    <xf numFmtId="14" fontId="5" fillId="0" borderId="11" xfId="0" applyNumberFormat="1" applyFont="1" applyBorder="1" applyAlignment="1">
      <alignment horizontal="left" wrapText="1"/>
    </xf>
    <xf numFmtId="14" fontId="5" fillId="0" borderId="12" xfId="0" applyNumberFormat="1" applyFont="1" applyBorder="1" applyAlignment="1">
      <alignment horizontal="left" wrapText="1"/>
    </xf>
    <xf numFmtId="0" fontId="5" fillId="0" borderId="10" xfId="0" applyNumberFormat="1" applyFont="1" applyBorder="1" applyAlignment="1">
      <alignment horizontal="left" wrapText="1"/>
    </xf>
    <xf numFmtId="0" fontId="5" fillId="0" borderId="11" xfId="0" applyNumberFormat="1" applyFont="1" applyBorder="1" applyAlignment="1">
      <alignment horizontal="left" wrapText="1"/>
    </xf>
    <xf numFmtId="0" fontId="5" fillId="0" borderId="12" xfId="0" applyNumberFormat="1" applyFont="1" applyBorder="1" applyAlignment="1">
      <alignment horizontal="left" wrapText="1"/>
    </xf>
    <xf numFmtId="0" fontId="5" fillId="0" borderId="10" xfId="0" applyNumberFormat="1" applyFont="1" applyBorder="1" applyAlignment="1">
      <alignment horizontal="center" wrapText="1"/>
    </xf>
    <xf numFmtId="0" fontId="5" fillId="0" borderId="11" xfId="0" applyNumberFormat="1" applyFont="1" applyBorder="1" applyAlignment="1">
      <alignment horizontal="center" wrapText="1"/>
    </xf>
    <xf numFmtId="0" fontId="5" fillId="0" borderId="12" xfId="0" applyNumberFormat="1" applyFont="1" applyBorder="1" applyAlignment="1">
      <alignment horizontal="center" wrapText="1"/>
    </xf>
    <xf numFmtId="0" fontId="5" fillId="0" borderId="10" xfId="0" applyFont="1" applyBorder="1" applyAlignment="1">
      <alignment horizontal="center"/>
    </xf>
    <xf numFmtId="0" fontId="5" fillId="0" borderId="11" xfId="0" applyFont="1" applyBorder="1" applyAlignment="1">
      <alignment horizontal="center"/>
    </xf>
    <xf numFmtId="0" fontId="5" fillId="0" borderId="12" xfId="0" applyFont="1" applyBorder="1" applyAlignment="1">
      <alignment horizontal="center"/>
    </xf>
    <xf numFmtId="0" fontId="5" fillId="0" borderId="10" xfId="0" applyFont="1" applyBorder="1" applyAlignment="1">
      <alignment horizontal="left" wrapText="1"/>
    </xf>
    <xf numFmtId="0" fontId="5" fillId="0" borderId="11" xfId="0" applyFont="1" applyBorder="1" applyAlignment="1">
      <alignment horizontal="left" wrapText="1"/>
    </xf>
    <xf numFmtId="0" fontId="5" fillId="0" borderId="12" xfId="0" applyFont="1" applyBorder="1" applyAlignment="1">
      <alignment horizontal="left" wrapText="1"/>
    </xf>
  </cellXfs>
  <cellStyles count="6">
    <cellStyle name="40% - Accent2" xfId="4" builtinId="35"/>
    <cellStyle name="40% - Accent5" xfId="5" builtinId="47"/>
    <cellStyle name="Accent1" xfId="2" builtinId="29"/>
    <cellStyle name="Hyperlink" xfId="3" builtinId="8"/>
    <cellStyle name="Normal" xfId="0" builtinId="0"/>
    <cellStyle name="Title" xfId="1" builtinId="1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9524</xdr:colOff>
      <xdr:row>12</xdr:row>
      <xdr:rowOff>123825</xdr:rowOff>
    </xdr:from>
    <xdr:to>
      <xdr:col>8</xdr:col>
      <xdr:colOff>142875</xdr:colOff>
      <xdr:row>26</xdr:row>
      <xdr:rowOff>104775</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2562224" y="2286000"/>
          <a:ext cx="7315201" cy="22479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in range that contain TRUE or FALSE are ignored.</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average_range is an empty cell, AVERAGEIF ignores it.</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range is a blank or text value, AVERAGEIF returns the #DIV0! error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criteria is empty, AVERAGEIF treats it as a 0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no cells in the range meet the criteria, AVERAGEIF returns the #DIV/0! error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question mark (?) and asterisk (*), in criteria. A question mark matches any single character; an asterisk matches any sequence of characters. If you want to find an actual question mark or asterisk, type a tilde (~) before the character.</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1" i="0">
              <a:solidFill>
                <a:schemeClr val="dk1"/>
              </a:solidFill>
              <a:effectLst/>
              <a:latin typeface="+mn-lt"/>
              <a:ea typeface="+mn-ea"/>
              <a:cs typeface="+mn-cs"/>
            </a:rPr>
            <a:t>Average_range</a:t>
          </a:r>
          <a:r>
            <a:rPr lang="en-GB" sz="1100" b="0" i="0">
              <a:solidFill>
                <a:schemeClr val="dk1"/>
              </a:solidFill>
              <a:effectLst/>
              <a:latin typeface="+mn-lt"/>
              <a:ea typeface="+mn-ea"/>
              <a:cs typeface="+mn-cs"/>
            </a:rPr>
            <a:t> does not have to be the same size and shape as </a:t>
          </a:r>
          <a:r>
            <a:rPr lang="en-GB" sz="1100" b="1" i="0">
              <a:solidFill>
                <a:schemeClr val="dk1"/>
              </a:solidFill>
              <a:effectLst/>
              <a:latin typeface="+mn-lt"/>
              <a:ea typeface="+mn-ea"/>
              <a:cs typeface="+mn-cs"/>
            </a:rPr>
            <a:t>range</a:t>
          </a:r>
          <a:r>
            <a:rPr lang="en-GB" sz="1100" b="0" i="0">
              <a:solidFill>
                <a:schemeClr val="dk1"/>
              </a:solidFill>
              <a:effectLst/>
              <a:latin typeface="+mn-lt"/>
              <a:ea typeface="+mn-ea"/>
              <a:cs typeface="+mn-cs"/>
            </a:rPr>
            <a:t>. The actual cells that are averaged are determined by using the top, left cell in </a:t>
          </a:r>
          <a:r>
            <a:rPr lang="en-GB" sz="1100" b="1" i="0">
              <a:solidFill>
                <a:schemeClr val="dk1"/>
              </a:solidFill>
              <a:effectLst/>
              <a:latin typeface="+mn-lt"/>
              <a:ea typeface="+mn-ea"/>
              <a:cs typeface="+mn-cs"/>
            </a:rPr>
            <a:t>average_range</a:t>
          </a:r>
          <a:r>
            <a:rPr lang="en-GB" sz="1100" b="0" i="0">
              <a:solidFill>
                <a:schemeClr val="dk1"/>
              </a:solidFill>
              <a:effectLst/>
              <a:latin typeface="+mn-lt"/>
              <a:ea typeface="+mn-ea"/>
              <a:cs typeface="+mn-cs"/>
            </a:rPr>
            <a:t> as the beginning cell, and then including cells that correspond in size and shape to </a:t>
          </a:r>
          <a:r>
            <a:rPr lang="en-GB" sz="1100" b="1" i="0">
              <a:solidFill>
                <a:schemeClr val="dk1"/>
              </a:solidFill>
              <a:effectLst/>
              <a:latin typeface="+mn-lt"/>
              <a:ea typeface="+mn-ea"/>
              <a:cs typeface="+mn-cs"/>
            </a:rPr>
            <a:t>range</a:t>
          </a:r>
          <a:r>
            <a:rPr lang="en-GB" sz="1100" b="0" i="0">
              <a:solidFill>
                <a:schemeClr val="dk1"/>
              </a:solidFill>
              <a:effectLst/>
              <a:latin typeface="+mn-lt"/>
              <a:ea typeface="+mn-ea"/>
              <a:cs typeface="+mn-cs"/>
            </a:rPr>
            <a:t>.</a:t>
          </a:r>
          <a:endParaRPr lang="en-GB" sz="1100"/>
        </a:p>
      </xdr:txBody>
    </xdr:sp>
    <xdr:clientData/>
  </xdr:twoCellAnchor>
  <xdr:twoCellAnchor>
    <xdr:from>
      <xdr:col>5</xdr:col>
      <xdr:colOff>9524</xdr:colOff>
      <xdr:row>42</xdr:row>
      <xdr:rowOff>123825</xdr:rowOff>
    </xdr:from>
    <xdr:to>
      <xdr:col>8</xdr:col>
      <xdr:colOff>135674</xdr:colOff>
      <xdr:row>51</xdr:row>
      <xdr:rowOff>106500</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562224" y="7143750"/>
          <a:ext cx="7308000" cy="144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SUMIF function returns incorrect results when you use it to match strings longer than 255 characters or to the string #VALUE!.</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1">
              <a:solidFill>
                <a:schemeClr val="dk1"/>
              </a:solidFill>
              <a:effectLst/>
              <a:latin typeface="+mn-lt"/>
              <a:ea typeface="+mn-ea"/>
              <a:cs typeface="+mn-cs"/>
            </a:rPr>
            <a:t>sum_range</a:t>
          </a:r>
          <a:r>
            <a:rPr lang="en-GB" sz="1100" b="0" i="0">
              <a:solidFill>
                <a:schemeClr val="dk1"/>
              </a:solidFill>
              <a:effectLst/>
              <a:latin typeface="+mn-lt"/>
              <a:ea typeface="+mn-ea"/>
              <a:cs typeface="+mn-cs"/>
            </a:rPr>
            <a:t> argument does not have to be the same size and shape as the </a:t>
          </a:r>
          <a:r>
            <a:rPr lang="en-GB" sz="1100" b="1" i="1">
              <a:solidFill>
                <a:schemeClr val="dk1"/>
              </a:solidFill>
              <a:effectLst/>
              <a:latin typeface="+mn-lt"/>
              <a:ea typeface="+mn-ea"/>
              <a:cs typeface="+mn-cs"/>
            </a:rPr>
            <a:t>range</a:t>
          </a:r>
          <a:r>
            <a:rPr lang="en-GB" sz="1100" b="0" i="0">
              <a:solidFill>
                <a:schemeClr val="dk1"/>
              </a:solidFill>
              <a:effectLst/>
              <a:latin typeface="+mn-lt"/>
              <a:ea typeface="+mn-ea"/>
              <a:cs typeface="+mn-cs"/>
            </a:rPr>
            <a:t> argument. The actual cells that are added are determined by using the upper leftmost cell in the </a:t>
          </a:r>
          <a:r>
            <a:rPr lang="en-GB" sz="1100" b="1" i="1">
              <a:solidFill>
                <a:schemeClr val="dk1"/>
              </a:solidFill>
              <a:effectLst/>
              <a:latin typeface="+mn-lt"/>
              <a:ea typeface="+mn-ea"/>
              <a:cs typeface="+mn-cs"/>
            </a:rPr>
            <a:t>sum_range</a:t>
          </a:r>
          <a:r>
            <a:rPr lang="en-GB" sz="1100" b="0" i="0">
              <a:solidFill>
                <a:schemeClr val="dk1"/>
              </a:solidFill>
              <a:effectLst/>
              <a:latin typeface="+mn-lt"/>
              <a:ea typeface="+mn-ea"/>
              <a:cs typeface="+mn-cs"/>
            </a:rPr>
            <a:t> argument as the beginning cell, and then including cells that correspond in size and shape to the </a:t>
          </a:r>
          <a:r>
            <a:rPr lang="en-GB" sz="1100" b="1" i="1">
              <a:solidFill>
                <a:schemeClr val="dk1"/>
              </a:solidFill>
              <a:effectLst/>
              <a:latin typeface="+mn-lt"/>
              <a:ea typeface="+mn-ea"/>
              <a:cs typeface="+mn-cs"/>
            </a:rPr>
            <a:t>range</a:t>
          </a:r>
          <a:r>
            <a:rPr lang="en-GB" sz="1100" b="0" i="0">
              <a:solidFill>
                <a:schemeClr val="dk1"/>
              </a:solidFill>
              <a:effectLst/>
              <a:latin typeface="+mn-lt"/>
              <a:ea typeface="+mn-ea"/>
              <a:cs typeface="+mn-cs"/>
            </a:rPr>
            <a:t> argument.</a:t>
          </a:r>
        </a:p>
        <a:p>
          <a:endParaRPr lang="en-GB" sz="1100"/>
        </a:p>
      </xdr:txBody>
    </xdr:sp>
    <xdr:clientData/>
  </xdr:twoCellAnchor>
  <xdr:twoCellAnchor>
    <xdr:from>
      <xdr:col>5</xdr:col>
      <xdr:colOff>9524</xdr:colOff>
      <xdr:row>72</xdr:row>
      <xdr:rowOff>123825</xdr:rowOff>
    </xdr:from>
    <xdr:to>
      <xdr:col>8</xdr:col>
      <xdr:colOff>135674</xdr:colOff>
      <xdr:row>81</xdr:row>
      <xdr:rowOff>106500</xdr:rowOff>
    </xdr:to>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2562224" y="7143750"/>
          <a:ext cx="7308000" cy="144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COUNTIF function returns incorrect results when you use it to match strings longer than 255 characters. </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Be sure to enclose the </a:t>
          </a:r>
          <a:r>
            <a:rPr lang="en-GB" sz="1100" b="1" i="1">
              <a:solidFill>
                <a:schemeClr val="dk1"/>
              </a:solidFill>
              <a:effectLst/>
              <a:latin typeface="+mn-lt"/>
              <a:ea typeface="+mn-ea"/>
              <a:cs typeface="+mn-cs"/>
            </a:rPr>
            <a:t>criteria</a:t>
          </a:r>
          <a:r>
            <a:rPr lang="en-GB" sz="1100" b="0" i="0">
              <a:solidFill>
                <a:schemeClr val="dk1"/>
              </a:solidFill>
              <a:effectLst/>
              <a:latin typeface="+mn-lt"/>
              <a:ea typeface="+mn-ea"/>
              <a:cs typeface="+mn-cs"/>
            </a:rPr>
            <a:t> argument in quotes.</a:t>
          </a:r>
          <a:endParaRPr lang="en-GB" sz="1100"/>
        </a:p>
      </xdr:txBody>
    </xdr:sp>
    <xdr:clientData/>
  </xdr:twoCellAnchor>
  <xdr:twoCellAnchor>
    <xdr:from>
      <xdr:col>5</xdr:col>
      <xdr:colOff>10584</xdr:colOff>
      <xdr:row>98</xdr:row>
      <xdr:rowOff>84666</xdr:rowOff>
    </xdr:from>
    <xdr:to>
      <xdr:col>8</xdr:col>
      <xdr:colOff>137284</xdr:colOff>
      <xdr:row>111</xdr:row>
      <xdr:rowOff>127000</xdr:rowOff>
    </xdr:to>
    <xdr:sp macro="" textlink="">
      <xdr:nvSpPr>
        <xdr:cNvPr id="7" name="TextBox 6">
          <a:extLst>
            <a:ext uri="{FF2B5EF4-FFF2-40B4-BE49-F238E27FC236}">
              <a16:creationId xmlns:a16="http://schemas.microsoft.com/office/drawing/2014/main" id="{00000000-0008-0000-0300-000007000000}"/>
            </a:ext>
          </a:extLst>
        </xdr:cNvPr>
        <xdr:cNvSpPr txBox="1"/>
      </xdr:nvSpPr>
      <xdr:spPr>
        <a:xfrm>
          <a:off x="2995084" y="17113249"/>
          <a:ext cx="8953200" cy="2169584"/>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average_range is a blank or text value,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a criteria range is empty, AVERAGEIFS treats it as a 0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in range that contain TRUE evaluate as 1; cells in range that contain FALSE evaluate as 0 (zero).</a:t>
          </a:r>
          <a:r>
            <a:rPr lang="en-GB" sz="1100" b="0" i="0" baseline="0">
              <a:solidFill>
                <a:srgbClr val="FF0000"/>
              </a:solidFill>
              <a:effectLst/>
              <a:latin typeface="+mn-lt"/>
              <a:ea typeface="+mn-ea"/>
              <a:cs typeface="+mn-cs"/>
            </a:rPr>
            <a:t> *Remember in AVERAGEIF() function TRUE or FALSE statements were neglected.</a:t>
          </a:r>
          <a:r>
            <a:rPr lang="en-GB" sz="1100" b="0" i="0" baseline="0">
              <a:solidFill>
                <a:schemeClr val="dk1"/>
              </a:solidFill>
              <a:effectLst/>
              <a:latin typeface="+mn-lt"/>
              <a:ea typeface="+mn-ea"/>
              <a:cs typeface="+mn-cs"/>
            </a:rPr>
            <a:t> </a:t>
          </a:r>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Each cell in average_range is used in the average calculation only if all of the corresponding criteria specified are true for that cell.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Unlike the range and criteria arguments in the AVERAGEIF function, in AVERAGEIFS each criteria_range must be the same size and shape as sum_range.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cells in average_range cannot be translated into numbers,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are no cells that meet all the criteria,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question mark (?) and asterisk (*), in criteria. A question mark matches any single character; an asterisk matches any sequence of characters. If you want to find an actual question mark or asterisk, type a tilde (~) before the character.</a:t>
          </a:r>
        </a:p>
        <a:p>
          <a:endParaRPr lang="en-GB" sz="1100"/>
        </a:p>
      </xdr:txBody>
    </xdr:sp>
    <xdr:clientData/>
  </xdr:twoCellAnchor>
  <xdr:twoCellAnchor>
    <xdr:from>
      <xdr:col>5</xdr:col>
      <xdr:colOff>10584</xdr:colOff>
      <xdr:row>144</xdr:row>
      <xdr:rowOff>84666</xdr:rowOff>
    </xdr:from>
    <xdr:to>
      <xdr:col>8</xdr:col>
      <xdr:colOff>137284</xdr:colOff>
      <xdr:row>153</xdr:row>
      <xdr:rowOff>59916</xdr:rowOff>
    </xdr:to>
    <xdr:sp macro="" textlink="">
      <xdr:nvSpPr>
        <xdr:cNvPr id="10" name="TextBox 9">
          <a:extLst>
            <a:ext uri="{FF2B5EF4-FFF2-40B4-BE49-F238E27FC236}">
              <a16:creationId xmlns:a16="http://schemas.microsoft.com/office/drawing/2014/main" id="{00000000-0008-0000-0300-00000A000000}"/>
            </a:ext>
          </a:extLst>
        </xdr:cNvPr>
        <xdr:cNvSpPr txBox="1"/>
      </xdr:nvSpPr>
      <xdr:spPr>
        <a:xfrm>
          <a:off x="2995084" y="25696333"/>
          <a:ext cx="9757533"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Each range's criteria is applied one cell at a time. If all of the first cells meet their associated criteria, the count increases by 1. If all of the second cells meet their associated criteria, the count increases by 1 again, and so on until all of the cells are evaluated.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criteria argument is a reference to an empty cell,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 function treats the empty cell as a 0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the question mark (?) and asterisk (*) — in criteria. A question mark matches any single character, and an asterisk matches any sequence of characters. If you want to find an actual question mark or asterisk, type a tilde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before the character.</a:t>
          </a:r>
        </a:p>
        <a:p>
          <a:endParaRPr lang="en-GB" sz="1100"/>
        </a:p>
      </xdr:txBody>
    </xdr:sp>
    <xdr:clientData/>
  </xdr:twoCellAnchor>
  <xdr:twoCellAnchor>
    <xdr:from>
      <xdr:col>4</xdr:col>
      <xdr:colOff>127000</xdr:colOff>
      <xdr:row>184</xdr:row>
      <xdr:rowOff>31750</xdr:rowOff>
    </xdr:from>
    <xdr:to>
      <xdr:col>8</xdr:col>
      <xdr:colOff>116117</xdr:colOff>
      <xdr:row>189</xdr:row>
      <xdr:rowOff>102000</xdr:rowOff>
    </xdr:to>
    <xdr:sp macro="" textlink="">
      <xdr:nvSpPr>
        <xdr:cNvPr id="11" name="TextBox 10">
          <a:extLst>
            <a:ext uri="{FF2B5EF4-FFF2-40B4-BE49-F238E27FC236}">
              <a16:creationId xmlns:a16="http://schemas.microsoft.com/office/drawing/2014/main" id="{00000000-0008-0000-0300-00000B000000}"/>
            </a:ext>
          </a:extLst>
        </xdr:cNvPr>
        <xdr:cNvSpPr txBox="1"/>
      </xdr:nvSpPr>
      <xdr:spPr>
        <a:xfrm>
          <a:off x="2973917" y="33326917"/>
          <a:ext cx="9757533" cy="86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Value or Value_if_na is an empty cell, IFNA treats it as an empty string value ("").</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Value is an array formula, IFNA returns an array of results for each cell in the range specified in value.</a:t>
          </a:r>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7</xdr:row>
      <xdr:rowOff>57150</xdr:rowOff>
    </xdr:from>
    <xdr:to>
      <xdr:col>9</xdr:col>
      <xdr:colOff>20400</xdr:colOff>
      <xdr:row>12</xdr:row>
      <xdr:rowOff>40650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3248025" y="1962150"/>
          <a:ext cx="7488000" cy="93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 cell range or reference, only numeric values in the reference or range can be added. Empty cells, logical values like TRUE, or text are ignored.</a:t>
          </a:r>
          <a:endParaRPr lang="en-GB" sz="1100"/>
        </a:p>
        <a:p>
          <a:endParaRPr lang="en-GB" sz="1100"/>
        </a:p>
      </xdr:txBody>
    </xdr:sp>
    <xdr:clientData/>
  </xdr:twoCellAnchor>
  <xdr:twoCellAnchor>
    <xdr:from>
      <xdr:col>6</xdr:col>
      <xdr:colOff>0</xdr:colOff>
      <xdr:row>22</xdr:row>
      <xdr:rowOff>19050</xdr:rowOff>
    </xdr:from>
    <xdr:to>
      <xdr:col>9</xdr:col>
      <xdr:colOff>20400</xdr:colOff>
      <xdr:row>32</xdr:row>
      <xdr:rowOff>58050</xdr:rowOff>
    </xdr:to>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3248025" y="5162550"/>
          <a:ext cx="7488000" cy="194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ranges, or cell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range or cell reference argument contains text, logical values, or empty cells, those values are ignored; however, cells with the value zero are included.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a:t>
          </a:r>
          <a:r>
            <a:rPr lang="en-GB" sz="1100" b="1" i="0">
              <a:solidFill>
                <a:schemeClr val="dk1"/>
              </a:solidFill>
              <a:effectLst/>
              <a:latin typeface="+mn-lt"/>
              <a:ea typeface="+mn-ea"/>
              <a:cs typeface="+mn-cs"/>
            </a:rPr>
            <a:t>AVERAGEA</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calculate the average of only the values that meet certain criteria, use the </a:t>
          </a:r>
          <a:r>
            <a:rPr lang="en-GB" sz="1100" b="1" i="0">
              <a:solidFill>
                <a:schemeClr val="dk1"/>
              </a:solidFill>
              <a:effectLst/>
              <a:latin typeface="+mn-lt"/>
              <a:ea typeface="+mn-ea"/>
              <a:cs typeface="+mn-cs"/>
            </a:rPr>
            <a:t>AVERAGEIF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AVERAGEIFS</a:t>
          </a:r>
          <a:r>
            <a:rPr lang="en-GB" sz="1100" b="0" i="0">
              <a:solidFill>
                <a:schemeClr val="dk1"/>
              </a:solidFill>
              <a:effectLst/>
              <a:latin typeface="+mn-lt"/>
              <a:ea typeface="+mn-ea"/>
              <a:cs typeface="+mn-cs"/>
            </a:rPr>
            <a:t> function.</a:t>
          </a:r>
        </a:p>
        <a:p>
          <a:endParaRPr lang="en-GB" sz="1100"/>
        </a:p>
      </xdr:txBody>
    </xdr:sp>
    <xdr:clientData/>
  </xdr:twoCellAnchor>
  <xdr:twoCellAnchor>
    <xdr:from>
      <xdr:col>6</xdr:col>
      <xdr:colOff>0</xdr:colOff>
      <xdr:row>41</xdr:row>
      <xdr:rowOff>38100</xdr:rowOff>
    </xdr:from>
    <xdr:to>
      <xdr:col>9</xdr:col>
      <xdr:colOff>20400</xdr:colOff>
      <xdr:row>52</xdr:row>
      <xdr:rowOff>30600</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3248025" y="9344025"/>
          <a:ext cx="7488000" cy="208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Array or reference arguments that contain text evaluate as 0 (zero). Empty text ("") evaluates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AVERAGE function.</a:t>
          </a:r>
        </a:p>
        <a:p>
          <a:endParaRPr lang="en-GB" sz="1100"/>
        </a:p>
      </xdr:txBody>
    </xdr:sp>
    <xdr:clientData/>
  </xdr:twoCellAnchor>
  <xdr:twoCellAnchor>
    <xdr:from>
      <xdr:col>6</xdr:col>
      <xdr:colOff>0</xdr:colOff>
      <xdr:row>61</xdr:row>
      <xdr:rowOff>38100</xdr:rowOff>
    </xdr:from>
    <xdr:to>
      <xdr:col>9</xdr:col>
      <xdr:colOff>20400</xdr:colOff>
      <xdr:row>70</xdr:row>
      <xdr:rowOff>123600</xdr:rowOff>
    </xdr:to>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3248025" y="13535025"/>
          <a:ext cx="7488000" cy="180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numbers, dates, or a text representation of numbers (for example, a number enclosed in quotation marks, such as "1")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counted. Empty cells, logical values, text, or error values in the array or reference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logical values, text, or error values, use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only numbers that meet certain criteria, use the </a:t>
          </a:r>
          <a:r>
            <a:rPr lang="en-GB" sz="1100" b="1" i="0">
              <a:solidFill>
                <a:schemeClr val="dk1"/>
              </a:solidFill>
              <a:effectLst/>
              <a:latin typeface="+mn-lt"/>
              <a:ea typeface="+mn-ea"/>
              <a:cs typeface="+mn-cs"/>
            </a:rPr>
            <a:t>COUNTIF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function.</a:t>
          </a:r>
        </a:p>
        <a:p>
          <a:endParaRPr lang="en-GB" sz="1100"/>
        </a:p>
      </xdr:txBody>
    </xdr:sp>
    <xdr:clientData/>
  </xdr:twoCellAnchor>
  <xdr:twoCellAnchor>
    <xdr:from>
      <xdr:col>6</xdr:col>
      <xdr:colOff>0</xdr:colOff>
      <xdr:row>79</xdr:row>
      <xdr:rowOff>38100</xdr:rowOff>
    </xdr:from>
    <xdr:to>
      <xdr:col>9</xdr:col>
      <xdr:colOff>20400</xdr:colOff>
      <xdr:row>86</xdr:row>
      <xdr:rowOff>36600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3302000" y="16939683"/>
          <a:ext cx="9640650" cy="133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counts cells containing any type of information, including error values and empty text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For example, if the range contains a formula that returns an empty string,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counts that value.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does not count empty cells.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need to count logical values, text, or error values (in other words, if you want to count only cells that contain numbers), use the </a:t>
          </a:r>
          <a:r>
            <a:rPr lang="en-GB" sz="1100" b="1" i="0">
              <a:solidFill>
                <a:schemeClr val="dk1"/>
              </a:solidFill>
              <a:effectLst/>
              <a:latin typeface="+mn-lt"/>
              <a:ea typeface="+mn-ea"/>
              <a:cs typeface="+mn-cs"/>
            </a:rPr>
            <a:t>COUNT</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only cells that meet certain criteria, use the </a:t>
          </a:r>
          <a:r>
            <a:rPr lang="en-GB" sz="1100" b="1" i="0">
              <a:solidFill>
                <a:schemeClr val="dk1"/>
              </a:solidFill>
              <a:effectLst/>
              <a:latin typeface="+mn-lt"/>
              <a:ea typeface="+mn-ea"/>
              <a:cs typeface="+mn-cs"/>
            </a:rPr>
            <a:t>COUNTIF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 function.</a:t>
          </a:r>
        </a:p>
        <a:p>
          <a:endParaRPr lang="en-GB" sz="1100"/>
        </a:p>
      </xdr:txBody>
    </xdr:sp>
    <xdr:clientData/>
  </xdr:twoCellAnchor>
  <xdr:twoCellAnchor>
    <xdr:from>
      <xdr:col>5</xdr:col>
      <xdr:colOff>369358</xdr:colOff>
      <xdr:row>115</xdr:row>
      <xdr:rowOff>104768</xdr:rowOff>
    </xdr:from>
    <xdr:to>
      <xdr:col>9</xdr:col>
      <xdr:colOff>13775</xdr:colOff>
      <xdr:row>122</xdr:row>
      <xdr:rowOff>175268</xdr:rowOff>
    </xdr:to>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3248025" y="20689351"/>
          <a:ext cx="91800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array arguments must have the same dimensions. If they do not, SUMPRODUCT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SUMPRODUCT treats array entries that are not numeric as if they were zeros.</a:t>
          </a:r>
        </a:p>
        <a:p>
          <a:endParaRPr lang="en-GB" sz="1100"/>
        </a:p>
      </xdr:txBody>
    </xdr:sp>
    <xdr:clientData/>
  </xdr:twoCellAnchor>
  <xdr:twoCellAnchor>
    <xdr:from>
      <xdr:col>6</xdr:col>
      <xdr:colOff>3177</xdr:colOff>
      <xdr:row>133</xdr:row>
      <xdr:rowOff>56079</xdr:rowOff>
    </xdr:from>
    <xdr:to>
      <xdr:col>9</xdr:col>
      <xdr:colOff>18010</xdr:colOff>
      <xdr:row>140</xdr:row>
      <xdr:rowOff>18579</xdr:rowOff>
    </xdr:to>
    <xdr:sp macro="" textlink="">
      <xdr:nvSpPr>
        <xdr:cNvPr id="8" name="TextBox 7">
          <a:extLst>
            <a:ext uri="{FF2B5EF4-FFF2-40B4-BE49-F238E27FC236}">
              <a16:creationId xmlns:a16="http://schemas.microsoft.com/office/drawing/2014/main" id="{00000000-0008-0000-0400-000008000000}"/>
            </a:ext>
          </a:extLst>
        </xdr:cNvPr>
        <xdr:cNvSpPr txBox="1"/>
      </xdr:nvSpPr>
      <xdr:spPr>
        <a:xfrm>
          <a:off x="3252260" y="24164912"/>
          <a:ext cx="9180000" cy="129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Numbers, 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counted. Empty cells, logical values, text, or error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endParaRPr lang="en-GB" sz="1100"/>
        </a:p>
      </xdr:txBody>
    </xdr:sp>
    <xdr:clientData/>
  </xdr:twoCellAnchor>
  <xdr:twoCellAnchor>
    <xdr:from>
      <xdr:col>5</xdr:col>
      <xdr:colOff>367245</xdr:colOff>
      <xdr:row>147</xdr:row>
      <xdr:rowOff>92062</xdr:rowOff>
    </xdr:from>
    <xdr:to>
      <xdr:col>9</xdr:col>
      <xdr:colOff>11662</xdr:colOff>
      <xdr:row>153</xdr:row>
      <xdr:rowOff>173062</xdr:rowOff>
    </xdr:to>
    <xdr:sp macro="" textlink="">
      <xdr:nvSpPr>
        <xdr:cNvPr id="9" name="TextBox 8">
          <a:extLst>
            <a:ext uri="{FF2B5EF4-FFF2-40B4-BE49-F238E27FC236}">
              <a16:creationId xmlns:a16="http://schemas.microsoft.com/office/drawing/2014/main" id="{00000000-0008-0000-0400-000009000000}"/>
            </a:ext>
          </a:extLst>
        </xdr:cNvPr>
        <xdr:cNvSpPr txBox="1"/>
      </xdr:nvSpPr>
      <xdr:spPr>
        <a:xfrm>
          <a:off x="3245912" y="26963145"/>
          <a:ext cx="9688000" cy="122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with formulas that return "" (empty text) are also counted. Cells with zero values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To run this formula, you need to turn off iterative calculation. Here's how:</a:t>
          </a:r>
        </a:p>
        <a:p>
          <a:r>
            <a:rPr lang="en-GB" sz="1100" b="0" i="0">
              <a:solidFill>
                <a:schemeClr val="dk1"/>
              </a:solidFill>
              <a:effectLst/>
              <a:latin typeface="+mn-lt"/>
              <a:ea typeface="+mn-ea"/>
              <a:cs typeface="+mn-cs"/>
            </a:rPr>
            <a:t>	1) Click the </a:t>
          </a:r>
          <a:r>
            <a:rPr lang="en-GB" sz="1100" b="1" i="0">
              <a:solidFill>
                <a:schemeClr val="dk1"/>
              </a:solidFill>
              <a:effectLst/>
              <a:latin typeface="+mn-lt"/>
              <a:ea typeface="+mn-ea"/>
              <a:cs typeface="+mn-cs"/>
            </a:rPr>
            <a:t>File</a:t>
          </a:r>
          <a:r>
            <a:rPr lang="en-GB" sz="1100" b="0" i="0">
              <a:solidFill>
                <a:schemeClr val="dk1"/>
              </a:solidFill>
              <a:effectLst/>
              <a:latin typeface="+mn-lt"/>
              <a:ea typeface="+mn-ea"/>
              <a:cs typeface="+mn-cs"/>
            </a:rPr>
            <a:t> tab, and then click </a:t>
          </a:r>
          <a:r>
            <a:rPr lang="en-GB" sz="1100" b="1" i="0">
              <a:solidFill>
                <a:schemeClr val="dk1"/>
              </a:solidFill>
              <a:effectLst/>
              <a:latin typeface="+mn-lt"/>
              <a:ea typeface="+mn-ea"/>
              <a:cs typeface="+mn-cs"/>
            </a:rPr>
            <a:t>Options</a:t>
          </a:r>
          <a:r>
            <a:rPr lang="en-GB" sz="1100" b="0" i="0">
              <a:solidFill>
                <a:schemeClr val="dk1"/>
              </a:solidFill>
              <a:effectLst/>
              <a:latin typeface="+mn-lt"/>
              <a:ea typeface="+mn-ea"/>
              <a:cs typeface="+mn-cs"/>
            </a:rPr>
            <a:t>.</a:t>
          </a:r>
        </a:p>
        <a:p>
          <a:r>
            <a:rPr lang="en-GB" sz="1100" b="0" i="0">
              <a:solidFill>
                <a:schemeClr val="dk1"/>
              </a:solidFill>
              <a:effectLst/>
              <a:latin typeface="+mn-lt"/>
              <a:ea typeface="+mn-ea"/>
              <a:cs typeface="+mn-cs"/>
            </a:rPr>
            <a:t>	2) Click </a:t>
          </a:r>
          <a:r>
            <a:rPr lang="en-GB" sz="1100" b="1" i="0">
              <a:solidFill>
                <a:schemeClr val="dk1"/>
              </a:solidFill>
              <a:effectLst/>
              <a:latin typeface="+mn-lt"/>
              <a:ea typeface="+mn-ea"/>
              <a:cs typeface="+mn-cs"/>
            </a:rPr>
            <a:t>Formulas</a:t>
          </a:r>
          <a:r>
            <a:rPr lang="en-GB" sz="1100" b="0" i="0">
              <a:solidFill>
                <a:schemeClr val="dk1"/>
              </a:solidFill>
              <a:effectLst/>
              <a:latin typeface="+mn-lt"/>
              <a:ea typeface="+mn-ea"/>
              <a:cs typeface="+mn-cs"/>
            </a:rPr>
            <a:t>, and under </a:t>
          </a:r>
          <a:r>
            <a:rPr lang="en-GB" sz="1100" b="1" i="0">
              <a:solidFill>
                <a:schemeClr val="dk1"/>
              </a:solidFill>
              <a:effectLst/>
              <a:latin typeface="+mn-lt"/>
              <a:ea typeface="+mn-ea"/>
              <a:cs typeface="+mn-cs"/>
            </a:rPr>
            <a:t>Calculation options</a:t>
          </a:r>
          <a:r>
            <a:rPr lang="en-GB" sz="1100" b="0" i="0">
              <a:solidFill>
                <a:schemeClr val="dk1"/>
              </a:solidFill>
              <a:effectLst/>
              <a:latin typeface="+mn-lt"/>
              <a:ea typeface="+mn-ea"/>
              <a:cs typeface="+mn-cs"/>
            </a:rPr>
            <a:t>, clear the </a:t>
          </a:r>
          <a:r>
            <a:rPr lang="en-GB" sz="1100" b="1" i="0">
              <a:solidFill>
                <a:schemeClr val="dk1"/>
              </a:solidFill>
              <a:effectLst/>
              <a:latin typeface="+mn-lt"/>
              <a:ea typeface="+mn-ea"/>
              <a:cs typeface="+mn-cs"/>
            </a:rPr>
            <a:t>Enable iterative calculation</a:t>
          </a:r>
          <a:r>
            <a:rPr lang="en-GB" sz="1100" b="0" i="0">
              <a:solidFill>
                <a:schemeClr val="dk1"/>
              </a:solidFill>
              <a:effectLst/>
              <a:latin typeface="+mn-lt"/>
              <a:ea typeface="+mn-ea"/>
              <a:cs typeface="+mn-cs"/>
            </a:rPr>
            <a:t> check box, then click</a:t>
          </a:r>
          <a:r>
            <a:rPr lang="en-GB" sz="1100" b="1" i="0">
              <a:solidFill>
                <a:schemeClr val="dk1"/>
              </a:solidFill>
              <a:effectLst/>
              <a:latin typeface="+mn-lt"/>
              <a:ea typeface="+mn-ea"/>
              <a:cs typeface="+mn-cs"/>
            </a:rPr>
            <a:t>OK</a:t>
          </a:r>
          <a:r>
            <a:rPr lang="en-GB" sz="1100" b="0" i="0">
              <a:solidFill>
                <a:schemeClr val="dk1"/>
              </a:solidFill>
              <a:effectLst/>
              <a:latin typeface="+mn-lt"/>
              <a:ea typeface="+mn-ea"/>
              <a:cs typeface="+mn-cs"/>
            </a:rPr>
            <a:t>.</a:t>
          </a:r>
        </a:p>
        <a:p>
          <a:endParaRPr lang="en-GB" sz="1100"/>
        </a:p>
      </xdr:txBody>
    </xdr:sp>
    <xdr:clientData/>
  </xdr:twoCellAnchor>
  <xdr:twoCellAnchor>
    <xdr:from>
      <xdr:col>6</xdr:col>
      <xdr:colOff>1067</xdr:colOff>
      <xdr:row>182</xdr:row>
      <xdr:rowOff>128027</xdr:rowOff>
    </xdr:from>
    <xdr:to>
      <xdr:col>9</xdr:col>
      <xdr:colOff>15900</xdr:colOff>
      <xdr:row>189</xdr:row>
      <xdr:rowOff>18527</xdr:rowOff>
    </xdr:to>
    <xdr:sp macro="" textlink="">
      <xdr:nvSpPr>
        <xdr:cNvPr id="10" name="TextBox 9">
          <a:extLst>
            <a:ext uri="{FF2B5EF4-FFF2-40B4-BE49-F238E27FC236}">
              <a16:creationId xmlns:a16="http://schemas.microsoft.com/office/drawing/2014/main" id="{00000000-0008-0000-0400-00000A000000}"/>
            </a:ext>
          </a:extLst>
        </xdr:cNvPr>
        <xdr:cNvSpPr txBox="1"/>
      </xdr:nvSpPr>
      <xdr:spPr>
        <a:xfrm>
          <a:off x="3250150" y="32237860"/>
          <a:ext cx="9688000" cy="122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 is nonnumeric, ODD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Regardless of the sign of number, a value is rounded up when adjusted away from zero. If number is an odd integer, no rounding occurs.</a:t>
          </a:r>
          <a:endParaRPr lang="en-GB" sz="1100"/>
        </a:p>
      </xdr:txBody>
    </xdr:sp>
    <xdr:clientData/>
  </xdr:twoCellAnchor>
  <xdr:twoCellAnchor>
    <xdr:from>
      <xdr:col>5</xdr:col>
      <xdr:colOff>354548</xdr:colOff>
      <xdr:row>165</xdr:row>
      <xdr:rowOff>121685</xdr:rowOff>
    </xdr:from>
    <xdr:to>
      <xdr:col>8</xdr:col>
      <xdr:colOff>5216548</xdr:colOff>
      <xdr:row>172</xdr:row>
      <xdr:rowOff>12185</xdr:rowOff>
    </xdr:to>
    <xdr:sp macro="" textlink="">
      <xdr:nvSpPr>
        <xdr:cNvPr id="11" name="TextBox 10">
          <a:extLst>
            <a:ext uri="{FF2B5EF4-FFF2-40B4-BE49-F238E27FC236}">
              <a16:creationId xmlns:a16="http://schemas.microsoft.com/office/drawing/2014/main" id="{00000000-0008-0000-0400-00000B000000}"/>
            </a:ext>
          </a:extLst>
        </xdr:cNvPr>
        <xdr:cNvSpPr txBox="1"/>
      </xdr:nvSpPr>
      <xdr:spPr>
        <a:xfrm>
          <a:off x="3233215" y="30517018"/>
          <a:ext cx="9688000" cy="122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 is nonnumeric, EVEN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Regardless of the sign of number, a value is rounded up when adjusted away from zero. If number is an even integer, no rounding occurs.</a:t>
          </a:r>
        </a:p>
        <a:p>
          <a:endParaRPr lang="en-GB" sz="1100"/>
        </a:p>
      </xdr:txBody>
    </xdr:sp>
    <xdr:clientData/>
  </xdr:twoCellAnchor>
  <xdr:twoCellAnchor>
    <xdr:from>
      <xdr:col>6</xdr:col>
      <xdr:colOff>1067</xdr:colOff>
      <xdr:row>206</xdr:row>
      <xdr:rowOff>32761</xdr:rowOff>
    </xdr:from>
    <xdr:to>
      <xdr:col>9</xdr:col>
      <xdr:colOff>15900</xdr:colOff>
      <xdr:row>212</xdr:row>
      <xdr:rowOff>41761</xdr:rowOff>
    </xdr:to>
    <xdr:sp macro="" textlink="">
      <xdr:nvSpPr>
        <xdr:cNvPr id="12" name="TextBox 11">
          <a:extLst>
            <a:ext uri="{FF2B5EF4-FFF2-40B4-BE49-F238E27FC236}">
              <a16:creationId xmlns:a16="http://schemas.microsoft.com/office/drawing/2014/main" id="{00000000-0008-0000-0400-00000C000000}"/>
            </a:ext>
          </a:extLst>
        </xdr:cNvPr>
        <xdr:cNvSpPr txBox="1"/>
      </xdr:nvSpPr>
      <xdr:spPr>
        <a:xfrm>
          <a:off x="3250150" y="38672511"/>
          <a:ext cx="9688000" cy="115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array is empty, LARGE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k ≤ 0 or if k is greater than the number of data points, LARGE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 is the number of data points in a range, then LARGE(array,1) returns the largest value, and LARGE(array,n) returns the smallest value.</a:t>
          </a:r>
        </a:p>
        <a:p>
          <a:endParaRPr lang="en-GB" sz="1100"/>
        </a:p>
      </xdr:txBody>
    </xdr:sp>
    <xdr:clientData/>
  </xdr:twoCellAnchor>
  <xdr:twoCellAnchor>
    <xdr:from>
      <xdr:col>6</xdr:col>
      <xdr:colOff>11650</xdr:colOff>
      <xdr:row>222</xdr:row>
      <xdr:rowOff>85677</xdr:rowOff>
    </xdr:from>
    <xdr:to>
      <xdr:col>9</xdr:col>
      <xdr:colOff>26483</xdr:colOff>
      <xdr:row>228</xdr:row>
      <xdr:rowOff>94677</xdr:rowOff>
    </xdr:to>
    <xdr:sp macro="" textlink="">
      <xdr:nvSpPr>
        <xdr:cNvPr id="13" name="TextBox 12">
          <a:extLst>
            <a:ext uri="{FF2B5EF4-FFF2-40B4-BE49-F238E27FC236}">
              <a16:creationId xmlns:a16="http://schemas.microsoft.com/office/drawing/2014/main" id="{00000000-0008-0000-0400-00000D000000}"/>
            </a:ext>
          </a:extLst>
        </xdr:cNvPr>
        <xdr:cNvSpPr txBox="1"/>
      </xdr:nvSpPr>
      <xdr:spPr>
        <a:xfrm>
          <a:off x="3260733" y="41858094"/>
          <a:ext cx="9635083" cy="115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array is empty, SMALL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k ≤ 0 or if k exceeds the number of data points, SMALL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 is the number of data points in array, SMALL(array,1) equals the smallest value, and SMALL(array,n) equals the largest value.</a:t>
          </a:r>
        </a:p>
        <a:p>
          <a:endParaRPr lang="en-GB" sz="1100"/>
        </a:p>
      </xdr:txBody>
    </xdr:sp>
    <xdr:clientData/>
  </xdr:twoCellAnchor>
  <xdr:twoCellAnchor>
    <xdr:from>
      <xdr:col>6</xdr:col>
      <xdr:colOff>5300</xdr:colOff>
      <xdr:row>242</xdr:row>
      <xdr:rowOff>15816</xdr:rowOff>
    </xdr:from>
    <xdr:to>
      <xdr:col>9</xdr:col>
      <xdr:colOff>20133</xdr:colOff>
      <xdr:row>250</xdr:row>
      <xdr:rowOff>111816</xdr:rowOff>
    </xdr:to>
    <xdr:sp macro="" textlink="">
      <xdr:nvSpPr>
        <xdr:cNvPr id="16" name="TextBox 15">
          <a:extLst>
            <a:ext uri="{FF2B5EF4-FFF2-40B4-BE49-F238E27FC236}">
              <a16:creationId xmlns:a16="http://schemas.microsoft.com/office/drawing/2014/main" id="{00000000-0008-0000-0400-000010000000}"/>
            </a:ext>
          </a:extLst>
        </xdr:cNvPr>
        <xdr:cNvSpPr txBox="1"/>
      </xdr:nvSpPr>
      <xdr:spPr>
        <a:xfrm>
          <a:off x="3254383" y="46085066"/>
          <a:ext cx="9635083" cy="162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(MAX)</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used. Empty cells, logical values, or text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numbers, MAX returns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MAXA function.</a:t>
          </a:r>
        </a:p>
        <a:p>
          <a:endParaRPr lang="en-GB" sz="1100"/>
        </a:p>
      </xdr:txBody>
    </xdr:sp>
    <xdr:clientData/>
  </xdr:twoCellAnchor>
  <xdr:twoCellAnchor>
    <xdr:from>
      <xdr:col>6</xdr:col>
      <xdr:colOff>9535</xdr:colOff>
      <xdr:row>251</xdr:row>
      <xdr:rowOff>136464</xdr:rowOff>
    </xdr:from>
    <xdr:to>
      <xdr:col>9</xdr:col>
      <xdr:colOff>24368</xdr:colOff>
      <xdr:row>261</xdr:row>
      <xdr:rowOff>103464</xdr:rowOff>
    </xdr:to>
    <xdr:sp macro="" textlink="">
      <xdr:nvSpPr>
        <xdr:cNvPr id="17" name="TextBox 16">
          <a:extLst>
            <a:ext uri="{FF2B5EF4-FFF2-40B4-BE49-F238E27FC236}">
              <a16:creationId xmlns:a16="http://schemas.microsoft.com/office/drawing/2014/main" id="{00000000-0008-0000-0400-000011000000}"/>
            </a:ext>
          </a:extLst>
        </xdr:cNvPr>
        <xdr:cNvSpPr txBox="1"/>
      </xdr:nvSpPr>
      <xdr:spPr>
        <a:xfrm>
          <a:off x="3258618" y="47920214"/>
          <a:ext cx="9635083" cy="18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(MAXA)</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text or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values, MAXA returns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MAX function.</a:t>
          </a:r>
        </a:p>
        <a:p>
          <a:endParaRPr lang="en-GB" sz="1100"/>
        </a:p>
      </xdr:txBody>
    </xdr:sp>
    <xdr:clientData/>
  </xdr:twoCellAnchor>
  <xdr:twoCellAnchor>
    <xdr:from>
      <xdr:col>6</xdr:col>
      <xdr:colOff>5300</xdr:colOff>
      <xdr:row>277</xdr:row>
      <xdr:rowOff>15816</xdr:rowOff>
    </xdr:from>
    <xdr:to>
      <xdr:col>9</xdr:col>
      <xdr:colOff>20133</xdr:colOff>
      <xdr:row>285</xdr:row>
      <xdr:rowOff>111816</xdr:rowOff>
    </xdr:to>
    <xdr:sp macro="" textlink="">
      <xdr:nvSpPr>
        <xdr:cNvPr id="18" name="TextBox 17">
          <a:extLst>
            <a:ext uri="{FF2B5EF4-FFF2-40B4-BE49-F238E27FC236}">
              <a16:creationId xmlns:a16="http://schemas.microsoft.com/office/drawing/2014/main" id="{00000000-0008-0000-0400-000012000000}"/>
            </a:ext>
          </a:extLst>
        </xdr:cNvPr>
        <xdr:cNvSpPr txBox="1"/>
      </xdr:nvSpPr>
      <xdr:spPr>
        <a:xfrm>
          <a:off x="3254383" y="46085066"/>
          <a:ext cx="9635083" cy="162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(MIN)</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used. Empty cells, logical values, or text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numbers, MIN returns 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MINA function.</a:t>
          </a:r>
        </a:p>
        <a:p>
          <a:endParaRPr lang="en-GB" sz="1100"/>
        </a:p>
      </xdr:txBody>
    </xdr:sp>
    <xdr:clientData/>
  </xdr:twoCellAnchor>
  <xdr:twoCellAnchor>
    <xdr:from>
      <xdr:col>6</xdr:col>
      <xdr:colOff>9535</xdr:colOff>
      <xdr:row>286</xdr:row>
      <xdr:rowOff>136464</xdr:rowOff>
    </xdr:from>
    <xdr:to>
      <xdr:col>9</xdr:col>
      <xdr:colOff>24368</xdr:colOff>
      <xdr:row>296</xdr:row>
      <xdr:rowOff>103464</xdr:rowOff>
    </xdr:to>
    <xdr:sp macro="" textlink="">
      <xdr:nvSpPr>
        <xdr:cNvPr id="19" name="TextBox 18">
          <a:extLst>
            <a:ext uri="{FF2B5EF4-FFF2-40B4-BE49-F238E27FC236}">
              <a16:creationId xmlns:a16="http://schemas.microsoft.com/office/drawing/2014/main" id="{00000000-0008-0000-0400-000013000000}"/>
            </a:ext>
          </a:extLst>
        </xdr:cNvPr>
        <xdr:cNvSpPr txBox="1"/>
      </xdr:nvSpPr>
      <xdr:spPr>
        <a:xfrm>
          <a:off x="3258618" y="55159214"/>
          <a:ext cx="9635083" cy="18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(MINA)</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text or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values, MINA returns 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MIN function.</a:t>
          </a:r>
        </a:p>
        <a:p>
          <a:endParaRPr lang="en-GB" sz="1100"/>
        </a:p>
      </xdr:txBody>
    </xdr:sp>
    <xdr:clientData/>
  </xdr:twoCellAnchor>
  <xdr:twoCellAnchor>
    <xdr:from>
      <xdr:col>5</xdr:col>
      <xdr:colOff>363020</xdr:colOff>
      <xdr:row>338</xdr:row>
      <xdr:rowOff>45421</xdr:rowOff>
    </xdr:from>
    <xdr:to>
      <xdr:col>9</xdr:col>
      <xdr:colOff>7436</xdr:colOff>
      <xdr:row>349</xdr:row>
      <xdr:rowOff>181921</xdr:rowOff>
    </xdr:to>
    <xdr:sp macro="" textlink="">
      <xdr:nvSpPr>
        <xdr:cNvPr id="20" name="TextBox 19">
          <a:extLst>
            <a:ext uri="{FF2B5EF4-FFF2-40B4-BE49-F238E27FC236}">
              <a16:creationId xmlns:a16="http://schemas.microsoft.com/office/drawing/2014/main" id="{00000000-0008-0000-0400-000014000000}"/>
            </a:ext>
          </a:extLst>
        </xdr:cNvPr>
        <xdr:cNvSpPr txBox="1"/>
      </xdr:nvSpPr>
      <xdr:spPr>
        <a:xfrm>
          <a:off x="3294603" y="65450421"/>
          <a:ext cx="9635083" cy="223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are other subtotals within ref1, ref2,… (or nested subtotals), these nested subtotals are ignored to avoid double counting.</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For the function_num constants from 1 to 11, the SUBTOTAL function includes the values of rows hidden by the</a:t>
          </a:r>
          <a:r>
            <a:rPr lang="en-GB" sz="1100" b="1" i="0">
              <a:solidFill>
                <a:schemeClr val="dk1"/>
              </a:solidFill>
              <a:effectLst/>
              <a:latin typeface="+mn-lt"/>
              <a:ea typeface="+mn-ea"/>
              <a:cs typeface="+mn-cs"/>
            </a:rPr>
            <a:t>Hide Rows</a:t>
          </a:r>
          <a:r>
            <a:rPr lang="en-GB" sz="1100" b="0" i="0">
              <a:solidFill>
                <a:schemeClr val="dk1"/>
              </a:solidFill>
              <a:effectLst/>
              <a:latin typeface="+mn-lt"/>
              <a:ea typeface="+mn-ea"/>
              <a:cs typeface="+mn-cs"/>
            </a:rPr>
            <a:t> command under the </a:t>
          </a:r>
          <a:r>
            <a:rPr lang="en-GB" sz="1100" b="1" i="0">
              <a:solidFill>
                <a:schemeClr val="dk1"/>
              </a:solidFill>
              <a:effectLst/>
              <a:latin typeface="+mn-lt"/>
              <a:ea typeface="+mn-ea"/>
              <a:cs typeface="+mn-cs"/>
            </a:rPr>
            <a:t>Hide &amp; Unhide</a:t>
          </a:r>
          <a:r>
            <a:rPr lang="en-GB" sz="1100" b="0" i="0">
              <a:solidFill>
                <a:schemeClr val="dk1"/>
              </a:solidFill>
              <a:effectLst/>
              <a:latin typeface="+mn-lt"/>
              <a:ea typeface="+mn-ea"/>
              <a:cs typeface="+mn-cs"/>
            </a:rPr>
            <a:t> submenu of the </a:t>
          </a:r>
          <a:r>
            <a:rPr lang="en-GB" sz="1100" b="1" i="0">
              <a:solidFill>
                <a:schemeClr val="dk1"/>
              </a:solidFill>
              <a:effectLst/>
              <a:latin typeface="+mn-lt"/>
              <a:ea typeface="+mn-ea"/>
              <a:cs typeface="+mn-cs"/>
            </a:rPr>
            <a:t>Format</a:t>
          </a:r>
          <a:r>
            <a:rPr lang="en-GB" sz="1100" b="0" i="0">
              <a:solidFill>
                <a:schemeClr val="dk1"/>
              </a:solidFill>
              <a:effectLst/>
              <a:latin typeface="+mn-lt"/>
              <a:ea typeface="+mn-ea"/>
              <a:cs typeface="+mn-cs"/>
            </a:rPr>
            <a:t> command in the </a:t>
          </a:r>
          <a:r>
            <a:rPr lang="en-GB" sz="1100" b="1" i="0">
              <a:solidFill>
                <a:schemeClr val="dk1"/>
              </a:solidFill>
              <a:effectLst/>
              <a:latin typeface="+mn-lt"/>
              <a:ea typeface="+mn-ea"/>
              <a:cs typeface="+mn-cs"/>
            </a:rPr>
            <a:t>Cells</a:t>
          </a:r>
          <a:r>
            <a:rPr lang="en-GB" sz="1100" b="0" i="0">
              <a:solidFill>
                <a:schemeClr val="dk1"/>
              </a:solidFill>
              <a:effectLst/>
              <a:latin typeface="+mn-lt"/>
              <a:ea typeface="+mn-ea"/>
              <a:cs typeface="+mn-cs"/>
            </a:rPr>
            <a:t> group on the</a:t>
          </a:r>
          <a:r>
            <a:rPr lang="en-GB" sz="1100" b="1" i="0">
              <a:solidFill>
                <a:schemeClr val="dk1"/>
              </a:solidFill>
              <a:effectLst/>
              <a:latin typeface="+mn-lt"/>
              <a:ea typeface="+mn-ea"/>
              <a:cs typeface="+mn-cs"/>
            </a:rPr>
            <a:t>Home</a:t>
          </a:r>
          <a:r>
            <a:rPr lang="en-GB" sz="1100" b="0" i="0">
              <a:solidFill>
                <a:schemeClr val="dk1"/>
              </a:solidFill>
              <a:effectLst/>
              <a:latin typeface="+mn-lt"/>
              <a:ea typeface="+mn-ea"/>
              <a:cs typeface="+mn-cs"/>
            </a:rPr>
            <a:t> tab in the Excel desktop application. Use these constants when you want to subtotal hidden and nonhidden numbers in a list. For the function_Num constants from 101 to 111, the SUBTOTAL function ignores values of rows hidden by the </a:t>
          </a:r>
          <a:r>
            <a:rPr lang="en-GB" sz="1100" b="1" i="0">
              <a:solidFill>
                <a:schemeClr val="dk1"/>
              </a:solidFill>
              <a:effectLst/>
              <a:latin typeface="+mn-lt"/>
              <a:ea typeface="+mn-ea"/>
              <a:cs typeface="+mn-cs"/>
            </a:rPr>
            <a:t>Hide Rows</a:t>
          </a:r>
          <a:r>
            <a:rPr lang="en-GB" sz="1100" b="0" i="0">
              <a:solidFill>
                <a:schemeClr val="dk1"/>
              </a:solidFill>
              <a:effectLst/>
              <a:latin typeface="+mn-lt"/>
              <a:ea typeface="+mn-ea"/>
              <a:cs typeface="+mn-cs"/>
            </a:rPr>
            <a:t> command. Use these constants when you want to subtotal only nonhidden numbers in a list.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SUBTOTAL function ignores any rows that are not included in the result of a filter, no matter which function_num value you use.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SUBTOTAL function is designed for columns of data, or vertical ranges. It is not designed for rows of data, or horizontal ranges. For example, when you subtotal a horizontal range using a function_num of 101 or greater, such as SUBTOTAL(109,B2:G2), hiding a column does not affect the subtotal. But, hiding a row in a subtotal of a vertical range does affect the subtotal.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of the references are 3-D references, SUBTOTAL returns the #VALUE! error value.</a:t>
          </a:r>
        </a:p>
        <a:p>
          <a:endParaRPr lang="en-GB" sz="1100"/>
        </a:p>
      </xdr:txBody>
    </xdr:sp>
    <xdr:clientData/>
  </xdr:twoCellAnchor>
  <xdr:twoCellAnchor>
    <xdr:from>
      <xdr:col>6</xdr:col>
      <xdr:colOff>0</xdr:colOff>
      <xdr:row>99</xdr:row>
      <xdr:rowOff>0</xdr:rowOff>
    </xdr:from>
    <xdr:to>
      <xdr:col>9</xdr:col>
      <xdr:colOff>20400</xdr:colOff>
      <xdr:row>106</xdr:row>
      <xdr:rowOff>142500</xdr:rowOff>
    </xdr:to>
    <xdr:sp macro="" textlink="">
      <xdr:nvSpPr>
        <xdr:cNvPr id="21" name="TextBox 20">
          <a:extLst>
            <a:ext uri="{FF2B5EF4-FFF2-40B4-BE49-F238E27FC236}">
              <a16:creationId xmlns:a16="http://schemas.microsoft.com/office/drawing/2014/main" id="{00000000-0008-0000-0400-000015000000}"/>
            </a:ext>
          </a:extLst>
        </xdr:cNvPr>
        <xdr:cNvSpPr txBox="1"/>
      </xdr:nvSpPr>
      <xdr:spPr>
        <a:xfrm>
          <a:off x="3302000" y="21007917"/>
          <a:ext cx="9640650" cy="147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is an even number of numbers in the set, then MEDIAN calculates the average of the two numbers in the middle. See the second formula in the example.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logical values, or empty cells, those values are ignored; however, cells with the value zero are included.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11</xdr:row>
      <xdr:rowOff>0</xdr:rowOff>
    </xdr:from>
    <xdr:to>
      <xdr:col>10</xdr:col>
      <xdr:colOff>193425</xdr:colOff>
      <xdr:row>24</xdr:row>
      <xdr:rowOff>115500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1914525" y="2381250"/>
          <a:ext cx="8604000" cy="259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FIND is case sensitive and don't allow wildcard characters. If you don't want to do a case sensitive search or use wildcard characters, you can use SEARCH.</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find_text is "" (empty text), FIND matches the first character in the search string (that is, the character numbered start_num or 1).</a:t>
          </a:r>
        </a:p>
        <a:p>
          <a:r>
            <a:rPr lang="en-GB" sz="1100" b="0" i="0">
              <a:solidFill>
                <a:schemeClr val="dk1"/>
              </a:solidFill>
              <a:effectLst/>
              <a:latin typeface="+mn-lt"/>
              <a:ea typeface="+mn-ea"/>
              <a:cs typeface="+mn-cs"/>
            </a:rPr>
            <a:t>Find_text cannot contain any wildcard characters.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find_text does not appear in within_text,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not greater than zero,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greater than the length of within_text,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Use start_num to skip a specified number of characters. Using FIND as an example, suppose you are working with the text string "AYF0093.YoungMensApparel". To find the number of the first "Y" in the descriptive part of the text string, set start_num equal to 8 so that the serial-number portion of the text is not searched. FIND begins with character 8, finds find_text at the next character, and returns the number 9. FIND always returns the number of characters from the start of within_text, counting the characters you skip if start_num is greater than 1.</a:t>
          </a:r>
        </a:p>
        <a:p>
          <a:endParaRPr lang="en-GB" sz="1100"/>
        </a:p>
      </xdr:txBody>
    </xdr:sp>
    <xdr:clientData/>
  </xdr:twoCellAnchor>
  <xdr:twoCellAnchor>
    <xdr:from>
      <xdr:col>5</xdr:col>
      <xdr:colOff>0</xdr:colOff>
      <xdr:row>40</xdr:row>
      <xdr:rowOff>9525</xdr:rowOff>
    </xdr:from>
    <xdr:to>
      <xdr:col>10</xdr:col>
      <xdr:colOff>193425</xdr:colOff>
      <xdr:row>54</xdr:row>
      <xdr:rowOff>114525</xdr:rowOff>
    </xdr:to>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914525" y="8153400"/>
          <a:ext cx="8604000" cy="27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functions is not case sensitive. If you want to do a case sensitive search, you can use </a:t>
          </a:r>
          <a:r>
            <a:rPr lang="en-GB" sz="1100" b="1" i="0">
              <a:solidFill>
                <a:schemeClr val="dk1"/>
              </a:solidFill>
              <a:effectLst/>
              <a:latin typeface="+mn-lt"/>
              <a:ea typeface="+mn-ea"/>
              <a:cs typeface="+mn-cs"/>
            </a:rPr>
            <a:t>FIND.</a:t>
          </a:r>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 the question mark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and asterisk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 in the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argument. A question mark matches any single character; an asterisk matches any sequence of characters. If you want to find an actual question mark or asterisk, type a tilde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before the character.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of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is not found, the #VALUE! error value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argument is omitted, it is assumed to be 1.</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is not greater than 0 (zero) or is greater than the length of the </a:t>
          </a:r>
          <a:r>
            <a:rPr lang="en-GB" sz="1100" b="1" i="1">
              <a:solidFill>
                <a:schemeClr val="dk1"/>
              </a:solidFill>
              <a:effectLst/>
              <a:latin typeface="+mn-lt"/>
              <a:ea typeface="+mn-ea"/>
              <a:cs typeface="+mn-cs"/>
            </a:rPr>
            <a:t>within_text</a:t>
          </a:r>
          <a:r>
            <a:rPr lang="en-GB" sz="1100" b="0" i="0">
              <a:solidFill>
                <a:schemeClr val="dk1"/>
              </a:solidFill>
              <a:effectLst/>
              <a:latin typeface="+mn-lt"/>
              <a:ea typeface="+mn-ea"/>
              <a:cs typeface="+mn-cs"/>
            </a:rPr>
            <a:t> argument, the #VALUE! error value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Use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to skip a specified number of characters. Using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as an example, suppose you are working with the text string "AYF0093.YoungMensApparel". To find the position of the first "Y" in the descriptive part of the text string, set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equal to 8 so that the serial number portion of the text (in this case, "AYF0093") is not searched.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starts the search operation at the eighth character position, finds the character that is specified in the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argument at the next position, and returns the number 9.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always returns the number of characters from the start of the </a:t>
          </a:r>
          <a:r>
            <a:rPr lang="en-GB" sz="1100" b="1" i="1">
              <a:solidFill>
                <a:schemeClr val="dk1"/>
              </a:solidFill>
              <a:effectLst/>
              <a:latin typeface="+mn-lt"/>
              <a:ea typeface="+mn-ea"/>
              <a:cs typeface="+mn-cs"/>
            </a:rPr>
            <a:t>within_text</a:t>
          </a:r>
          <a:r>
            <a:rPr lang="en-GB" sz="1100" b="0" i="0">
              <a:solidFill>
                <a:schemeClr val="dk1"/>
              </a:solidFill>
              <a:effectLst/>
              <a:latin typeface="+mn-lt"/>
              <a:ea typeface="+mn-ea"/>
              <a:cs typeface="+mn-cs"/>
            </a:rPr>
            <a:t>argument, counting the characters you skip if the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argument is greater than 1.</a:t>
          </a:r>
        </a:p>
        <a:p>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27</xdr:row>
      <xdr:rowOff>0</xdr:rowOff>
    </xdr:from>
    <xdr:to>
      <xdr:col>11</xdr:col>
      <xdr:colOff>24667</xdr:colOff>
      <xdr:row>33</xdr:row>
      <xdr:rowOff>153000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4508500" y="9958917"/>
          <a:ext cx="7560000" cy="129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t>
          </a:r>
          <a:r>
            <a:rPr lang="en-GB" sz="1100" b="1" i="0">
              <a:solidFill>
                <a:schemeClr val="dk1"/>
              </a:solidFill>
              <a:effectLst/>
              <a:latin typeface="+mn-lt"/>
              <a:ea typeface="+mn-ea"/>
              <a:cs typeface="+mn-cs"/>
            </a:rPr>
            <a:t>LOOKUP</a:t>
          </a:r>
          <a:r>
            <a:rPr lang="en-GB" sz="1100" b="0" i="0">
              <a:solidFill>
                <a:schemeClr val="dk1"/>
              </a:solidFill>
              <a:effectLst/>
              <a:latin typeface="+mn-lt"/>
              <a:ea typeface="+mn-ea"/>
              <a:cs typeface="+mn-cs"/>
            </a:rPr>
            <a:t> function can't find the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 the function matches the largest value in </a:t>
          </a:r>
          <a:r>
            <a:rPr lang="en-GB" sz="1100" b="1" i="1">
              <a:solidFill>
                <a:schemeClr val="dk1"/>
              </a:solidFill>
              <a:effectLst/>
              <a:latin typeface="+mn-lt"/>
              <a:ea typeface="+mn-ea"/>
              <a:cs typeface="+mn-cs"/>
            </a:rPr>
            <a:t>lookup_vector</a:t>
          </a:r>
          <a:r>
            <a:rPr lang="en-GB" sz="1100" b="0" i="0">
              <a:solidFill>
                <a:schemeClr val="dk1"/>
              </a:solidFill>
              <a:effectLst/>
              <a:latin typeface="+mn-lt"/>
              <a:ea typeface="+mn-ea"/>
              <a:cs typeface="+mn-cs"/>
            </a:rPr>
            <a:t>that is less than or equal to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 is smaller than the smallest value in </a:t>
          </a:r>
          <a:r>
            <a:rPr lang="en-GB" sz="1100" b="1" i="1">
              <a:solidFill>
                <a:schemeClr val="dk1"/>
              </a:solidFill>
              <a:effectLst/>
              <a:latin typeface="+mn-lt"/>
              <a:ea typeface="+mn-ea"/>
              <a:cs typeface="+mn-cs"/>
            </a:rPr>
            <a:t>lookup_vector</a:t>
          </a:r>
          <a:r>
            <a:rPr lang="en-GB" sz="1100" b="0" i="0">
              <a:solidFill>
                <a:schemeClr val="dk1"/>
              </a:solidFill>
              <a:effectLst/>
              <a:latin typeface="+mn-lt"/>
              <a:ea typeface="+mn-ea"/>
              <a:cs typeface="+mn-cs"/>
            </a:rPr>
            <a:t>, </a:t>
          </a:r>
          <a:r>
            <a:rPr lang="en-GB" sz="1100" b="1" i="0">
              <a:solidFill>
                <a:schemeClr val="dk1"/>
              </a:solidFill>
              <a:effectLst/>
              <a:latin typeface="+mn-lt"/>
              <a:ea typeface="+mn-ea"/>
              <a:cs typeface="+mn-cs"/>
            </a:rPr>
            <a:t>LOOKUP</a:t>
          </a:r>
          <a:r>
            <a:rPr lang="en-GB" sz="1100" b="0" i="0">
              <a:solidFill>
                <a:schemeClr val="dk1"/>
              </a:solidFill>
              <a:effectLst/>
              <a:latin typeface="+mn-lt"/>
              <a:ea typeface="+mn-ea"/>
              <a:cs typeface="+mn-cs"/>
            </a:rPr>
            <a:t> returns the #N/A error value.</a:t>
          </a:r>
        </a:p>
        <a:p>
          <a:endParaRPr lang="en-GB" sz="1100"/>
        </a:p>
      </xdr:txBody>
    </xdr:sp>
    <xdr:clientData/>
  </xdr:twoCellAnchor>
  <xdr:twoCellAnchor>
    <xdr:from>
      <xdr:col>6</xdr:col>
      <xdr:colOff>221184</xdr:colOff>
      <xdr:row>44</xdr:row>
      <xdr:rowOff>137577</xdr:rowOff>
    </xdr:from>
    <xdr:to>
      <xdr:col>11</xdr:col>
      <xdr:colOff>23601</xdr:colOff>
      <xdr:row>51</xdr:row>
      <xdr:rowOff>172077</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4507434" y="14192244"/>
          <a:ext cx="7560000" cy="136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HLOOKUP can't find lookup_value, and range_lookup is TRUE, it uses the largest value that is less than lookup_value.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lookup_value is smaller than the smallest value in the first row of table_array, HLOOKUP returns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range_lookup is FALSE and lookup_value is text, you can use the wildcard characters, question mark (?) and asterisk (*), in lookup_value. A question mark matches any single character; an asterisk matches any sequence of characters. If you want to find an actual question mark or asterisk, type a tilde (~) before the character.</a:t>
          </a:r>
        </a:p>
        <a:p>
          <a:endParaRPr lang="en-GB"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0</xdr:colOff>
      <xdr:row>23</xdr:row>
      <xdr:rowOff>0</xdr:rowOff>
    </xdr:from>
    <xdr:to>
      <xdr:col>10</xdr:col>
      <xdr:colOff>530550</xdr:colOff>
      <xdr:row>32</xdr:row>
      <xdr:rowOff>90675</xdr:rowOff>
    </xdr:to>
    <xdr:sp macro="" textlink="">
      <xdr:nvSpPr>
        <xdr:cNvPr id="16" name="TextBox 15">
          <a:extLst>
            <a:ext uri="{FF2B5EF4-FFF2-40B4-BE49-F238E27FC236}">
              <a16:creationId xmlns:a16="http://schemas.microsoft.com/office/drawing/2014/main" id="{00000000-0008-0000-0700-000010000000}"/>
            </a:ext>
          </a:extLst>
        </xdr:cNvPr>
        <xdr:cNvSpPr txBox="1"/>
      </xdr:nvSpPr>
      <xdr:spPr>
        <a:xfrm>
          <a:off x="3695700" y="4533900"/>
          <a:ext cx="7560000" cy="154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index_num is an array, every value is evaluated when CHOOSE is evaluated.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value arguments to CHOOSE can be range references as well as single values.</a:t>
          </a:r>
        </a:p>
        <a:p>
          <a:r>
            <a:rPr lang="en-GB" sz="1100" b="0" i="0">
              <a:solidFill>
                <a:schemeClr val="dk1"/>
              </a:solidFill>
              <a:effectLst/>
              <a:latin typeface="+mn-lt"/>
              <a:ea typeface="+mn-ea"/>
              <a:cs typeface="+mn-cs"/>
            </a:rPr>
            <a:t>For example, the formula:</a:t>
          </a:r>
        </a:p>
        <a:p>
          <a:r>
            <a:rPr lang="en-GB" sz="1100" b="0" i="0">
              <a:solidFill>
                <a:schemeClr val="dk1"/>
              </a:solidFill>
              <a:effectLst/>
              <a:latin typeface="+mn-lt"/>
              <a:ea typeface="+mn-ea"/>
              <a:cs typeface="+mn-cs"/>
            </a:rPr>
            <a:t>=SUM(CHOOSE(2,A1:A10,B1:B10,C1:C10))</a:t>
          </a:r>
        </a:p>
        <a:p>
          <a:r>
            <a:rPr lang="en-GB" sz="1100" b="0" i="0">
              <a:solidFill>
                <a:schemeClr val="dk1"/>
              </a:solidFill>
              <a:effectLst/>
              <a:latin typeface="+mn-lt"/>
              <a:ea typeface="+mn-ea"/>
              <a:cs typeface="+mn-cs"/>
            </a:rPr>
            <a:t>evaluates to:</a:t>
          </a:r>
        </a:p>
        <a:p>
          <a:r>
            <a:rPr lang="en-GB" sz="1100" b="0" i="0">
              <a:solidFill>
                <a:schemeClr val="dk1"/>
              </a:solidFill>
              <a:effectLst/>
              <a:latin typeface="+mn-lt"/>
              <a:ea typeface="+mn-ea"/>
              <a:cs typeface="+mn-cs"/>
            </a:rPr>
            <a:t>=SUM(B1:B10)</a:t>
          </a:r>
        </a:p>
        <a:p>
          <a:endParaRPr lang="en-GB" sz="1100"/>
        </a:p>
      </xdr:txBody>
    </xdr:sp>
    <xdr:clientData/>
  </xdr:twoCellAnchor>
  <xdr:twoCellAnchor>
    <xdr:from>
      <xdr:col>6</xdr:col>
      <xdr:colOff>0</xdr:colOff>
      <xdr:row>46</xdr:row>
      <xdr:rowOff>0</xdr:rowOff>
    </xdr:from>
    <xdr:to>
      <xdr:col>10</xdr:col>
      <xdr:colOff>530550</xdr:colOff>
      <xdr:row>56</xdr:row>
      <xdr:rowOff>108750</xdr:rowOff>
    </xdr:to>
    <xdr:sp macro="" textlink="">
      <xdr:nvSpPr>
        <xdr:cNvPr id="17" name="TextBox 16">
          <a:extLst>
            <a:ext uri="{FF2B5EF4-FFF2-40B4-BE49-F238E27FC236}">
              <a16:creationId xmlns:a16="http://schemas.microsoft.com/office/drawing/2014/main" id="{00000000-0008-0000-0700-000011000000}"/>
            </a:ext>
          </a:extLst>
        </xdr:cNvPr>
        <xdr:cNvSpPr txBox="1"/>
      </xdr:nvSpPr>
      <xdr:spPr>
        <a:xfrm>
          <a:off x="4819650" y="9525000"/>
          <a:ext cx="7560000" cy="172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(Array Form)</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both the Row_num and Column_num arguments are used, INDEX returns the value in the cell at the intersection of Row_num and Column_num.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set Row_num or Column_num to 0 (zero), INDEX returns the array of values for the entire column or row, respectively. </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To use values returned as an array, enter the INDEX function as an array formula in a horizontal range of cells for a row, and in a vertical range of cells for a column. To enter an array formula, press CTRL+SHIFT+ENTER.</a:t>
          </a:r>
        </a:p>
        <a:p>
          <a:r>
            <a:rPr lang="en-GB" sz="1100" b="0" i="0" cap="all">
              <a:solidFill>
                <a:schemeClr val="dk1"/>
              </a:solidFill>
              <a:effectLst/>
              <a:latin typeface="+mn-lt"/>
              <a:ea typeface="+mn-ea"/>
              <a:cs typeface="+mn-cs"/>
            </a:rPr>
            <a:t>          </a:t>
          </a:r>
          <a:r>
            <a:rPr lang="en-GB" sz="1100" b="1" i="0" cap="all">
              <a:solidFill>
                <a:schemeClr val="dk1"/>
              </a:solidFill>
              <a:effectLst/>
              <a:latin typeface="+mn-lt"/>
              <a:ea typeface="+mn-ea"/>
              <a:cs typeface="+mn-cs"/>
            </a:rPr>
            <a:t>NOTE</a:t>
          </a:r>
          <a:r>
            <a:rPr lang="en-GB" sz="1100" b="0" i="0" cap="all">
              <a:solidFill>
                <a:schemeClr val="dk1"/>
              </a:solidFill>
              <a:effectLst/>
              <a:latin typeface="+mn-lt"/>
              <a:ea typeface="+mn-ea"/>
              <a:cs typeface="+mn-cs"/>
            </a:rPr>
            <a:t> </a:t>
          </a:r>
          <a:r>
            <a:rPr lang="en-GB" sz="1100" b="0" i="0">
              <a:solidFill>
                <a:schemeClr val="dk1"/>
              </a:solidFill>
              <a:effectLst/>
              <a:latin typeface="+mn-lt"/>
              <a:ea typeface="+mn-ea"/>
              <a:cs typeface="+mn-cs"/>
            </a:rPr>
            <a:t>   In Excel Web App, you cannot create array formulas.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Row_num and Column_num must point to a cell within array; otherwise, INDEX returns the #REF! error value.</a:t>
          </a:r>
        </a:p>
        <a:p>
          <a:endParaRPr lang="en-GB" sz="1100"/>
        </a:p>
      </xdr:txBody>
    </xdr:sp>
    <xdr:clientData/>
  </xdr:twoCellAnchor>
  <xdr:twoCellAnchor>
    <xdr:from>
      <xdr:col>6</xdr:col>
      <xdr:colOff>0</xdr:colOff>
      <xdr:row>67</xdr:row>
      <xdr:rowOff>0</xdr:rowOff>
    </xdr:from>
    <xdr:to>
      <xdr:col>10</xdr:col>
      <xdr:colOff>530550</xdr:colOff>
      <xdr:row>81</xdr:row>
      <xdr:rowOff>152475</xdr:rowOff>
    </xdr:to>
    <xdr:sp macro="" textlink="">
      <xdr:nvSpPr>
        <xdr:cNvPr id="18" name="TextBox 17">
          <a:extLst>
            <a:ext uri="{FF2B5EF4-FFF2-40B4-BE49-F238E27FC236}">
              <a16:creationId xmlns:a16="http://schemas.microsoft.com/office/drawing/2014/main" id="{00000000-0008-0000-0700-000012000000}"/>
            </a:ext>
          </a:extLst>
        </xdr:cNvPr>
        <xdr:cNvSpPr txBox="1"/>
      </xdr:nvSpPr>
      <xdr:spPr>
        <a:xfrm>
          <a:off x="4819650" y="14287500"/>
          <a:ext cx="7560000" cy="244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(Reference Form)</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After Reference and Area_num have selected a particular range, Row_num and Column_num select a particular cell: Row_num 1 is the first row in the range, Column_num 1 is the first column, and so on. The reference returned by INDEX is the intersection of Row_num and Column_num.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set Row_num or Column_num to 0 (zero), INDEX returns the reference for the entire column or row, respectively.</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Row_num, Column_num, and Area_num must point to a cell within reference; otherwise, INDEX returns the #REF! error value. If Row_num and Column_num are omitted, INDEX returns the area in reference specified by Area_num.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the INDEX function is a reference and is interpreted as such by other formulas. Depending on the formula, the return value of INDEX may be used as a reference or as a value. For example, the formula CELL("width",INDEX(A1:B2,1,2)) is equivalent to CELL("width",B1). The CELL function uses the return value of INDEX as a cell reference. On the other hand, a formula such as 2*INDEX(A1:B2,1,2) translates the return value of INDEX into the number in cell B1.</a:t>
          </a:r>
        </a:p>
        <a:p>
          <a:r>
            <a:rPr lang="en-GB" sz="1100" b="1" i="0" cap="all">
              <a:solidFill>
                <a:schemeClr val="dk1"/>
              </a:solidFill>
              <a:effectLst/>
              <a:latin typeface="+mn-lt"/>
              <a:ea typeface="+mn-ea"/>
              <a:cs typeface="+mn-cs"/>
            </a:rPr>
            <a:t>NOTE</a:t>
          </a:r>
          <a:r>
            <a:rPr lang="en-GB" sz="1100" b="0" i="0" cap="all">
              <a:solidFill>
                <a:schemeClr val="dk1"/>
              </a:solidFill>
              <a:effectLst/>
              <a:latin typeface="+mn-lt"/>
              <a:ea typeface="+mn-ea"/>
              <a:cs typeface="+mn-cs"/>
            </a:rPr>
            <a:t> </a:t>
          </a:r>
          <a:r>
            <a:rPr lang="en-GB" sz="1100" b="0" i="0">
              <a:solidFill>
                <a:schemeClr val="dk1"/>
              </a:solidFill>
              <a:effectLst/>
              <a:latin typeface="+mn-lt"/>
              <a:ea typeface="+mn-ea"/>
              <a:cs typeface="+mn-cs"/>
            </a:rPr>
            <a:t>   The CELL function is not available in Excel Web App.</a:t>
          </a:r>
        </a:p>
        <a:p>
          <a:endParaRPr lang="en-GB" sz="1100"/>
        </a:p>
      </xdr:txBody>
    </xdr:sp>
    <xdr:clientData/>
  </xdr:twoCellAnchor>
  <xdr:twoCellAnchor>
    <xdr:from>
      <xdr:col>6</xdr:col>
      <xdr:colOff>0</xdr:colOff>
      <xdr:row>103</xdr:row>
      <xdr:rowOff>0</xdr:rowOff>
    </xdr:from>
    <xdr:to>
      <xdr:col>10</xdr:col>
      <xdr:colOff>530550</xdr:colOff>
      <xdr:row>111</xdr:row>
      <xdr:rowOff>108600</xdr:rowOff>
    </xdr:to>
    <xdr:sp macro="" textlink="">
      <xdr:nvSpPr>
        <xdr:cNvPr id="5" name="TextBox 4">
          <a:extLst>
            <a:ext uri="{FF2B5EF4-FFF2-40B4-BE49-F238E27FC236}">
              <a16:creationId xmlns:a16="http://schemas.microsoft.com/office/drawing/2014/main" id="{00000000-0008-0000-0700-000005000000}"/>
            </a:ext>
          </a:extLst>
        </xdr:cNvPr>
        <xdr:cNvSpPr txBox="1"/>
      </xdr:nvSpPr>
      <xdr:spPr>
        <a:xfrm>
          <a:off x="4581525" y="22012275"/>
          <a:ext cx="75600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rows and cols offset reference over the edge of the worksheet, OFFSET returns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height or width is omitted, it is assumed to be the same height or width as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OFFSET doesn't actually move any cells or change the selection; it just returns a reference. OFFSET can be used with any function expecting a reference argument. For example, the formula SUM(OFFSET(C2,1,2,3,1)) calculates the total value of a 3-row by 1-column range that is 1 row below and 2 columns to the right of cell C2.</a:t>
          </a:r>
        </a:p>
        <a:p>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0</xdr:colOff>
      <xdr:row>28</xdr:row>
      <xdr:rowOff>0</xdr:rowOff>
    </xdr:from>
    <xdr:to>
      <xdr:col>11</xdr:col>
      <xdr:colOff>385275</xdr:colOff>
      <xdr:row>33</xdr:row>
      <xdr:rowOff>19500</xdr:rowOff>
    </xdr:to>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3705225" y="7581900"/>
          <a:ext cx="6948000" cy="9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Time values are a portion of a date value and represented by a decimal number (for example, 12:00 PM is represented as 0.5 because it is half of a day).</a:t>
          </a:r>
          <a:endParaRPr lang="en-GB" sz="1100"/>
        </a:p>
      </xdr:txBody>
    </xdr:sp>
    <xdr:clientData/>
  </xdr:twoCellAnchor>
  <xdr:twoCellAnchor>
    <xdr:from>
      <xdr:col>6</xdr:col>
      <xdr:colOff>0</xdr:colOff>
      <xdr:row>42</xdr:row>
      <xdr:rowOff>0</xdr:rowOff>
    </xdr:from>
    <xdr:to>
      <xdr:col>11</xdr:col>
      <xdr:colOff>385275</xdr:colOff>
      <xdr:row>47</xdr:row>
      <xdr:rowOff>163500</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3038475" y="11296650"/>
          <a:ext cx="7595700" cy="111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Date information in time_text is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Time values are a portion of a date value and represented by a decimal number (for example, 12:00 PM is represented as 0.5 because it is half of a day).</a:t>
          </a:r>
        </a:p>
        <a:p>
          <a:endParaRPr lang="en-GB" sz="1100"/>
        </a:p>
      </xdr:txBody>
    </xdr:sp>
    <xdr:clientData/>
  </xdr:twoCellAnchor>
  <xdr:twoCellAnchor>
    <xdr:from>
      <xdr:col>6</xdr:col>
      <xdr:colOff>0</xdr:colOff>
      <xdr:row>56</xdr:row>
      <xdr:rowOff>0</xdr:rowOff>
    </xdr:from>
    <xdr:to>
      <xdr:col>11</xdr:col>
      <xdr:colOff>385275</xdr:colOff>
      <xdr:row>64</xdr:row>
      <xdr:rowOff>60000</xdr:rowOff>
    </xdr:to>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3038475" y="13716000"/>
          <a:ext cx="7538550" cy="158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Excel stores dates as sequential serial numbers so that they can be used in calculations. By default, January 1, 1900 is serial number 1, and January 1, 2008 is serial number 39448 because it is 39,447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Numbers to the right of the decimal point in the serial number represent the time; numbers to the left represent the date. For example, the serial number 0.5 represents the time 12:00 noon.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results of the </a:t>
          </a:r>
          <a:r>
            <a:rPr lang="en-GB" sz="1100" b="1" i="0">
              <a:solidFill>
                <a:schemeClr val="dk1"/>
              </a:solidFill>
              <a:effectLst/>
              <a:latin typeface="+mn-lt"/>
              <a:ea typeface="+mn-ea"/>
              <a:cs typeface="+mn-cs"/>
            </a:rPr>
            <a:t>NOW</a:t>
          </a:r>
          <a:r>
            <a:rPr lang="en-GB" sz="1100" b="0" i="0">
              <a:solidFill>
                <a:schemeClr val="dk1"/>
              </a:solidFill>
              <a:effectLst/>
              <a:latin typeface="+mn-lt"/>
              <a:ea typeface="+mn-ea"/>
              <a:cs typeface="+mn-cs"/>
            </a:rPr>
            <a:t> function change only when the worksheet is calculated or when a macro that contains the function is run. It is not updated continuously.</a:t>
          </a:r>
        </a:p>
        <a:p>
          <a:endParaRPr lang="en-GB" sz="1100"/>
        </a:p>
      </xdr:txBody>
    </xdr:sp>
    <xdr:clientData/>
  </xdr:twoCellAnchor>
  <xdr:twoCellAnchor>
    <xdr:from>
      <xdr:col>6</xdr:col>
      <xdr:colOff>0</xdr:colOff>
      <xdr:row>84</xdr:row>
      <xdr:rowOff>0</xdr:rowOff>
    </xdr:from>
    <xdr:to>
      <xdr:col>11</xdr:col>
      <xdr:colOff>385275</xdr:colOff>
      <xdr:row>92</xdr:row>
      <xdr:rowOff>60000</xdr:rowOff>
    </xdr:to>
    <xdr:sp macro="" textlink="">
      <xdr:nvSpPr>
        <xdr:cNvPr id="5" name="TextBox 4">
          <a:extLst>
            <a:ext uri="{FF2B5EF4-FFF2-40B4-BE49-F238E27FC236}">
              <a16:creationId xmlns:a16="http://schemas.microsoft.com/office/drawing/2014/main" id="{00000000-0008-0000-0800-000005000000}"/>
            </a:ext>
          </a:extLst>
        </xdr:cNvPr>
        <xdr:cNvSpPr txBox="1"/>
      </xdr:nvSpPr>
      <xdr:spPr>
        <a:xfrm>
          <a:off x="3543300" y="19240500"/>
          <a:ext cx="7538550" cy="158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Values returned by the YEAR, MONTH and DAY functions will be Gregorian values regardless of the display format for the supplied date value. For example, if the display format of the supplied date is Hijri, the returned values for the YEAR, MONTH and DAY functions will be values associated with the equivalent Gregorian date.</a:t>
          </a:r>
        </a:p>
        <a:p>
          <a:endParaRPr lang="en-GB" sz="1100"/>
        </a:p>
      </xdr:txBody>
    </xdr:sp>
    <xdr:clientData/>
  </xdr:twoCellAnchor>
  <xdr:twoCellAnchor>
    <xdr:from>
      <xdr:col>6</xdr:col>
      <xdr:colOff>0</xdr:colOff>
      <xdr:row>108</xdr:row>
      <xdr:rowOff>0</xdr:rowOff>
    </xdr:from>
    <xdr:to>
      <xdr:col>11</xdr:col>
      <xdr:colOff>385275</xdr:colOff>
      <xdr:row>114</xdr:row>
      <xdr:rowOff>189000</xdr:rowOff>
    </xdr:to>
    <xdr:sp macro="" textlink="">
      <xdr:nvSpPr>
        <xdr:cNvPr id="6" name="TextBox 5">
          <a:extLst>
            <a:ext uri="{FF2B5EF4-FFF2-40B4-BE49-F238E27FC236}">
              <a16:creationId xmlns:a16="http://schemas.microsoft.com/office/drawing/2014/main" id="{00000000-0008-0000-0800-000006000000}"/>
            </a:ext>
          </a:extLst>
        </xdr:cNvPr>
        <xdr:cNvSpPr txBox="1"/>
      </xdr:nvSpPr>
      <xdr:spPr>
        <a:xfrm>
          <a:off x="3543300" y="24212550"/>
          <a:ext cx="7738575" cy="133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serial_number is out of range for the current date base value, a #NUM! error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return_type is out of the range specified in the table above, a #NUM! error is returned.</a:t>
          </a:r>
        </a:p>
        <a:p>
          <a:endParaRPr lang="en-GB" sz="1100"/>
        </a:p>
      </xdr:txBody>
    </xdr:sp>
    <xdr:clientData/>
  </xdr:twoCellAnchor>
  <xdr:twoCellAnchor>
    <xdr:from>
      <xdr:col>6</xdr:col>
      <xdr:colOff>0</xdr:colOff>
      <xdr:row>123</xdr:row>
      <xdr:rowOff>0</xdr:rowOff>
    </xdr:from>
    <xdr:to>
      <xdr:col>11</xdr:col>
      <xdr:colOff>385275</xdr:colOff>
      <xdr:row>130</xdr:row>
      <xdr:rowOff>178500</xdr:rowOff>
    </xdr:to>
    <xdr:sp macro="" textlink="">
      <xdr:nvSpPr>
        <xdr:cNvPr id="7" name="TextBox 6">
          <a:extLst>
            <a:ext uri="{FF2B5EF4-FFF2-40B4-BE49-F238E27FC236}">
              <a16:creationId xmlns:a16="http://schemas.microsoft.com/office/drawing/2014/main" id="{00000000-0008-0000-0800-000007000000}"/>
            </a:ext>
          </a:extLst>
        </xdr:cNvPr>
        <xdr:cNvSpPr txBox="1"/>
      </xdr:nvSpPr>
      <xdr:spPr>
        <a:xfrm>
          <a:off x="3543300" y="27165300"/>
          <a:ext cx="7738575" cy="151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both date arguments are numbers, DAYS uses EndDate–StartDate to calculate the number of days in between both dates.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either one of the date arguments is text, that argument is treated as DATEVALUE(date_text) and returns an integer date instead of a time component.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date arguments are numeric values that fall outside the range of valid dates, DAYS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date arguments are strings that cannot be parsed as valid dates, DAYS returns the #VALUE! error value.</a:t>
          </a:r>
        </a:p>
        <a:p>
          <a:endParaRPr lang="en-GB" sz="1100"/>
        </a:p>
      </xdr:txBody>
    </xdr:sp>
    <xdr:clientData/>
  </xdr:twoCellAnchor>
  <xdr:twoCellAnchor>
    <xdr:from>
      <xdr:col>6</xdr:col>
      <xdr:colOff>0</xdr:colOff>
      <xdr:row>154</xdr:row>
      <xdr:rowOff>0</xdr:rowOff>
    </xdr:from>
    <xdr:to>
      <xdr:col>11</xdr:col>
      <xdr:colOff>385275</xdr:colOff>
      <xdr:row>161</xdr:row>
      <xdr:rowOff>178500</xdr:rowOff>
    </xdr:to>
    <xdr:sp macro="" textlink="">
      <xdr:nvSpPr>
        <xdr:cNvPr id="8" name="TextBox 7">
          <a:extLst>
            <a:ext uri="{FF2B5EF4-FFF2-40B4-BE49-F238E27FC236}">
              <a16:creationId xmlns:a16="http://schemas.microsoft.com/office/drawing/2014/main" id="{00000000-0008-0000-0800-000008000000}"/>
            </a:ext>
          </a:extLst>
        </xdr:cNvPr>
        <xdr:cNvSpPr txBox="1"/>
      </xdr:nvSpPr>
      <xdr:spPr>
        <a:xfrm>
          <a:off x="4191000" y="30499050"/>
          <a:ext cx="7738575" cy="151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argument is not a valid date, WORKDAY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start_date plus days yields an invalid date, WORKDAY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days is not an integer, it is truncated.</a:t>
          </a:r>
        </a:p>
        <a:p>
          <a:endParaRPr lang="en-GB" sz="1100"/>
        </a:p>
      </xdr:txBody>
    </xdr:sp>
    <xdr:clientData/>
  </xdr:twoCellAnchor>
  <xdr:twoCellAnchor>
    <xdr:from>
      <xdr:col>6</xdr:col>
      <xdr:colOff>0</xdr:colOff>
      <xdr:row>139</xdr:row>
      <xdr:rowOff>0</xdr:rowOff>
    </xdr:from>
    <xdr:to>
      <xdr:col>11</xdr:col>
      <xdr:colOff>386700</xdr:colOff>
      <xdr:row>144</xdr:row>
      <xdr:rowOff>127500</xdr:rowOff>
    </xdr:to>
    <xdr:sp macro="" textlink="">
      <xdr:nvSpPr>
        <xdr:cNvPr id="9" name="TextBox 8">
          <a:extLst>
            <a:ext uri="{FF2B5EF4-FFF2-40B4-BE49-F238E27FC236}">
              <a16:creationId xmlns:a16="http://schemas.microsoft.com/office/drawing/2014/main" id="{00000000-0008-0000-0800-000009000000}"/>
            </a:ext>
          </a:extLst>
        </xdr:cNvPr>
        <xdr:cNvSpPr txBox="1"/>
      </xdr:nvSpPr>
      <xdr:spPr>
        <a:xfrm>
          <a:off x="4191000" y="30594300"/>
          <a:ext cx="7740000" cy="108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2012 is serial number 40909 because it is 40,909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argument is not a valid date, NETWORKDAYS returns the #VALUE! error value.</a:t>
          </a:r>
        </a:p>
        <a:p>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86</xdr:row>
      <xdr:rowOff>0</xdr:rowOff>
    </xdr:from>
    <xdr:to>
      <xdr:col>12</xdr:col>
      <xdr:colOff>208650</xdr:colOff>
      <xdr:row>103</xdr:row>
      <xdr:rowOff>127275</xdr:rowOff>
    </xdr:to>
    <xdr:sp macro="" textlink="">
      <xdr:nvSpPr>
        <xdr:cNvPr id="2" name="TextBox 1">
          <a:extLst>
            <a:ext uri="{FF2B5EF4-FFF2-40B4-BE49-F238E27FC236}">
              <a16:creationId xmlns:a16="http://schemas.microsoft.com/office/drawing/2014/main" id="{00000000-0008-0000-0900-000002000000}"/>
            </a:ext>
          </a:extLst>
        </xdr:cNvPr>
        <xdr:cNvSpPr txBox="1"/>
      </xdr:nvSpPr>
      <xdr:spPr>
        <a:xfrm>
          <a:off x="4038600" y="15363825"/>
          <a:ext cx="7200000" cy="288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FORMULATEXT function returns what is displayed in the formula bar if you select the referenced cell.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Reference argument can be to another worksheet or workbook.</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Reference argument is to another workbook that is not open, FORMULATEXT returns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Reference argument is to an entire row or column, or to a range or defined name containing more than one cell, FORMULATEXT returns the value in the upper leftmost cell of the row, column, or range.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In the following cases, FORMULATEXT returns the #N/A error value:</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cell used as the Reference argument does not contain a formula.</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 in the cell is longer than 8192 characters.</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 can't be displayed in the worksheet; for example, due to worksheet protection.</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An external workbook that contains the formula is not open in Excel.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Invalid data types used as inputs will produce a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Entering a reference to the cell in which you are entering the function as the argument won't result in a circular reference warning. FORMULATEXT will successfully return the formula as text in the cell.</a:t>
          </a:r>
        </a:p>
        <a:p>
          <a:endParaRPr lang="en-GB" sz="1100"/>
        </a:p>
      </xdr:txBody>
    </xdr:sp>
    <xdr:clientData/>
  </xdr:twoCellAnchor>
  <xdr:twoCellAnchor>
    <xdr:from>
      <xdr:col>6</xdr:col>
      <xdr:colOff>0</xdr:colOff>
      <xdr:row>121</xdr:row>
      <xdr:rowOff>0</xdr:rowOff>
    </xdr:from>
    <xdr:to>
      <xdr:col>12</xdr:col>
      <xdr:colOff>208650</xdr:colOff>
      <xdr:row>131</xdr:row>
      <xdr:rowOff>36750</xdr:rowOff>
    </xdr:to>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4038600" y="21726525"/>
          <a:ext cx="7200000" cy="165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(MID)</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greater than the length of text, MID returns "" (empty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less than the length of text, but start_num plus num_chars exceeds the length of text, MID returns the characters up to the end of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less than 1, MID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negative, MID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num_bytes is negative, MIDB returns the #VALUE! error value.</a:t>
          </a:r>
        </a:p>
        <a:p>
          <a:endParaRPr lang="en-GB" sz="1100"/>
        </a:p>
      </xdr:txBody>
    </xdr:sp>
    <xdr:clientData/>
  </xdr:twoCellAnchor>
  <xdr:twoCellAnchor>
    <xdr:from>
      <xdr:col>6</xdr:col>
      <xdr:colOff>0</xdr:colOff>
      <xdr:row>132</xdr:row>
      <xdr:rowOff>114300</xdr:rowOff>
    </xdr:from>
    <xdr:to>
      <xdr:col>12</xdr:col>
      <xdr:colOff>208650</xdr:colOff>
      <xdr:row>139</xdr:row>
      <xdr:rowOff>96825</xdr:rowOff>
    </xdr:to>
    <xdr:sp macro="" textlink="">
      <xdr:nvSpPr>
        <xdr:cNvPr id="4" name="TextBox 3">
          <a:extLst>
            <a:ext uri="{FF2B5EF4-FFF2-40B4-BE49-F238E27FC236}">
              <a16:creationId xmlns:a16="http://schemas.microsoft.com/office/drawing/2014/main" id="{00000000-0008-0000-0900-000004000000}"/>
            </a:ext>
          </a:extLst>
        </xdr:cNvPr>
        <xdr:cNvSpPr txBox="1"/>
      </xdr:nvSpPr>
      <xdr:spPr>
        <a:xfrm>
          <a:off x="4038600" y="23622000"/>
          <a:ext cx="7200000" cy="111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(RIGHT)</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Num_chars must be greater than or equal to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greater than the length of text, RIGHT returns all of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omitted, it is assumed to be 1.</a:t>
          </a:r>
        </a:p>
        <a:p>
          <a:endParaRPr lang="en-GB" sz="1100"/>
        </a:p>
      </xdr:txBody>
    </xdr:sp>
    <xdr:clientData/>
  </xdr:twoCellAnchor>
  <xdr:twoCellAnchor>
    <xdr:from>
      <xdr:col>6</xdr:col>
      <xdr:colOff>0</xdr:colOff>
      <xdr:row>163</xdr:row>
      <xdr:rowOff>0</xdr:rowOff>
    </xdr:from>
    <xdr:to>
      <xdr:col>12</xdr:col>
      <xdr:colOff>208650</xdr:colOff>
      <xdr:row>169</xdr:row>
      <xdr:rowOff>144450</xdr:rowOff>
    </xdr:to>
    <xdr:sp macro="" textlink="">
      <xdr:nvSpPr>
        <xdr:cNvPr id="5" name="TextBox 4">
          <a:extLst>
            <a:ext uri="{FF2B5EF4-FFF2-40B4-BE49-F238E27FC236}">
              <a16:creationId xmlns:a16="http://schemas.microsoft.com/office/drawing/2014/main" id="{00000000-0008-0000-0900-000005000000}"/>
            </a:ext>
          </a:extLst>
        </xdr:cNvPr>
        <xdr:cNvSpPr txBox="1"/>
      </xdr:nvSpPr>
      <xdr:spPr>
        <a:xfrm>
          <a:off x="4038600" y="29222700"/>
          <a:ext cx="7200000" cy="111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number_times is 0 (zero), REPT returns "" (empty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number_times is not an integer, it is truncated.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the REPT function cannot be longer than 32,767 characters, or REPT returns #VALUE!.</a:t>
          </a:r>
        </a:p>
        <a:p>
          <a:endParaRPr lang="en-GB" sz="1100"/>
        </a:p>
      </xdr:txBody>
    </xdr:sp>
    <xdr:clientData/>
  </xdr:twoCellAnchor>
  <xdr:twoCellAnchor>
    <xdr:from>
      <xdr:col>6</xdr:col>
      <xdr:colOff>0</xdr:colOff>
      <xdr:row>183</xdr:row>
      <xdr:rowOff>0</xdr:rowOff>
    </xdr:from>
    <xdr:to>
      <xdr:col>12</xdr:col>
      <xdr:colOff>208650</xdr:colOff>
      <xdr:row>193</xdr:row>
      <xdr:rowOff>144750</xdr:rowOff>
    </xdr:to>
    <xdr:sp macro="" textlink="">
      <xdr:nvSpPr>
        <xdr:cNvPr id="6" name="TextBox 5">
          <a:extLst>
            <a:ext uri="{FF2B5EF4-FFF2-40B4-BE49-F238E27FC236}">
              <a16:creationId xmlns:a16="http://schemas.microsoft.com/office/drawing/2014/main" id="{00000000-0008-0000-0900-000006000000}"/>
            </a:ext>
          </a:extLst>
        </xdr:cNvPr>
        <xdr:cNvSpPr txBox="1"/>
      </xdr:nvSpPr>
      <xdr:spPr>
        <a:xfrm>
          <a:off x="3438525" y="33585150"/>
          <a:ext cx="7466700" cy="176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 includes all worksheets (visible, hidden, or very hidden) in addition to all other sheet types (macro, chart, or dialog sheets).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argument is not a valid value, SHEET returns the #REF! error value. For example, =SHEET(Sheet1!#REF) will return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argument is a sheet name that is not valid, SHEET returns the #NA error value. For example =SHEET(“badSheetName”) will return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 is not available in the Object Model (OM) because the Object Model already includes similar functionality.</a:t>
          </a:r>
        </a:p>
        <a:p>
          <a:endParaRPr lang="en-GB" sz="1100"/>
        </a:p>
      </xdr:txBody>
    </xdr:sp>
    <xdr:clientData/>
  </xdr:twoCellAnchor>
  <xdr:twoCellAnchor>
    <xdr:from>
      <xdr:col>6</xdr:col>
      <xdr:colOff>0</xdr:colOff>
      <xdr:row>204</xdr:row>
      <xdr:rowOff>0</xdr:rowOff>
    </xdr:from>
    <xdr:to>
      <xdr:col>12</xdr:col>
      <xdr:colOff>208650</xdr:colOff>
      <xdr:row>211</xdr:row>
      <xdr:rowOff>126525</xdr:rowOff>
    </xdr:to>
    <xdr:sp macro="" textlink="">
      <xdr:nvSpPr>
        <xdr:cNvPr id="7" name="TextBox 6">
          <a:extLst>
            <a:ext uri="{FF2B5EF4-FFF2-40B4-BE49-F238E27FC236}">
              <a16:creationId xmlns:a16="http://schemas.microsoft.com/office/drawing/2014/main" id="{00000000-0008-0000-0900-000007000000}"/>
            </a:ext>
          </a:extLst>
        </xdr:cNvPr>
        <xdr:cNvSpPr txBox="1"/>
      </xdr:nvSpPr>
      <xdr:spPr>
        <a:xfrm>
          <a:off x="3438525" y="37328475"/>
          <a:ext cx="7466700" cy="126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SHEETS includes all worksheets (visible, hidden, or very hidden) in addition to all other sheet types (macro, chart, or dialog sheets).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reference is not a valid value, SHEETS returns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SHEETS is not available in the Object Model (OM) because the Object Model already includes similar functionality.</a:t>
          </a:r>
        </a:p>
        <a:p>
          <a:endParaRPr lang="en-GB" sz="1100"/>
        </a:p>
      </xdr:txBody>
    </xdr:sp>
    <xdr:clientData/>
  </xdr:twoCellAnchor>
  <xdr:twoCellAnchor>
    <xdr:from>
      <xdr:col>6</xdr:col>
      <xdr:colOff>0</xdr:colOff>
      <xdr:row>239</xdr:row>
      <xdr:rowOff>0</xdr:rowOff>
    </xdr:from>
    <xdr:to>
      <xdr:col>12</xdr:col>
      <xdr:colOff>208650</xdr:colOff>
      <xdr:row>247</xdr:row>
      <xdr:rowOff>108600</xdr:rowOff>
    </xdr:to>
    <xdr:sp macro="" textlink="">
      <xdr:nvSpPr>
        <xdr:cNvPr id="8" name="TextBox 7">
          <a:extLst>
            <a:ext uri="{FF2B5EF4-FFF2-40B4-BE49-F238E27FC236}">
              <a16:creationId xmlns:a16="http://schemas.microsoft.com/office/drawing/2014/main" id="{00000000-0008-0000-0900-000008000000}"/>
            </a:ext>
          </a:extLst>
        </xdr:cNvPr>
        <xdr:cNvSpPr txBox="1"/>
      </xdr:nvSpPr>
      <xdr:spPr>
        <a:xfrm>
          <a:off x="3933825" y="46882050"/>
          <a:ext cx="74667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TYPE is most useful when you are using functions that can accept different types of data, such as ARGUMENT and INPUT. Use TYPE to find out what type of data is returned by a function or formula.</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cannot use TYPE to determine whether a cell contains a formula. TYPE only determines the type of the resulting, or displayed, value. If value is a cell reference to a cell that contains a formula, TYPE returns the type of the formula's resulting value.</a:t>
          </a:r>
        </a:p>
        <a:p>
          <a:endParaRPr lang="en-GB" sz="1100"/>
        </a:p>
      </xdr:txBody>
    </xdr:sp>
    <xdr:clientData/>
  </xdr:twoCellAnchor>
  <xdr:twoCellAnchor>
    <xdr:from>
      <xdr:col>6</xdr:col>
      <xdr:colOff>0</xdr:colOff>
      <xdr:row>256</xdr:row>
      <xdr:rowOff>0</xdr:rowOff>
    </xdr:from>
    <xdr:to>
      <xdr:col>12</xdr:col>
      <xdr:colOff>208650</xdr:colOff>
      <xdr:row>264</xdr:row>
      <xdr:rowOff>108600</xdr:rowOff>
    </xdr:to>
    <xdr:sp macro="" textlink="">
      <xdr:nvSpPr>
        <xdr:cNvPr id="9" name="TextBox 8">
          <a:extLst>
            <a:ext uri="{FF2B5EF4-FFF2-40B4-BE49-F238E27FC236}">
              <a16:creationId xmlns:a16="http://schemas.microsoft.com/office/drawing/2014/main" id="{00000000-0008-0000-0900-000009000000}"/>
            </a:ext>
          </a:extLst>
        </xdr:cNvPr>
        <xdr:cNvSpPr txBox="1"/>
      </xdr:nvSpPr>
      <xdr:spPr>
        <a:xfrm>
          <a:off x="4038600" y="49882425"/>
          <a:ext cx="74667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Text can be in any of the constant number, date, or time formats recognized by Microsoft Excel. If text is not in one of these formats, VALUE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do not generally need to use the VALUE function in a formula because Excel automatically converts text to numbers as necessary. This function is provided for compatibility with other spreadsheet programs.</a:t>
          </a:r>
        </a:p>
        <a:p>
          <a:endParaRPr lang="en-GB"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0</xdr:colOff>
      <xdr:row>11</xdr:row>
      <xdr:rowOff>19050</xdr:rowOff>
    </xdr:from>
    <xdr:to>
      <xdr:col>11</xdr:col>
      <xdr:colOff>75300</xdr:colOff>
      <xdr:row>19</xdr:row>
      <xdr:rowOff>30150</xdr:rowOff>
    </xdr:to>
    <xdr:sp macro="" textlink="">
      <xdr:nvSpPr>
        <xdr:cNvPr id="2" name="TextBox 1">
          <a:extLst>
            <a:ext uri="{FF2B5EF4-FFF2-40B4-BE49-F238E27FC236}">
              <a16:creationId xmlns:a16="http://schemas.microsoft.com/office/drawing/2014/main" id="{00000000-0008-0000-0A00-000002000000}"/>
            </a:ext>
          </a:extLst>
        </xdr:cNvPr>
        <xdr:cNvSpPr txBox="1"/>
      </xdr:nvSpPr>
      <xdr:spPr>
        <a:xfrm>
          <a:off x="3857625" y="2790825"/>
          <a:ext cx="7200000" cy="13065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RANK gives duplicate numbers the same rank. However, the presence of duplicate numbers affects the ranks of subsequent numbers. For example, in a list of integers sorted in ascending order, if the number 10 appears twice and has a rank of 5, then 11 would have a rank of 7 (no number would have a rank of 6).</a:t>
          </a:r>
          <a:endParaRPr lang="en-GB" sz="1100"/>
        </a:p>
      </xdr:txBody>
    </xdr:sp>
    <xdr:clientData/>
  </xdr:twoCellAnchor>
  <xdr:twoCellAnchor>
    <xdr:from>
      <xdr:col>6</xdr:col>
      <xdr:colOff>0</xdr:colOff>
      <xdr:row>29</xdr:row>
      <xdr:rowOff>0</xdr:rowOff>
    </xdr:from>
    <xdr:to>
      <xdr:col>11</xdr:col>
      <xdr:colOff>75300</xdr:colOff>
      <xdr:row>35</xdr:row>
      <xdr:rowOff>36450</xdr:rowOff>
    </xdr:to>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3857625" y="6296025"/>
          <a:ext cx="7200000" cy="100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0 (zero) or omitted, Excel ranks number as if ref were a list sorted in descending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any nonzero value, Excel ranks number as if ref were a list sorted in ascending order.</a:t>
          </a:r>
        </a:p>
        <a:p>
          <a:endParaRPr lang="en-GB" sz="1100"/>
        </a:p>
      </xdr:txBody>
    </xdr:sp>
    <xdr:clientData/>
  </xdr:twoCellAnchor>
  <xdr:twoCellAnchor>
    <xdr:from>
      <xdr:col>6</xdr:col>
      <xdr:colOff>0</xdr:colOff>
      <xdr:row>45</xdr:row>
      <xdr:rowOff>0</xdr:rowOff>
    </xdr:from>
    <xdr:to>
      <xdr:col>11</xdr:col>
      <xdr:colOff>75300</xdr:colOff>
      <xdr:row>54</xdr:row>
      <xdr:rowOff>18675</xdr:rowOff>
    </xdr:to>
    <xdr:sp macro="" textlink="">
      <xdr:nvSpPr>
        <xdr:cNvPr id="4" name="TextBox 3">
          <a:extLst>
            <a:ext uri="{FF2B5EF4-FFF2-40B4-BE49-F238E27FC236}">
              <a16:creationId xmlns:a16="http://schemas.microsoft.com/office/drawing/2014/main" id="{00000000-0008-0000-0A00-000004000000}"/>
            </a:ext>
          </a:extLst>
        </xdr:cNvPr>
        <xdr:cNvSpPr txBox="1"/>
      </xdr:nvSpPr>
      <xdr:spPr>
        <a:xfrm>
          <a:off x="3857625" y="9686925"/>
          <a:ext cx="7200000" cy="147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0 (zero) or omitted, Excel ranks Number as if Ref were a list sorted in descending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any nonzero value, Excel ranks Number as if Ref were a list sorted in ascending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RANK.EQ gives duplicate numbers the same rank. However, the presence of duplicate numbers affects the ranks of subsequent numbers. For example, in a list of integers sorted in ascending order, if the number 10 appears twice and has a rank of 5, then 11 would have a rank of 7 (no number would have a rank of 6).</a:t>
          </a:r>
        </a:p>
        <a:p>
          <a:endParaRPr lang="en-GB"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0</xdr:colOff>
      <xdr:row>8</xdr:row>
      <xdr:rowOff>0</xdr:rowOff>
    </xdr:from>
    <xdr:to>
      <xdr:col>12</xdr:col>
      <xdr:colOff>227700</xdr:colOff>
      <xdr:row>14</xdr:row>
      <xdr:rowOff>163500</xdr:rowOff>
    </xdr:to>
    <xdr:sp macro="" textlink="">
      <xdr:nvSpPr>
        <xdr:cNvPr id="2" name="TextBox 1">
          <a:extLst>
            <a:ext uri="{FF2B5EF4-FFF2-40B4-BE49-F238E27FC236}">
              <a16:creationId xmlns:a16="http://schemas.microsoft.com/office/drawing/2014/main" id="{00000000-0008-0000-0B00-000002000000}"/>
            </a:ext>
          </a:extLst>
        </xdr:cNvPr>
        <xdr:cNvSpPr txBox="1"/>
      </xdr:nvSpPr>
      <xdr:spPr>
        <a:xfrm>
          <a:off x="2714625" y="2238375"/>
          <a:ext cx="7200000" cy="13065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the arguments must be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the </a:t>
          </a:r>
          <a:r>
            <a:rPr lang="en-GB" sz="1100" b="1" i="0">
              <a:solidFill>
                <a:schemeClr val="dk1"/>
              </a:solidFill>
              <a:effectLst/>
              <a:latin typeface="+mn-lt"/>
              <a:ea typeface="+mn-ea"/>
              <a:cs typeface="+mn-cs"/>
            </a:rPr>
            <a:t>AND</a:t>
          </a:r>
          <a:r>
            <a:rPr lang="en-GB" sz="1100" b="0" i="0">
              <a:solidFill>
                <a:schemeClr val="dk1"/>
              </a:solidFill>
              <a:effectLst/>
              <a:latin typeface="+mn-lt"/>
              <a:ea typeface="+mn-ea"/>
              <a:cs typeface="+mn-cs"/>
            </a:rPr>
            <a:t> function returns the #VALUE! error value.</a:t>
          </a:r>
        </a:p>
        <a:p>
          <a:endParaRPr lang="en-GB" sz="1100"/>
        </a:p>
      </xdr:txBody>
    </xdr:sp>
    <xdr:clientData/>
  </xdr:twoCellAnchor>
  <xdr:twoCellAnchor>
    <xdr:from>
      <xdr:col>6</xdr:col>
      <xdr:colOff>0</xdr:colOff>
      <xdr:row>25</xdr:row>
      <xdr:rowOff>0</xdr:rowOff>
    </xdr:from>
    <xdr:to>
      <xdr:col>12</xdr:col>
      <xdr:colOff>227700</xdr:colOff>
      <xdr:row>31</xdr:row>
      <xdr:rowOff>163500</xdr:rowOff>
    </xdr:to>
    <xdr:sp macro="" textlink="">
      <xdr:nvSpPr>
        <xdr:cNvPr id="3" name="TextBox 2">
          <a:extLst>
            <a:ext uri="{FF2B5EF4-FFF2-40B4-BE49-F238E27FC236}">
              <a16:creationId xmlns:a16="http://schemas.microsoft.com/office/drawing/2014/main" id="{00000000-0008-0000-0B00-000003000000}"/>
            </a:ext>
          </a:extLst>
        </xdr:cNvPr>
        <xdr:cNvSpPr txBox="1"/>
      </xdr:nvSpPr>
      <xdr:spPr>
        <a:xfrm>
          <a:off x="3009900" y="5476875"/>
          <a:ext cx="8095350" cy="13065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in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OR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an OR array formula to see if a value occurs in an array. To enter an array formula, press CTRL+SHIFT+ENTER.</a:t>
          </a:r>
        </a:p>
        <a:p>
          <a:endParaRPr lang="en-GB" sz="1100"/>
        </a:p>
      </xdr:txBody>
    </xdr:sp>
    <xdr:clientData/>
  </xdr:twoCellAnchor>
  <xdr:twoCellAnchor>
    <xdr:from>
      <xdr:col>6</xdr:col>
      <xdr:colOff>0</xdr:colOff>
      <xdr:row>48</xdr:row>
      <xdr:rowOff>0</xdr:rowOff>
    </xdr:from>
    <xdr:to>
      <xdr:col>12</xdr:col>
      <xdr:colOff>227700</xdr:colOff>
      <xdr:row>55</xdr:row>
      <xdr:rowOff>106500</xdr:rowOff>
    </xdr:to>
    <xdr:sp macro="" textlink="">
      <xdr:nvSpPr>
        <xdr:cNvPr id="4" name="TextBox 3">
          <a:extLst>
            <a:ext uri="{FF2B5EF4-FFF2-40B4-BE49-F238E27FC236}">
              <a16:creationId xmlns:a16="http://schemas.microsoft.com/office/drawing/2014/main" id="{00000000-0008-0000-0B00-000004000000}"/>
            </a:ext>
          </a:extLst>
        </xdr:cNvPr>
        <xdr:cNvSpPr txBox="1"/>
      </xdr:nvSpPr>
      <xdr:spPr>
        <a:xfrm>
          <a:off x="3009900" y="10915650"/>
          <a:ext cx="8095350" cy="144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in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XOR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an XOR array formula to see if a value occurs in an array. To enter an array formula, press Ctrl+Shift+Enter.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XOR is TRUE when the number of TRUE inputs is odd and FALSE when the number of TRUE inputs is even.</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0"/>
  <sheetViews>
    <sheetView showGridLines="0" topLeftCell="A19" zoomScale="90" zoomScaleNormal="90" workbookViewId="0">
      <selection activeCell="A31" sqref="A31:XFD33"/>
    </sheetView>
  </sheetViews>
  <sheetFormatPr defaultRowHeight="12.75" x14ac:dyDescent="0.2"/>
  <cols>
    <col min="1" max="1" width="16.140625" style="1" bestFit="1" customWidth="1"/>
    <col min="2" max="2" width="16.28515625" style="1" bestFit="1" customWidth="1"/>
    <col min="3" max="3" width="18.85546875" style="1" bestFit="1" customWidth="1"/>
    <col min="4" max="4" width="17.7109375" style="1" bestFit="1" customWidth="1"/>
    <col min="5" max="5" width="10.140625" style="1" bestFit="1" customWidth="1"/>
    <col min="6" max="6" width="13.140625" style="1" bestFit="1" customWidth="1"/>
    <col min="7" max="7" width="15.42578125" style="1" bestFit="1" customWidth="1"/>
    <col min="8" max="8" width="14" style="1" bestFit="1" customWidth="1"/>
    <col min="9" max="9" width="10.42578125" style="1" bestFit="1" customWidth="1"/>
    <col min="10" max="10" width="10.140625" style="1" bestFit="1" customWidth="1"/>
    <col min="11" max="11" width="9.140625" style="1"/>
    <col min="12" max="12" width="24.28515625" style="1" bestFit="1" customWidth="1"/>
    <col min="13" max="16384" width="9.140625" style="1"/>
  </cols>
  <sheetData>
    <row r="1" spans="1:13" s="87" customFormat="1" ht="17.25" x14ac:dyDescent="0.3">
      <c r="A1" s="89" t="s">
        <v>97</v>
      </c>
      <c r="B1" s="89" t="s">
        <v>0</v>
      </c>
      <c r="C1" s="89" t="s">
        <v>1</v>
      </c>
      <c r="D1" s="89" t="s">
        <v>413</v>
      </c>
      <c r="E1" s="89" t="s">
        <v>2</v>
      </c>
      <c r="F1" s="89" t="s">
        <v>3</v>
      </c>
      <c r="G1" s="89" t="s">
        <v>4</v>
      </c>
      <c r="H1" s="89" t="s">
        <v>5</v>
      </c>
      <c r="I1" s="89" t="s">
        <v>6</v>
      </c>
      <c r="J1" s="89" t="s">
        <v>7</v>
      </c>
    </row>
    <row r="2" spans="1:13" ht="15" x14ac:dyDescent="0.25">
      <c r="A2" s="90" t="s">
        <v>8</v>
      </c>
      <c r="B2" s="91" t="s">
        <v>51</v>
      </c>
      <c r="C2" s="91" t="s">
        <v>10</v>
      </c>
      <c r="D2" s="91" t="s">
        <v>395</v>
      </c>
      <c r="E2" s="91" t="s">
        <v>11</v>
      </c>
      <c r="F2" s="91" t="s">
        <v>34</v>
      </c>
      <c r="G2" s="91" t="s">
        <v>13</v>
      </c>
      <c r="H2" s="91" t="s">
        <v>649</v>
      </c>
      <c r="I2" s="91" t="s">
        <v>6</v>
      </c>
      <c r="J2" s="91" t="s">
        <v>14</v>
      </c>
      <c r="M2" s="88"/>
    </row>
    <row r="3" spans="1:13" ht="15" x14ac:dyDescent="0.25">
      <c r="A3" s="90" t="s">
        <v>15</v>
      </c>
      <c r="B3" s="91" t="s">
        <v>40</v>
      </c>
      <c r="C3" s="91" t="s">
        <v>74</v>
      </c>
      <c r="D3" s="91" t="s">
        <v>396</v>
      </c>
      <c r="E3" s="91" t="s">
        <v>2</v>
      </c>
      <c r="F3" s="91" t="s">
        <v>12</v>
      </c>
      <c r="G3" s="91" t="s">
        <v>27</v>
      </c>
      <c r="H3" s="91" t="s">
        <v>73</v>
      </c>
      <c r="I3" s="91" t="s">
        <v>29</v>
      </c>
      <c r="J3" s="92" t="s">
        <v>30</v>
      </c>
    </row>
    <row r="4" spans="1:13" ht="15" x14ac:dyDescent="0.25">
      <c r="A4" s="90" t="s">
        <v>22</v>
      </c>
      <c r="B4" s="91" t="s">
        <v>61</v>
      </c>
      <c r="C4" s="91" t="s">
        <v>77</v>
      </c>
      <c r="D4" s="91" t="s">
        <v>33</v>
      </c>
      <c r="E4" s="91" t="s">
        <v>25</v>
      </c>
      <c r="F4" s="91" t="s">
        <v>18</v>
      </c>
      <c r="G4" s="91" t="s">
        <v>68</v>
      </c>
      <c r="H4" s="91" t="s">
        <v>79</v>
      </c>
      <c r="I4" s="91" t="s">
        <v>37</v>
      </c>
      <c r="J4" s="92" t="s">
        <v>38</v>
      </c>
    </row>
    <row r="5" spans="1:13" ht="15" x14ac:dyDescent="0.25">
      <c r="A5" s="90" t="s">
        <v>31</v>
      </c>
      <c r="B5" s="91" t="s">
        <v>56</v>
      </c>
      <c r="C5" s="91" t="s">
        <v>80</v>
      </c>
      <c r="D5" s="91" t="s">
        <v>653</v>
      </c>
      <c r="E5" s="91" t="s">
        <v>17</v>
      </c>
      <c r="F5" s="91" t="s">
        <v>26</v>
      </c>
      <c r="G5" s="91" t="s">
        <v>70</v>
      </c>
      <c r="H5" s="91" t="s">
        <v>76</v>
      </c>
      <c r="I5" s="15"/>
      <c r="J5" s="91" t="s">
        <v>49</v>
      </c>
    </row>
    <row r="6" spans="1:13" ht="15" x14ac:dyDescent="0.25">
      <c r="A6" s="90" t="s">
        <v>39</v>
      </c>
      <c r="B6" s="91" t="s">
        <v>45</v>
      </c>
      <c r="C6" s="91" t="s">
        <v>82</v>
      </c>
      <c r="D6" s="15"/>
      <c r="E6" s="15"/>
      <c r="F6" s="91" t="s">
        <v>42</v>
      </c>
      <c r="G6" s="91" t="s">
        <v>58</v>
      </c>
      <c r="H6" s="91" t="s">
        <v>95</v>
      </c>
      <c r="I6" s="15"/>
      <c r="J6" s="61"/>
    </row>
    <row r="7" spans="1:13" ht="15" x14ac:dyDescent="0.25">
      <c r="A7" s="90" t="s">
        <v>44</v>
      </c>
      <c r="B7" s="91" t="s">
        <v>66</v>
      </c>
      <c r="C7" s="91" t="s">
        <v>21</v>
      </c>
      <c r="D7" s="15"/>
      <c r="E7" s="15"/>
      <c r="F7" s="15"/>
      <c r="G7" s="91" t="s">
        <v>72</v>
      </c>
      <c r="H7" s="91" t="s">
        <v>654</v>
      </c>
      <c r="I7" s="15"/>
      <c r="J7" s="61"/>
    </row>
    <row r="8" spans="1:13" ht="15" x14ac:dyDescent="0.25">
      <c r="A8" s="90" t="s">
        <v>114</v>
      </c>
      <c r="B8" s="91" t="s">
        <v>9</v>
      </c>
      <c r="C8" s="91" t="s">
        <v>69</v>
      </c>
      <c r="D8" s="15"/>
      <c r="E8" s="15"/>
      <c r="F8" s="15"/>
      <c r="G8" s="91" t="s">
        <v>81</v>
      </c>
      <c r="H8" s="91" t="s">
        <v>20</v>
      </c>
      <c r="I8" s="15"/>
      <c r="J8" s="15"/>
    </row>
    <row r="9" spans="1:13" ht="15" x14ac:dyDescent="0.25">
      <c r="A9" s="91" t="s">
        <v>50</v>
      </c>
      <c r="B9" s="91" t="s">
        <v>23</v>
      </c>
      <c r="C9" s="91" t="s">
        <v>71</v>
      </c>
      <c r="D9" s="15"/>
      <c r="E9" s="15"/>
      <c r="F9" s="15"/>
      <c r="G9" s="91" t="s">
        <v>47</v>
      </c>
      <c r="H9" s="91" t="s">
        <v>28</v>
      </c>
      <c r="I9" s="15"/>
      <c r="J9" s="15"/>
    </row>
    <row r="10" spans="1:13" ht="15" x14ac:dyDescent="0.25">
      <c r="A10" s="90" t="s">
        <v>55</v>
      </c>
      <c r="B10" s="91" t="s">
        <v>32</v>
      </c>
      <c r="C10" s="91" t="s">
        <v>84</v>
      </c>
      <c r="D10" s="15"/>
      <c r="E10" s="15"/>
      <c r="F10" s="15"/>
      <c r="G10" s="91" t="s">
        <v>596</v>
      </c>
      <c r="H10" s="91" t="s">
        <v>83</v>
      </c>
      <c r="I10" s="15"/>
      <c r="J10" s="15"/>
    </row>
    <row r="11" spans="1:13" ht="15" x14ac:dyDescent="0.25">
      <c r="A11" s="90" t="s">
        <v>60</v>
      </c>
      <c r="B11" s="15"/>
      <c r="C11" s="91" t="s">
        <v>16</v>
      </c>
      <c r="D11" s="15"/>
      <c r="E11" s="15"/>
      <c r="F11" s="15"/>
      <c r="G11" s="91" t="s">
        <v>35</v>
      </c>
      <c r="H11" s="91" t="s">
        <v>64</v>
      </c>
      <c r="I11" s="15"/>
      <c r="J11" s="15"/>
    </row>
    <row r="12" spans="1:13" ht="15" x14ac:dyDescent="0.25">
      <c r="A12" s="90" t="s">
        <v>65</v>
      </c>
      <c r="B12" s="15"/>
      <c r="C12" s="91" t="s">
        <v>24</v>
      </c>
      <c r="D12" s="15"/>
      <c r="E12" s="15"/>
      <c r="F12" s="15"/>
      <c r="G12" s="91" t="s">
        <v>43</v>
      </c>
      <c r="H12" s="91" t="s">
        <v>650</v>
      </c>
      <c r="I12" s="15"/>
      <c r="J12" s="15"/>
    </row>
    <row r="13" spans="1:13" ht="15" x14ac:dyDescent="0.25">
      <c r="A13" s="90" t="s">
        <v>115</v>
      </c>
      <c r="B13" s="15"/>
      <c r="C13" s="91" t="s">
        <v>41</v>
      </c>
      <c r="D13" s="15"/>
      <c r="E13" s="15"/>
      <c r="F13" s="15"/>
      <c r="G13" s="91" t="s">
        <v>63</v>
      </c>
      <c r="H13" s="91" t="s">
        <v>651</v>
      </c>
      <c r="I13" s="15"/>
      <c r="J13" s="15"/>
    </row>
    <row r="14" spans="1:13" ht="15" x14ac:dyDescent="0.25">
      <c r="A14" s="15"/>
      <c r="B14" s="15"/>
      <c r="C14" s="91" t="s">
        <v>85</v>
      </c>
      <c r="D14" s="15"/>
      <c r="E14" s="15"/>
      <c r="F14" s="15"/>
      <c r="G14" s="91" t="s">
        <v>75</v>
      </c>
      <c r="H14" s="91" t="s">
        <v>652</v>
      </c>
      <c r="I14" s="15"/>
      <c r="J14" s="15"/>
    </row>
    <row r="15" spans="1:13" ht="15" x14ac:dyDescent="0.25">
      <c r="A15" s="15"/>
      <c r="B15" s="15"/>
      <c r="C15" s="91" t="s">
        <v>86</v>
      </c>
      <c r="D15" s="15"/>
      <c r="E15" s="15"/>
      <c r="F15" s="15"/>
      <c r="G15" s="91" t="s">
        <v>19</v>
      </c>
      <c r="H15" s="91" t="s">
        <v>87</v>
      </c>
      <c r="I15" s="15"/>
      <c r="J15" s="15"/>
    </row>
    <row r="16" spans="1:13" ht="15" x14ac:dyDescent="0.25">
      <c r="A16" s="15"/>
      <c r="B16" s="15"/>
      <c r="C16" s="91" t="s">
        <v>88</v>
      </c>
      <c r="D16" s="15"/>
      <c r="E16" s="15"/>
      <c r="F16" s="15"/>
      <c r="G16" s="91" t="s">
        <v>53</v>
      </c>
      <c r="H16" s="91" t="s">
        <v>91</v>
      </c>
      <c r="I16" s="15"/>
      <c r="J16" s="15"/>
    </row>
    <row r="17" spans="1:10" ht="15" x14ac:dyDescent="0.25">
      <c r="A17" s="15"/>
      <c r="B17" s="15"/>
      <c r="C17" s="91" t="s">
        <v>90</v>
      </c>
      <c r="D17" s="15"/>
      <c r="E17" s="15"/>
      <c r="F17" s="15"/>
      <c r="G17" s="91" t="s">
        <v>78</v>
      </c>
      <c r="H17" s="91" t="s">
        <v>89</v>
      </c>
      <c r="I17" s="15"/>
      <c r="J17" s="15"/>
    </row>
    <row r="18" spans="1:10" ht="15" x14ac:dyDescent="0.25">
      <c r="A18" s="15"/>
      <c r="B18" s="15"/>
      <c r="C18" s="91" t="s">
        <v>92</v>
      </c>
      <c r="D18" s="15"/>
      <c r="E18" s="15"/>
      <c r="F18" s="15"/>
      <c r="G18" s="15"/>
      <c r="H18" s="91" t="s">
        <v>94</v>
      </c>
      <c r="I18" s="15"/>
      <c r="J18" s="15"/>
    </row>
    <row r="19" spans="1:10" ht="15" x14ac:dyDescent="0.25">
      <c r="A19" s="15"/>
      <c r="B19" s="15"/>
      <c r="C19" s="91" t="s">
        <v>93</v>
      </c>
      <c r="D19" s="15"/>
      <c r="E19" s="15"/>
      <c r="F19" s="15"/>
      <c r="G19" s="15"/>
      <c r="H19" s="91" t="s">
        <v>48</v>
      </c>
      <c r="I19" s="15"/>
      <c r="J19" s="15"/>
    </row>
    <row r="20" spans="1:10" ht="15" x14ac:dyDescent="0.25">
      <c r="A20" s="15"/>
      <c r="B20" s="15"/>
      <c r="C20" s="91" t="s">
        <v>46</v>
      </c>
      <c r="D20" s="15"/>
      <c r="E20" s="15"/>
      <c r="F20" s="15"/>
      <c r="G20" s="15"/>
      <c r="H20" s="91" t="s">
        <v>54</v>
      </c>
      <c r="I20" s="15"/>
      <c r="J20" s="15"/>
    </row>
    <row r="21" spans="1:10" ht="15" x14ac:dyDescent="0.25">
      <c r="A21" s="15"/>
      <c r="B21" s="15"/>
      <c r="C21" s="91" t="s">
        <v>52</v>
      </c>
      <c r="D21" s="15"/>
      <c r="E21" s="15"/>
      <c r="F21" s="15"/>
      <c r="G21" s="15"/>
      <c r="H21" s="91" t="s">
        <v>36</v>
      </c>
      <c r="I21" s="15"/>
      <c r="J21" s="15"/>
    </row>
    <row r="22" spans="1:10" ht="15" x14ac:dyDescent="0.25">
      <c r="A22" s="15"/>
      <c r="B22" s="15"/>
      <c r="C22" s="91" t="s">
        <v>57</v>
      </c>
      <c r="D22" s="15"/>
      <c r="E22" s="15"/>
      <c r="F22" s="15"/>
      <c r="G22" s="15"/>
      <c r="H22" s="91" t="s">
        <v>59</v>
      </c>
      <c r="I22" s="15"/>
      <c r="J22" s="15"/>
    </row>
    <row r="23" spans="1:10" ht="15" x14ac:dyDescent="0.25">
      <c r="A23" s="15"/>
      <c r="B23" s="15"/>
      <c r="C23" s="91" t="s">
        <v>62</v>
      </c>
      <c r="D23" s="15"/>
      <c r="E23" s="15"/>
      <c r="F23" s="15"/>
      <c r="G23" s="15"/>
      <c r="H23" s="91" t="s">
        <v>96</v>
      </c>
      <c r="I23" s="15"/>
      <c r="J23" s="15"/>
    </row>
    <row r="24" spans="1:10" ht="15" x14ac:dyDescent="0.25">
      <c r="A24" s="15"/>
      <c r="B24" s="15"/>
      <c r="C24" s="91" t="s">
        <v>67</v>
      </c>
      <c r="D24" s="15"/>
      <c r="E24" s="15"/>
      <c r="F24" s="15"/>
      <c r="G24" s="15"/>
      <c r="H24" s="15"/>
      <c r="I24" s="15"/>
      <c r="J24" s="15"/>
    </row>
    <row r="25" spans="1:10" x14ac:dyDescent="0.2">
      <c r="A25" s="15"/>
      <c r="B25" s="15"/>
      <c r="C25" s="15"/>
      <c r="D25" s="15"/>
      <c r="E25" s="15"/>
      <c r="F25" s="15"/>
      <c r="G25" s="15"/>
      <c r="H25" s="15"/>
      <c r="I25" s="15"/>
      <c r="J25" s="15"/>
    </row>
    <row r="26" spans="1:10" x14ac:dyDescent="0.2">
      <c r="A26" s="15"/>
      <c r="B26" s="15"/>
      <c r="C26" s="15"/>
      <c r="D26" s="15"/>
      <c r="E26" s="15"/>
      <c r="F26" s="15"/>
      <c r="G26" s="15"/>
      <c r="H26" s="15"/>
      <c r="I26" s="15"/>
      <c r="J26" s="15"/>
    </row>
    <row r="27" spans="1:10" x14ac:dyDescent="0.2">
      <c r="A27" s="15"/>
      <c r="B27" s="15"/>
      <c r="C27" s="15"/>
      <c r="D27" s="15"/>
      <c r="E27" s="15"/>
      <c r="F27" s="15"/>
      <c r="G27" s="15"/>
      <c r="H27" s="15"/>
      <c r="I27" s="15"/>
      <c r="J27" s="15"/>
    </row>
    <row r="28" spans="1:10" x14ac:dyDescent="0.2">
      <c r="A28" s="15"/>
      <c r="B28" s="15"/>
      <c r="C28" s="15"/>
      <c r="D28" s="15"/>
      <c r="E28" s="15"/>
      <c r="F28" s="15"/>
      <c r="G28" s="15"/>
      <c r="H28" s="15"/>
      <c r="I28" s="15"/>
      <c r="J28" s="15"/>
    </row>
    <row r="29" spans="1:10" x14ac:dyDescent="0.2">
      <c r="A29" s="15"/>
      <c r="B29" s="15"/>
      <c r="C29" s="15"/>
      <c r="D29" s="15"/>
      <c r="E29" s="15"/>
      <c r="F29" s="15"/>
      <c r="G29" s="15"/>
      <c r="H29" s="15"/>
      <c r="I29" s="15"/>
      <c r="J29" s="15"/>
    </row>
    <row r="30" spans="1:10" ht="15" x14ac:dyDescent="0.25">
      <c r="A30"/>
      <c r="B30"/>
      <c r="C30"/>
      <c r="D30"/>
      <c r="E30"/>
      <c r="F30"/>
      <c r="G30"/>
      <c r="H30" s="17"/>
      <c r="I30"/>
      <c r="J30"/>
    </row>
  </sheetData>
  <hyperlinks>
    <hyperlink ref="A2" location="'IS FUNCTIONS'!B2" display="ISBLANK" xr:uid="{00000000-0004-0000-0100-000000000000}"/>
    <hyperlink ref="A3" location="'IS FUNCTIONS'!B16" display="ISERR" xr:uid="{00000000-0004-0000-0100-000001000000}"/>
    <hyperlink ref="A4" location="'IS FUNCTIONS'!B31" display="ISERROR" xr:uid="{00000000-0004-0000-0100-000002000000}"/>
    <hyperlink ref="A5" location="'IS FUNCTIONS'!B46" display="ISEVEN" xr:uid="{00000000-0004-0000-0100-000003000000}"/>
    <hyperlink ref="A6" location="'IS FUNCTIONS'!B57" display="ISODD" xr:uid="{00000000-0004-0000-0100-000004000000}"/>
    <hyperlink ref="A13" location="'IS FUNCTIONS'!B137" display="ISNONTEXT" xr:uid="{00000000-0004-0000-0100-000005000000}"/>
    <hyperlink ref="A12" location="'IS FUNCTIONS'!B126" display="ISTEXT" xr:uid="{00000000-0004-0000-0100-000006000000}"/>
    <hyperlink ref="A11" location="'IS FUNCTIONS'!B114" display="ISREF" xr:uid="{00000000-0004-0000-0100-000007000000}"/>
    <hyperlink ref="A10" location="'IS FUNCTIONS'!B102" display="ISNUMBER" xr:uid="{00000000-0004-0000-0100-000008000000}"/>
    <hyperlink ref="A9" location="'IS FUNCTIONS'!B91" display="ISNA" xr:uid="{00000000-0004-0000-0100-000009000000}"/>
    <hyperlink ref="A8" location="'IS FUNCTIONS'!B80" display="ISLOGICAL" xr:uid="{00000000-0004-0000-0100-00000A000000}"/>
    <hyperlink ref="A7" location="'IS FUNCTIONS'!B68" display="ISFORMULA" xr:uid="{00000000-0004-0000-0100-00000B000000}"/>
    <hyperlink ref="B2" location="CONDITIONAL!B2" display="AVERAGEIF" xr:uid="{00000000-0004-0000-0100-00000C000000}"/>
    <hyperlink ref="B3" location="CONDITIONAL!B32" display="SUMIF" xr:uid="{00000000-0004-0000-0100-00000D000000}"/>
    <hyperlink ref="B4" location="CONDITIONAL!B62" display="COUNTIF" xr:uid="{00000000-0004-0000-0100-00000E000000}"/>
    <hyperlink ref="B5" location="CONDITIONAL!B92" display="AVERAGEIFS" xr:uid="{00000000-0004-0000-0100-00000F000000}"/>
    <hyperlink ref="B6" location="CONDITIONAL!B115" display="SUMIFS" xr:uid="{00000000-0004-0000-0100-000010000000}"/>
    <hyperlink ref="B7" location="CONDITIONAL!B138" display="COUNTIFS" xr:uid="{00000000-0004-0000-0100-000011000000}"/>
    <hyperlink ref="B8" location="CONDITIONAL!B159" display="IF" xr:uid="{00000000-0004-0000-0100-000012000000}"/>
    <hyperlink ref="B9" location="CONDITIONAL!B169" display="IFERROR" xr:uid="{00000000-0004-0000-0100-000013000000}"/>
    <hyperlink ref="B10" location="CONDITIONAL!B180" display="IFNA" xr:uid="{00000000-0004-0000-0100-000014000000}"/>
    <hyperlink ref="C2" location="MATHEMATICAL!B2" display="SUM" xr:uid="{00000000-0004-0000-0100-000015000000}"/>
    <hyperlink ref="C3" location="MATHEMATICAL!B17" display="AVERAGE" xr:uid="{00000000-0004-0000-0100-000016000000}"/>
    <hyperlink ref="C4" location="MATHEMATICAL!B36" display="AVERAGEA" xr:uid="{00000000-0004-0000-0100-000017000000}"/>
    <hyperlink ref="C5" location="MATHEMATICAL!B56" display="COUNT" xr:uid="{00000000-0004-0000-0100-000018000000}"/>
    <hyperlink ref="C6" location="MATHEMATICAL!B74" display="COUNTA" xr:uid="{00000000-0004-0000-0100-000019000000}"/>
    <hyperlink ref="C7" location="MATHEMATICAL!B92" display="MEDIAN" xr:uid="{00000000-0004-0000-0100-00001A000000}"/>
    <hyperlink ref="C8" location="MATHEMATICAL!B110" display="SUMPRODUCT" xr:uid="{00000000-0004-0000-0100-00001B000000}"/>
    <hyperlink ref="C9" location="MATHEMATICAL!B129" display="SUMSQ" xr:uid="{00000000-0004-0000-0100-00001C000000}"/>
    <hyperlink ref="C10" location="MATHEMATICAL!B143" display="COUNTBLANK" xr:uid="{00000000-0004-0000-0100-00001D000000}"/>
    <hyperlink ref="C11" location="MATHEMATICAL!B158" display="EVEN" xr:uid="{00000000-0004-0000-0100-00001E000000}"/>
    <hyperlink ref="C12" location="MATHEMATICAL!B176" display="ODD" xr:uid="{00000000-0004-0000-0100-00001F000000}"/>
    <hyperlink ref="C13" location="MATHEMATICAL!B192" display="INT" xr:uid="{00000000-0004-0000-0100-000020000000}"/>
    <hyperlink ref="C14" location="MATHEMATICAL!B201" display="LARGE" xr:uid="{00000000-0004-0000-0100-000021000000}"/>
    <hyperlink ref="C15" location="MATHEMATICAL!B217" display="SMALL" xr:uid="{00000000-0004-0000-0100-000022000000}"/>
    <hyperlink ref="C16" location="MATHEMATICAL!B232" display="MAX" xr:uid="{00000000-0004-0000-0100-000023000000}"/>
    <hyperlink ref="C17" location="MATHEMATICAL!B235" display="MAXA" xr:uid="{00000000-0004-0000-0100-000024000000}"/>
    <hyperlink ref="C18" location="MATHEMATICAL!B267" display="MIN" xr:uid="{00000000-0004-0000-0100-000025000000}"/>
    <hyperlink ref="C19" location="MATHEMATICAL!B270" display="MINA" xr:uid="{00000000-0004-0000-0100-000026000000}"/>
    <hyperlink ref="C20" location="MATHEMATICAL!B301" display="MOD" xr:uid="{00000000-0004-0000-0100-000027000000}"/>
    <hyperlink ref="C21" location="MATHEMATICAL!B312" display="RAND" xr:uid="{00000000-0004-0000-0100-000028000000}"/>
    <hyperlink ref="C22" location="MATHEMATICAL!B315" display="RANDBETWEEN" xr:uid="{00000000-0004-0000-0100-000029000000}"/>
    <hyperlink ref="C23" location="MATHEMATICAL!B327" display="SQRT" xr:uid="{00000000-0004-0000-0100-00002A000000}"/>
    <hyperlink ref="C24" location="MATHEMATICAL!B337" display="SUBTOTAL" xr:uid="{00000000-0004-0000-0100-00002B000000}"/>
    <hyperlink ref="D2" location="'FIND &amp; SEARCH'!B2" display="FIND" xr:uid="{00000000-0004-0000-0100-00002C000000}"/>
    <hyperlink ref="D3" location="'FIND &amp; SEARCH'!B29" display="SEARCH" xr:uid="{00000000-0004-0000-0100-00002D000000}"/>
    <hyperlink ref="D4" location="'FIND &amp; SEARCH'!B59" display="SUBSTITUTE" xr:uid="{00000000-0004-0000-0100-00002E000000}"/>
    <hyperlink ref="D5" location="'FIND &amp; SEARCH'!B70" display="REPLACE" xr:uid="{00000000-0004-0000-0100-00002F000000}"/>
    <hyperlink ref="E2" location="LOOKUP!B2" display="MATCH" xr:uid="{00000000-0004-0000-0100-000030000000}"/>
    <hyperlink ref="E3" location="LOOKUP!B18" display="LOOKUP" xr:uid="{00000000-0004-0000-0100-000031000000}"/>
    <hyperlink ref="E4" location="LOOKUP!B38" display="HLOOKUP" xr:uid="{00000000-0004-0000-0100-000032000000}"/>
    <hyperlink ref="E5" location="LOOKUP!B55" display="VLOOKUP" xr:uid="{00000000-0004-0000-0100-000033000000}"/>
    <hyperlink ref="F2" location="REFERENCE!B2" display="ADDRESS" xr:uid="{00000000-0004-0000-0100-000034000000}"/>
    <hyperlink ref="F3" location="REFERENCE!B17" display="CHOOSE" xr:uid="{00000000-0004-0000-0100-000035000000}"/>
    <hyperlink ref="F4" location="REFERENCE!B36" display="INDEX" xr:uid="{00000000-0004-0000-0100-000036000000}"/>
    <hyperlink ref="F5" location="REFERENCE!B85" display="INDIRECT" xr:uid="{00000000-0004-0000-0100-000037000000}"/>
    <hyperlink ref="F6" location="REFERENCE!B97" display="OFFSET" xr:uid="{00000000-0004-0000-0100-000038000000}"/>
    <hyperlink ref="G2" location="'DATE &amp; TIME'!B2" display="DATE" xr:uid="{00000000-0004-0000-0100-000039000000}"/>
    <hyperlink ref="G3" location="'DATE &amp; TIME'!B13" display="DATEVALUE" xr:uid="{00000000-0004-0000-0100-00003A000000}"/>
    <hyperlink ref="G4" location="'DATE &amp; TIME'!B22" display="TIME" xr:uid="{00000000-0004-0000-0100-00003B000000}"/>
    <hyperlink ref="G5" location="'DATE &amp; TIME'!B37" display="TIMEVALUE" xr:uid="{00000000-0004-0000-0100-00003C000000}"/>
    <hyperlink ref="G6" location="'DATE &amp; TIME'!B51" display="NOW" xr:uid="{00000000-0004-0000-0100-00003D000000}"/>
    <hyperlink ref="G7" location="'DATE &amp; TIME'!B67" display="TODAY" xr:uid="{00000000-0004-0000-0100-00003E000000}"/>
    <hyperlink ref="G8" location="'DATE &amp; TIME'!B75" display="YEAR" xr:uid="{00000000-0004-0000-0100-00003F000000}"/>
    <hyperlink ref="G9:G13" location="'DATE &amp; TIME'!B75" display="MONTH" xr:uid="{00000000-0004-0000-0100-000040000000}"/>
    <hyperlink ref="G14" location="'DATE &amp; TIME'!B95" display="WEEKDAY" xr:uid="{00000000-0004-0000-0100-000041000000}"/>
    <hyperlink ref="G15" location="'DATE &amp; TIME'!B118" display="DAYS" xr:uid="{00000000-0004-0000-0100-000042000000}"/>
    <hyperlink ref="G16" location="'DATE &amp; TIME'!B134" display="NETWORKDAYS" xr:uid="{00000000-0004-0000-0100-000043000000}"/>
    <hyperlink ref="G17" location="'DATE &amp; TIME'!B149" display="WORKDAY" xr:uid="{00000000-0004-0000-0100-000044000000}"/>
    <hyperlink ref="H2" location="MISC.!B2" display="AREAS" xr:uid="{00000000-0004-0000-0100-000045000000}"/>
    <hyperlink ref="H3" location="MISC.!B10" display="CHAR" xr:uid="{00000000-0004-0000-0100-000046000000}"/>
    <hyperlink ref="H4" location="MISC.!B17" display="CODE" xr:uid="{00000000-0004-0000-0100-000047000000}"/>
    <hyperlink ref="H5" location="MISC.!B27" display="CLEAN" xr:uid="{00000000-0004-0000-0100-000048000000}"/>
    <hyperlink ref="H6" location="MISC.!B36" display="TRIM" xr:uid="{00000000-0004-0000-0100-000049000000}"/>
    <hyperlink ref="H7" location="MISC.!B46" display="LEN" xr:uid="{00000000-0004-0000-0100-00004A000000}"/>
    <hyperlink ref="H8" location="MISC.!B58" display="COLUMN" xr:uid="{00000000-0004-0000-0100-00004B000000}"/>
    <hyperlink ref="H9" location="MISC.!B60" display="ROW" xr:uid="{00000000-0004-0000-0100-00004C000000}"/>
    <hyperlink ref="H10" location="MISC.!B69" display="EXACT" xr:uid="{00000000-0004-0000-0100-00004D000000}"/>
    <hyperlink ref="H11" location="MISC.!B80" display="FORMULATEXT" xr:uid="{00000000-0004-0000-0100-00004E000000}"/>
    <hyperlink ref="H12" location="MISC.!B107" display="LEFT" xr:uid="{00000000-0004-0000-0100-00004F000000}"/>
    <hyperlink ref="H13" location="MISC.!B109" display="RIGHT" xr:uid="{00000000-0004-0000-0100-000050000000}"/>
    <hyperlink ref="H14" location="MISC.!B111" display="MID" xr:uid="{00000000-0004-0000-0100-000051000000}"/>
    <hyperlink ref="H15" location="MISC.!B144" display="LOWER" xr:uid="{00000000-0004-0000-0100-000052000000}"/>
    <hyperlink ref="H16" location="MISC.!B146" display="PROPER" xr:uid="{00000000-0004-0000-0100-000053000000}"/>
    <hyperlink ref="H17" location="MISC.!B148" display="UPPER" xr:uid="{00000000-0004-0000-0100-000054000000}"/>
    <hyperlink ref="H18" location="MISC.!B158" display="REPT" xr:uid="{00000000-0004-0000-0100-000055000000}"/>
    <hyperlink ref="H19" location="MISC.!B173" display="SHEET" xr:uid="{00000000-0004-0000-0100-000056000000}"/>
    <hyperlink ref="H20" location="MISC.!B197" display="SHEETS" xr:uid="{00000000-0004-0000-0100-000057000000}"/>
    <hyperlink ref="H21" location="MISC.!B214" display="TRANSPOSE" xr:uid="{00000000-0004-0000-0100-000058000000}"/>
    <hyperlink ref="H22" location="MISC.!B232" display="TYPE" xr:uid="{00000000-0004-0000-0100-000059000000}"/>
    <hyperlink ref="H23" location="MISC.!B251" display="VALUE" xr:uid="{00000000-0004-0000-0100-00005A000000}"/>
    <hyperlink ref="I2" location="RANK!B2" display="RANK" xr:uid="{00000000-0004-0000-0100-00005B000000}"/>
    <hyperlink ref="I3" location="RANK!B23" display="RANK.AVG" xr:uid="{00000000-0004-0000-0100-00005C000000}"/>
    <hyperlink ref="I4" location="RANK!B38" display="RANK.EQ" xr:uid="{00000000-0004-0000-0100-00005D000000}"/>
    <hyperlink ref="J2" location="LOGICAL!B2" display="AND" xr:uid="{00000000-0004-0000-0100-00005E000000}"/>
    <hyperlink ref="J3" location="LOGICAL!B35" display="NOT" xr:uid="{00000000-0004-0000-0100-00005F000000}"/>
    <hyperlink ref="J4" location="LOGICAL!B18" display="OR" xr:uid="{00000000-0004-0000-0100-000060000000}"/>
    <hyperlink ref="J5" location="LOGICAL!B43" display="XOR" xr:uid="{00000000-0004-0000-0100-000061000000}"/>
  </hyperlinks>
  <pageMargins left="0.7" right="0.7" top="0.75" bottom="0.75" header="0.3" footer="0.3"/>
  <pageSetup paperSize="1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145"/>
  <sheetViews>
    <sheetView showGridLines="0" zoomScale="90" zoomScaleNormal="90" workbookViewId="0">
      <selection sqref="A1:XFD1"/>
    </sheetView>
  </sheetViews>
  <sheetFormatPr defaultRowHeight="12.75" x14ac:dyDescent="0.2"/>
  <cols>
    <col min="1" max="1" width="3.28515625" style="1" customWidth="1"/>
    <col min="2" max="2" width="30.7109375" style="1" customWidth="1"/>
    <col min="3" max="3" width="23.7109375" style="1" bestFit="1" customWidth="1"/>
    <col min="4" max="4" width="11.7109375" style="1" customWidth="1"/>
    <col min="5" max="5" width="88.42578125" style="1" bestFit="1" customWidth="1"/>
    <col min="6" max="6" width="9.140625" style="1"/>
    <col min="7" max="7" width="11.85546875" style="1" customWidth="1"/>
    <col min="8" max="16384" width="9.140625" style="1"/>
  </cols>
  <sheetData>
    <row r="1" spans="2:7" ht="22.5" x14ac:dyDescent="0.3">
      <c r="B1" s="27" t="s">
        <v>98</v>
      </c>
      <c r="C1" s="3"/>
      <c r="D1" s="3"/>
      <c r="E1" s="4"/>
      <c r="G1" s="93"/>
    </row>
    <row r="2" spans="2:7" x14ac:dyDescent="0.2">
      <c r="B2" s="8" t="s">
        <v>100</v>
      </c>
      <c r="C2" s="9"/>
      <c r="D2" s="9"/>
      <c r="E2" s="10"/>
    </row>
    <row r="3" spans="2:7" x14ac:dyDescent="0.2">
      <c r="B3" s="11" t="s">
        <v>99</v>
      </c>
      <c r="C3" s="12"/>
      <c r="D3" s="12"/>
      <c r="E3" s="13"/>
    </row>
    <row r="5" spans="2:7" x14ac:dyDescent="0.2">
      <c r="B5" s="14" t="s">
        <v>101</v>
      </c>
      <c r="C5" s="14" t="s">
        <v>103</v>
      </c>
      <c r="D5" s="14" t="s">
        <v>102</v>
      </c>
      <c r="E5" s="14" t="s">
        <v>104</v>
      </c>
    </row>
    <row r="6" spans="2:7" x14ac:dyDescent="0.2">
      <c r="B6" s="15" t="s">
        <v>105</v>
      </c>
      <c r="C6" s="15" t="str">
        <f t="shared" ref="C6:C11" ca="1" si="0">_xlfn.FORMULATEXT(D6)</f>
        <v>=ISBLANK(B6)</v>
      </c>
      <c r="D6" s="15" t="b">
        <f t="shared" ref="D6:D11" si="1">ISBLANK(B6)</f>
        <v>0</v>
      </c>
      <c r="E6" s="15" t="s">
        <v>108</v>
      </c>
    </row>
    <row r="7" spans="2:7" x14ac:dyDescent="0.2">
      <c r="B7" s="15" t="b">
        <v>1</v>
      </c>
      <c r="C7" s="15" t="str">
        <f t="shared" ca="1" si="0"/>
        <v>=ISBLANK(B7)</v>
      </c>
      <c r="D7" s="15" t="b">
        <f t="shared" si="1"/>
        <v>0</v>
      </c>
      <c r="E7" s="15" t="s">
        <v>110</v>
      </c>
    </row>
    <row r="8" spans="2:7" x14ac:dyDescent="0.2">
      <c r="B8" s="15" t="b">
        <v>0</v>
      </c>
      <c r="C8" s="15" t="str">
        <f t="shared" ca="1" si="0"/>
        <v>=ISBLANK(B8)</v>
      </c>
      <c r="D8" s="15" t="b">
        <f t="shared" si="1"/>
        <v>0</v>
      </c>
      <c r="E8" s="15" t="s">
        <v>109</v>
      </c>
    </row>
    <row r="9" spans="2:7" x14ac:dyDescent="0.2">
      <c r="B9" s="15"/>
      <c r="C9" s="15" t="str">
        <f t="shared" ca="1" si="0"/>
        <v>=ISBLANK(B9)</v>
      </c>
      <c r="D9" s="15" t="b">
        <f t="shared" si="1"/>
        <v>1</v>
      </c>
      <c r="E9" s="15" t="s">
        <v>111</v>
      </c>
    </row>
    <row r="10" spans="2:7" x14ac:dyDescent="0.2">
      <c r="B10" s="15" t="s">
        <v>107</v>
      </c>
      <c r="C10" s="15" t="str">
        <f t="shared" ca="1" si="0"/>
        <v>=ISBLANK(B10)</v>
      </c>
      <c r="D10" s="15" t="b">
        <f t="shared" si="1"/>
        <v>0</v>
      </c>
      <c r="E10" s="15" t="s">
        <v>112</v>
      </c>
    </row>
    <row r="11" spans="2:7" x14ac:dyDescent="0.2">
      <c r="B11" s="15" t="s">
        <v>106</v>
      </c>
      <c r="C11" s="15" t="str">
        <f t="shared" ca="1" si="0"/>
        <v>=ISBLANK(B11)</v>
      </c>
      <c r="D11" s="15" t="b">
        <f t="shared" si="1"/>
        <v>0</v>
      </c>
      <c r="E11" s="15" t="s">
        <v>113</v>
      </c>
    </row>
    <row r="13" spans="2:7" x14ac:dyDescent="0.2">
      <c r="B13" s="33" t="s">
        <v>137</v>
      </c>
      <c r="D13" s="33"/>
    </row>
    <row r="15" spans="2:7" ht="22.5" x14ac:dyDescent="0.3">
      <c r="B15" s="27" t="s">
        <v>116</v>
      </c>
      <c r="C15" s="3"/>
      <c r="D15" s="3"/>
      <c r="E15" s="4"/>
      <c r="F15" s="16"/>
      <c r="G15" s="17"/>
    </row>
    <row r="16" spans="2:7" x14ac:dyDescent="0.2">
      <c r="B16" s="5" t="s">
        <v>117</v>
      </c>
      <c r="C16" s="6"/>
      <c r="D16" s="6"/>
      <c r="E16" s="7"/>
      <c r="F16" s="9"/>
      <c r="G16" s="9"/>
    </row>
    <row r="18" spans="2:5" x14ac:dyDescent="0.2">
      <c r="B18" s="14" t="s">
        <v>101</v>
      </c>
      <c r="C18" s="14" t="s">
        <v>103</v>
      </c>
      <c r="D18" s="14" t="s">
        <v>102</v>
      </c>
      <c r="E18" s="14" t="s">
        <v>104</v>
      </c>
    </row>
    <row r="19" spans="2:5" x14ac:dyDescent="0.2">
      <c r="B19" s="15" t="e">
        <v>#VALUE!</v>
      </c>
      <c r="C19" s="15" t="str">
        <f t="shared" ref="C19:C26" ca="1" si="2">_xlfn.FORMULATEXT(D19)</f>
        <v>=ISERR(B19)</v>
      </c>
      <c r="D19" s="15" t="b">
        <f t="shared" ref="D19:D26" si="3">ISERR(B19)</f>
        <v>1</v>
      </c>
      <c r="E19" s="15" t="s">
        <v>119</v>
      </c>
    </row>
    <row r="20" spans="2:5" x14ac:dyDescent="0.2">
      <c r="B20" s="15" t="e">
        <v>#REF!</v>
      </c>
      <c r="C20" s="15" t="str">
        <f t="shared" ca="1" si="2"/>
        <v>=ISERR(B20)</v>
      </c>
      <c r="D20" s="15" t="b">
        <f>ISERR(B20)</f>
        <v>1</v>
      </c>
      <c r="E20" s="15" t="s">
        <v>120</v>
      </c>
    </row>
    <row r="21" spans="2:5" x14ac:dyDescent="0.2">
      <c r="B21" s="15" t="e">
        <v>#DIV/0!</v>
      </c>
      <c r="C21" s="15" t="str">
        <f t="shared" ca="1" si="2"/>
        <v>=ISERR(B21)</v>
      </c>
      <c r="D21" s="15" t="b">
        <f t="shared" si="3"/>
        <v>1</v>
      </c>
      <c r="E21" s="15" t="s">
        <v>124</v>
      </c>
    </row>
    <row r="22" spans="2:5" x14ac:dyDescent="0.2">
      <c r="B22" s="15" t="e">
        <v>#NUM!</v>
      </c>
      <c r="C22" s="15" t="str">
        <f t="shared" ca="1" si="2"/>
        <v>=ISERR(B22)</v>
      </c>
      <c r="D22" s="15" t="b">
        <f t="shared" si="3"/>
        <v>1</v>
      </c>
      <c r="E22" s="15" t="s">
        <v>121</v>
      </c>
    </row>
    <row r="23" spans="2:5" x14ac:dyDescent="0.2">
      <c r="B23" s="15" t="e">
        <v>#NAME?</v>
      </c>
      <c r="C23" s="15" t="str">
        <f t="shared" ca="1" si="2"/>
        <v>=ISERR(B23)</v>
      </c>
      <c r="D23" s="15" t="b">
        <f t="shared" si="3"/>
        <v>1</v>
      </c>
      <c r="E23" s="15" t="s">
        <v>122</v>
      </c>
    </row>
    <row r="24" spans="2:5" x14ac:dyDescent="0.2">
      <c r="B24" s="15" t="e">
        <v>#NULL!</v>
      </c>
      <c r="C24" s="15" t="str">
        <f t="shared" ca="1" si="2"/>
        <v>=ISERR(B24)</v>
      </c>
      <c r="D24" s="15" t="b">
        <f t="shared" si="3"/>
        <v>1</v>
      </c>
      <c r="E24" s="15" t="s">
        <v>123</v>
      </c>
    </row>
    <row r="25" spans="2:5" x14ac:dyDescent="0.2">
      <c r="B25" s="15" t="e">
        <v>#N/A</v>
      </c>
      <c r="C25" s="15" t="str">
        <f t="shared" ca="1" si="2"/>
        <v>=ISERR(B25)</v>
      </c>
      <c r="D25" s="15" t="b">
        <f t="shared" si="3"/>
        <v>0</v>
      </c>
      <c r="E25" s="15" t="s">
        <v>125</v>
      </c>
    </row>
    <row r="26" spans="2:5" x14ac:dyDescent="0.2">
      <c r="B26" s="15" t="s">
        <v>118</v>
      </c>
      <c r="C26" s="15" t="str">
        <f t="shared" ca="1" si="2"/>
        <v>=ISERR(B26)</v>
      </c>
      <c r="D26" s="15" t="b">
        <f t="shared" si="3"/>
        <v>0</v>
      </c>
      <c r="E26" s="15" t="s">
        <v>126</v>
      </c>
    </row>
    <row r="28" spans="2:5" x14ac:dyDescent="0.2">
      <c r="B28" s="33" t="s">
        <v>137</v>
      </c>
      <c r="D28" s="33"/>
    </row>
    <row r="30" spans="2:5" ht="22.5" x14ac:dyDescent="0.3">
      <c r="B30" s="27" t="s">
        <v>127</v>
      </c>
      <c r="C30" s="3"/>
      <c r="D30" s="3"/>
      <c r="E30" s="4"/>
    </row>
    <row r="31" spans="2:5" x14ac:dyDescent="0.2">
      <c r="B31" s="5" t="s">
        <v>128</v>
      </c>
      <c r="C31" s="6"/>
      <c r="D31" s="6"/>
      <c r="E31" s="7"/>
    </row>
    <row r="33" spans="2:5" x14ac:dyDescent="0.2">
      <c r="B33" s="14" t="s">
        <v>101</v>
      </c>
      <c r="C33" s="14" t="s">
        <v>103</v>
      </c>
      <c r="D33" s="14" t="s">
        <v>102</v>
      </c>
      <c r="E33" s="14" t="s">
        <v>104</v>
      </c>
    </row>
    <row r="34" spans="2:5" x14ac:dyDescent="0.2">
      <c r="B34" s="15" t="e">
        <v>#VALUE!</v>
      </c>
      <c r="C34" s="15" t="str">
        <f t="shared" ref="C34:C41" ca="1" si="4">_xlfn.FORMULATEXT(D34)</f>
        <v>=ISERROR(B34)</v>
      </c>
      <c r="D34" s="15" t="b">
        <f t="shared" ref="D34:D41" si="5">ISERROR(B34)</f>
        <v>1</v>
      </c>
      <c r="E34" s="15" t="s">
        <v>129</v>
      </c>
    </row>
    <row r="35" spans="2:5" x14ac:dyDescent="0.2">
      <c r="B35" s="15" t="e">
        <v>#REF!</v>
      </c>
      <c r="C35" s="15" t="str">
        <f t="shared" ca="1" si="4"/>
        <v>=ISERROR(B35)</v>
      </c>
      <c r="D35" s="15" t="b">
        <f t="shared" si="5"/>
        <v>1</v>
      </c>
      <c r="E35" s="15" t="s">
        <v>130</v>
      </c>
    </row>
    <row r="36" spans="2:5" x14ac:dyDescent="0.2">
      <c r="B36" s="15" t="e">
        <v>#DIV/0!</v>
      </c>
      <c r="C36" s="15" t="str">
        <f t="shared" ca="1" si="4"/>
        <v>=ISERROR(B36)</v>
      </c>
      <c r="D36" s="15" t="b">
        <f t="shared" si="5"/>
        <v>1</v>
      </c>
      <c r="E36" s="15" t="s">
        <v>131</v>
      </c>
    </row>
    <row r="37" spans="2:5" x14ac:dyDescent="0.2">
      <c r="B37" s="15" t="e">
        <v>#NUM!</v>
      </c>
      <c r="C37" s="15" t="str">
        <f t="shared" ca="1" si="4"/>
        <v>=ISERROR(B37)</v>
      </c>
      <c r="D37" s="15" t="b">
        <f t="shared" si="5"/>
        <v>1</v>
      </c>
      <c r="E37" s="15" t="s">
        <v>132</v>
      </c>
    </row>
    <row r="38" spans="2:5" x14ac:dyDescent="0.2">
      <c r="B38" s="15" t="e">
        <v>#NAME?</v>
      </c>
      <c r="C38" s="15" t="str">
        <f t="shared" ca="1" si="4"/>
        <v>=ISERROR(B38)</v>
      </c>
      <c r="D38" s="15" t="b">
        <f t="shared" si="5"/>
        <v>1</v>
      </c>
      <c r="E38" s="15" t="s">
        <v>133</v>
      </c>
    </row>
    <row r="39" spans="2:5" x14ac:dyDescent="0.2">
      <c r="B39" s="15" t="e">
        <v>#NULL!</v>
      </c>
      <c r="C39" s="15" t="str">
        <f t="shared" ca="1" si="4"/>
        <v>=ISERROR(B39)</v>
      </c>
      <c r="D39" s="15" t="b">
        <f t="shared" si="5"/>
        <v>1</v>
      </c>
      <c r="E39" s="15" t="s">
        <v>134</v>
      </c>
    </row>
    <row r="40" spans="2:5" x14ac:dyDescent="0.2">
      <c r="B40" s="15" t="e">
        <v>#N/A</v>
      </c>
      <c r="C40" s="15" t="str">
        <f t="shared" ca="1" si="4"/>
        <v>=ISERROR(B40)</v>
      </c>
      <c r="D40" s="15" t="b">
        <f t="shared" si="5"/>
        <v>1</v>
      </c>
      <c r="E40" s="15" t="s">
        <v>136</v>
      </c>
    </row>
    <row r="41" spans="2:5" x14ac:dyDescent="0.2">
      <c r="B41" s="15" t="s">
        <v>118</v>
      </c>
      <c r="C41" s="15" t="str">
        <f t="shared" ca="1" si="4"/>
        <v>=ISERROR(B41)</v>
      </c>
      <c r="D41" s="15" t="b">
        <f t="shared" si="5"/>
        <v>0</v>
      </c>
      <c r="E41" s="15" t="s">
        <v>135</v>
      </c>
    </row>
    <row r="43" spans="2:5" x14ac:dyDescent="0.2">
      <c r="B43" s="33" t="s">
        <v>137</v>
      </c>
      <c r="D43" s="33"/>
    </row>
    <row r="45" spans="2:5" ht="22.5" x14ac:dyDescent="0.3">
      <c r="B45" s="27" t="s">
        <v>138</v>
      </c>
      <c r="C45" s="3"/>
      <c r="D45" s="3"/>
      <c r="E45" s="4"/>
    </row>
    <row r="46" spans="2:5" x14ac:dyDescent="0.2">
      <c r="B46" s="5" t="s">
        <v>139</v>
      </c>
      <c r="C46" s="6"/>
      <c r="D46" s="6"/>
      <c r="E46" s="7"/>
    </row>
    <row r="48" spans="2:5" x14ac:dyDescent="0.2">
      <c r="B48" s="14" t="s">
        <v>101</v>
      </c>
      <c r="C48" s="14" t="s">
        <v>103</v>
      </c>
      <c r="D48" s="14" t="s">
        <v>102</v>
      </c>
      <c r="E48" s="14" t="s">
        <v>104</v>
      </c>
    </row>
    <row r="49" spans="2:5" x14ac:dyDescent="0.2">
      <c r="B49" s="15">
        <v>5</v>
      </c>
      <c r="C49" s="15" t="str">
        <f ca="1">_xlfn.FORMULATEXT(D49)</f>
        <v>=ISEVEN(B49)</v>
      </c>
      <c r="D49" s="15" t="b">
        <f>ISEVEN(B49)</f>
        <v>0</v>
      </c>
      <c r="E49" s="15" t="s">
        <v>142</v>
      </c>
    </row>
    <row r="50" spans="2:5" x14ac:dyDescent="0.2">
      <c r="B50" s="15">
        <v>10</v>
      </c>
      <c r="C50" s="15" t="str">
        <f ca="1">_xlfn.FORMULATEXT(D50)</f>
        <v>=ISEVEN(B50)</v>
      </c>
      <c r="D50" s="15" t="b">
        <f>ISEVEN(B50)</f>
        <v>1</v>
      </c>
      <c r="E50" s="15" t="s">
        <v>143</v>
      </c>
    </row>
    <row r="51" spans="2:5" x14ac:dyDescent="0.2">
      <c r="B51" s="15" t="s">
        <v>140</v>
      </c>
      <c r="C51" s="15" t="str">
        <f ca="1">_xlfn.FORMULATEXT(D51)</f>
        <v>=ISEVEN(B51)</v>
      </c>
      <c r="D51" s="15" t="e">
        <f>ISEVEN(B51)</f>
        <v>#VALUE!</v>
      </c>
      <c r="E51" s="15" t="s">
        <v>144</v>
      </c>
    </row>
    <row r="52" spans="2:5" x14ac:dyDescent="0.2">
      <c r="B52" s="15" t="s">
        <v>141</v>
      </c>
      <c r="C52" s="15" t="str">
        <f ca="1">_xlfn.FORMULATEXT(D52)</f>
        <v>=ISEVEN(B52)</v>
      </c>
      <c r="D52" s="15" t="e">
        <f>ISEVEN(B52)</f>
        <v>#VALUE!</v>
      </c>
      <c r="E52" s="15" t="s">
        <v>144</v>
      </c>
    </row>
    <row r="54" spans="2:5" x14ac:dyDescent="0.2">
      <c r="B54" s="33" t="s">
        <v>137</v>
      </c>
      <c r="D54" s="33"/>
    </row>
    <row r="56" spans="2:5" ht="22.5" x14ac:dyDescent="0.3">
      <c r="B56" s="27" t="s">
        <v>145</v>
      </c>
      <c r="C56" s="3"/>
      <c r="D56" s="3"/>
      <c r="E56" s="4"/>
    </row>
    <row r="57" spans="2:5" x14ac:dyDescent="0.2">
      <c r="B57" s="5" t="s">
        <v>146</v>
      </c>
      <c r="C57" s="6"/>
      <c r="D57" s="6"/>
      <c r="E57" s="7"/>
    </row>
    <row r="59" spans="2:5" x14ac:dyDescent="0.2">
      <c r="B59" s="14" t="s">
        <v>101</v>
      </c>
      <c r="C59" s="14" t="s">
        <v>103</v>
      </c>
      <c r="D59" s="14" t="s">
        <v>102</v>
      </c>
      <c r="E59" s="14" t="s">
        <v>104</v>
      </c>
    </row>
    <row r="60" spans="2:5" x14ac:dyDescent="0.2">
      <c r="B60" s="15">
        <v>5</v>
      </c>
      <c r="C60" s="15" t="str">
        <f ca="1">_xlfn.FORMULATEXT(D60)</f>
        <v>=ISODD(B60)</v>
      </c>
      <c r="D60" s="15" t="b">
        <f>ISODD(B60)</f>
        <v>1</v>
      </c>
      <c r="E60" s="15" t="s">
        <v>147</v>
      </c>
    </row>
    <row r="61" spans="2:5" x14ac:dyDescent="0.2">
      <c r="B61" s="15">
        <v>10</v>
      </c>
      <c r="C61" s="15" t="str">
        <f ca="1">_xlfn.FORMULATEXT(D61)</f>
        <v>=ISODD(B61)</v>
      </c>
      <c r="D61" s="15" t="b">
        <f>ISODD(B61)</f>
        <v>0</v>
      </c>
      <c r="E61" s="15" t="s">
        <v>148</v>
      </c>
    </row>
    <row r="62" spans="2:5" x14ac:dyDescent="0.2">
      <c r="B62" s="15" t="s">
        <v>140</v>
      </c>
      <c r="C62" s="15" t="str">
        <f ca="1">_xlfn.FORMULATEXT(D62)</f>
        <v>=ISODD(B62)</v>
      </c>
      <c r="D62" s="15" t="e">
        <f>ISODD(B62)</f>
        <v>#VALUE!</v>
      </c>
      <c r="E62" s="15" t="s">
        <v>144</v>
      </c>
    </row>
    <row r="63" spans="2:5" x14ac:dyDescent="0.2">
      <c r="B63" s="15" t="s">
        <v>141</v>
      </c>
      <c r="C63" s="15" t="str">
        <f ca="1">_xlfn.FORMULATEXT(D63)</f>
        <v>=ISODD(B63)</v>
      </c>
      <c r="D63" s="15" t="e">
        <f>ISODD(B63)</f>
        <v>#VALUE!</v>
      </c>
      <c r="E63" s="15" t="s">
        <v>144</v>
      </c>
    </row>
    <row r="65" spans="2:5" x14ac:dyDescent="0.2">
      <c r="B65" s="33" t="s">
        <v>137</v>
      </c>
      <c r="D65" s="33"/>
    </row>
    <row r="67" spans="2:5" ht="22.5" x14ac:dyDescent="0.3">
      <c r="B67" s="27" t="s">
        <v>149</v>
      </c>
      <c r="C67" s="3"/>
      <c r="D67" s="3"/>
      <c r="E67" s="4"/>
    </row>
    <row r="68" spans="2:5" x14ac:dyDescent="0.2">
      <c r="B68" s="5" t="s">
        <v>150</v>
      </c>
      <c r="C68" s="6"/>
      <c r="D68" s="6"/>
      <c r="E68" s="7"/>
    </row>
    <row r="70" spans="2:5" x14ac:dyDescent="0.2">
      <c r="B70" s="14" t="s">
        <v>101</v>
      </c>
      <c r="C70" s="14" t="s">
        <v>103</v>
      </c>
      <c r="D70" s="14" t="s">
        <v>102</v>
      </c>
      <c r="E70" s="14" t="s">
        <v>104</v>
      </c>
    </row>
    <row r="71" spans="2:5" x14ac:dyDescent="0.2">
      <c r="B71" s="18">
        <f ca="1">TODAY()</f>
        <v>45056</v>
      </c>
      <c r="C71" s="15" t="str">
        <f ca="1">_xlfn.FORMULATEXT(D71)</f>
        <v>=ISFORMULA(B71)</v>
      </c>
      <c r="D71" s="15" t="b">
        <f>_xlfn.ISFORMULA(B71)</f>
        <v>1</v>
      </c>
      <c r="E71" s="15" t="s">
        <v>154</v>
      </c>
    </row>
    <row r="72" spans="2:5" x14ac:dyDescent="0.2">
      <c r="B72" s="18">
        <v>42308</v>
      </c>
      <c r="C72" s="15" t="str">
        <f ca="1">_xlfn.FORMULATEXT(D72)</f>
        <v>=ISFORMULA(B72)</v>
      </c>
      <c r="D72" s="15" t="b">
        <f>_xlfn.ISFORMULA(B72)</f>
        <v>0</v>
      </c>
      <c r="E72" s="15" t="s">
        <v>153</v>
      </c>
    </row>
    <row r="73" spans="2:5" x14ac:dyDescent="0.2">
      <c r="B73" s="19">
        <f ca="1">NOW()</f>
        <v>45056.468727546293</v>
      </c>
      <c r="C73" s="15" t="str">
        <f ca="1">_xlfn.FORMULATEXT(D73)</f>
        <v>=ISFORMULA(B73)</v>
      </c>
      <c r="D73" s="15" t="b">
        <f>_xlfn.ISFORMULA(B73)</f>
        <v>1</v>
      </c>
      <c r="E73" s="15" t="s">
        <v>155</v>
      </c>
    </row>
    <row r="74" spans="2:5" x14ac:dyDescent="0.2">
      <c r="B74" s="15" t="s">
        <v>151</v>
      </c>
      <c r="C74" s="15" t="str">
        <f ca="1">_xlfn.FORMULATEXT(D74)</f>
        <v>=ISFORMULA(B74)</v>
      </c>
      <c r="D74" s="15" t="b">
        <f>_xlfn.ISFORMULA(B74)</f>
        <v>0</v>
      </c>
      <c r="E74" s="15" t="s">
        <v>156</v>
      </c>
    </row>
    <row r="75" spans="2:5" x14ac:dyDescent="0.2">
      <c r="B75" s="15" t="s">
        <v>152</v>
      </c>
      <c r="C75" s="15" t="str">
        <f ca="1">_xlfn.FORMULATEXT(D75)</f>
        <v>=ISFORMULA(B75)</v>
      </c>
      <c r="D75" s="15" t="b">
        <f>_xlfn.ISFORMULA(B75)</f>
        <v>0</v>
      </c>
      <c r="E75" s="15" t="s">
        <v>157</v>
      </c>
    </row>
    <row r="77" spans="2:5" x14ac:dyDescent="0.2">
      <c r="B77" s="33" t="s">
        <v>137</v>
      </c>
      <c r="D77" s="33"/>
    </row>
    <row r="79" spans="2:5" ht="22.5" x14ac:dyDescent="0.3">
      <c r="B79" s="27" t="s">
        <v>158</v>
      </c>
      <c r="C79" s="3"/>
      <c r="D79" s="3"/>
      <c r="E79" s="4"/>
    </row>
    <row r="80" spans="2:5" x14ac:dyDescent="0.2">
      <c r="B80" s="5" t="s">
        <v>159</v>
      </c>
      <c r="C80" s="6"/>
      <c r="D80" s="6"/>
      <c r="E80" s="7"/>
    </row>
    <row r="82" spans="2:5" x14ac:dyDescent="0.2">
      <c r="B82" s="14" t="s">
        <v>101</v>
      </c>
      <c r="C82" s="14" t="s">
        <v>103</v>
      </c>
      <c r="D82" s="14" t="s">
        <v>102</v>
      </c>
      <c r="E82" s="14" t="s">
        <v>104</v>
      </c>
    </row>
    <row r="83" spans="2:5" x14ac:dyDescent="0.2">
      <c r="B83" s="18" t="b">
        <v>1</v>
      </c>
      <c r="C83" s="15" t="str">
        <f ca="1">_xlfn.FORMULATEXT(D83)</f>
        <v>=ISLOGICAL(B83)</v>
      </c>
      <c r="D83" s="15" t="b">
        <f>ISLOGICAL(B83)</f>
        <v>1</v>
      </c>
      <c r="E83" s="15" t="s">
        <v>162</v>
      </c>
    </row>
    <row r="84" spans="2:5" x14ac:dyDescent="0.2">
      <c r="B84" s="18" t="b">
        <v>0</v>
      </c>
      <c r="C84" s="15" t="str">
        <f ca="1">_xlfn.FORMULATEXT(D84)</f>
        <v>=ISLOGICAL(B84)</v>
      </c>
      <c r="D84" s="15" t="b">
        <f>ISLOGICAL(B84)</f>
        <v>1</v>
      </c>
      <c r="E84" s="15" t="s">
        <v>163</v>
      </c>
    </row>
    <row r="85" spans="2:5" x14ac:dyDescent="0.2">
      <c r="B85" s="19" t="s">
        <v>160</v>
      </c>
      <c r="C85" s="15" t="str">
        <f ca="1">_xlfn.FORMULATEXT(D85)</f>
        <v>=ISLOGICAL(B85)</v>
      </c>
      <c r="D85" s="15" t="b">
        <f>ISLOGICAL(B85)</f>
        <v>0</v>
      </c>
      <c r="E85" s="15" t="s">
        <v>164</v>
      </c>
    </row>
    <row r="86" spans="2:5" x14ac:dyDescent="0.2">
      <c r="B86" s="15"/>
      <c r="C86" s="15" t="s">
        <v>161</v>
      </c>
      <c r="D86" s="15"/>
      <c r="E86" s="15" t="s">
        <v>165</v>
      </c>
    </row>
    <row r="87" spans="2:5" x14ac:dyDescent="0.2">
      <c r="B87" s="20"/>
    </row>
    <row r="88" spans="2:5" x14ac:dyDescent="0.2">
      <c r="B88" s="33" t="s">
        <v>137</v>
      </c>
      <c r="D88" s="33"/>
    </row>
    <row r="90" spans="2:5" ht="22.5" x14ac:dyDescent="0.3">
      <c r="B90" s="27" t="s">
        <v>166</v>
      </c>
      <c r="C90" s="3"/>
      <c r="D90" s="3"/>
      <c r="E90" s="4"/>
    </row>
    <row r="91" spans="2:5" x14ac:dyDescent="0.2">
      <c r="B91" s="5" t="s">
        <v>167</v>
      </c>
      <c r="C91" s="6"/>
      <c r="D91" s="6"/>
      <c r="E91" s="7"/>
    </row>
    <row r="93" spans="2:5" x14ac:dyDescent="0.2">
      <c r="B93" s="14" t="s">
        <v>101</v>
      </c>
      <c r="C93" s="14" t="s">
        <v>103</v>
      </c>
      <c r="D93" s="14" t="s">
        <v>102</v>
      </c>
      <c r="E93" s="14" t="s">
        <v>104</v>
      </c>
    </row>
    <row r="94" spans="2:5" x14ac:dyDescent="0.2">
      <c r="B94" s="18" t="e">
        <v>#VALUE!</v>
      </c>
      <c r="C94" s="15" t="str">
        <f ca="1">_xlfn.FORMULATEXT(D94)</f>
        <v>=ISNA(B94)</v>
      </c>
      <c r="D94" s="15" t="b">
        <f>ISNA(B94)</f>
        <v>0</v>
      </c>
      <c r="E94" s="15" t="s">
        <v>168</v>
      </c>
    </row>
    <row r="95" spans="2:5" x14ac:dyDescent="0.2">
      <c r="B95" s="18" t="e">
        <v>#REF!</v>
      </c>
      <c r="C95" s="15" t="str">
        <f ca="1">_xlfn.FORMULATEXT(D95)</f>
        <v>=ISNA(B95)</v>
      </c>
      <c r="D95" s="15" t="b">
        <f>ISNA(B95)</f>
        <v>0</v>
      </c>
      <c r="E95" s="15" t="s">
        <v>169</v>
      </c>
    </row>
    <row r="96" spans="2:5" x14ac:dyDescent="0.2">
      <c r="B96" s="19" t="e">
        <v>#NAME?</v>
      </c>
      <c r="C96" s="15" t="str">
        <f ca="1">_xlfn.FORMULATEXT(D96)</f>
        <v>=ISNA(B96)</v>
      </c>
      <c r="D96" s="15" t="b">
        <f>ISNA(B96)</f>
        <v>0</v>
      </c>
      <c r="E96" s="15" t="s">
        <v>170</v>
      </c>
    </row>
    <row r="97" spans="2:5" x14ac:dyDescent="0.2">
      <c r="B97" s="15" t="e">
        <v>#N/A</v>
      </c>
      <c r="C97" s="15" t="str">
        <f ca="1">_xlfn.FORMULATEXT(D97)</f>
        <v>=ISNA(B97)</v>
      </c>
      <c r="D97" s="15" t="b">
        <f>ISNA(B97)</f>
        <v>1</v>
      </c>
      <c r="E97" s="15" t="s">
        <v>171</v>
      </c>
    </row>
    <row r="99" spans="2:5" x14ac:dyDescent="0.2">
      <c r="B99" s="33" t="s">
        <v>137</v>
      </c>
      <c r="D99" s="33"/>
    </row>
    <row r="101" spans="2:5" ht="22.5" x14ac:dyDescent="0.3">
      <c r="B101" s="27" t="s">
        <v>172</v>
      </c>
      <c r="C101" s="3"/>
      <c r="D101" s="3"/>
      <c r="E101" s="4"/>
    </row>
    <row r="102" spans="2:5" x14ac:dyDescent="0.2">
      <c r="B102" s="5" t="s">
        <v>173</v>
      </c>
      <c r="C102" s="6"/>
      <c r="D102" s="6"/>
      <c r="E102" s="7"/>
    </row>
    <row r="104" spans="2:5" x14ac:dyDescent="0.2">
      <c r="B104" s="14" t="s">
        <v>101</v>
      </c>
      <c r="C104" s="14" t="s">
        <v>103</v>
      </c>
      <c r="D104" s="14" t="s">
        <v>102</v>
      </c>
      <c r="E104" s="14" t="s">
        <v>104</v>
      </c>
    </row>
    <row r="105" spans="2:5" x14ac:dyDescent="0.2">
      <c r="B105" s="18" t="s">
        <v>174</v>
      </c>
      <c r="C105" s="15" t="str">
        <f ca="1">_xlfn.FORMULATEXT(D105)</f>
        <v>=ISNUMBER(B105)</v>
      </c>
      <c r="D105" s="15" t="b">
        <f>ISNUMBER(B105)</f>
        <v>0</v>
      </c>
      <c r="E105" s="15" t="s">
        <v>179</v>
      </c>
    </row>
    <row r="106" spans="2:5" x14ac:dyDescent="0.2">
      <c r="B106" s="21">
        <v>15</v>
      </c>
      <c r="C106" s="15" t="str">
        <f ca="1">_xlfn.FORMULATEXT(D106)</f>
        <v>=ISNUMBER(B106)</v>
      </c>
      <c r="D106" s="15" t="b">
        <f>ISNUMBER(B106)</f>
        <v>1</v>
      </c>
      <c r="E106" s="15" t="s">
        <v>175</v>
      </c>
    </row>
    <row r="107" spans="2:5" x14ac:dyDescent="0.2">
      <c r="B107" s="19" t="e">
        <v>#VALUE!</v>
      </c>
      <c r="C107" s="15" t="str">
        <f ca="1">_xlfn.FORMULATEXT(D107)</f>
        <v>=ISNUMBER(B107)</v>
      </c>
      <c r="D107" s="15" t="b">
        <f>ISNUMBER(B107)</f>
        <v>0</v>
      </c>
      <c r="E107" s="15" t="s">
        <v>176</v>
      </c>
    </row>
    <row r="108" spans="2:5" x14ac:dyDescent="0.2">
      <c r="B108" s="15">
        <v>89</v>
      </c>
      <c r="C108" s="15" t="str">
        <f ca="1">_xlfn.FORMULATEXT(D108)</f>
        <v>=ISNUMBER(B108)</v>
      </c>
      <c r="D108" s="15" t="b">
        <f>ISNUMBER(B108)</f>
        <v>1</v>
      </c>
      <c r="E108" s="15" t="s">
        <v>178</v>
      </c>
    </row>
    <row r="109" spans="2:5" x14ac:dyDescent="0.2">
      <c r="B109" s="18">
        <f ca="1">TODAY()</f>
        <v>45056</v>
      </c>
      <c r="C109" s="15" t="str">
        <f ca="1">_xlfn.FORMULATEXT(D109)</f>
        <v>=ISNUMBER(B109)</v>
      </c>
      <c r="D109" s="15" t="b">
        <f ca="1">ISNUMBER(B109)</f>
        <v>1</v>
      </c>
      <c r="E109" s="15" t="s">
        <v>177</v>
      </c>
    </row>
    <row r="111" spans="2:5" x14ac:dyDescent="0.2">
      <c r="B111" s="33" t="s">
        <v>137</v>
      </c>
      <c r="D111" s="33"/>
    </row>
    <row r="113" spans="2:5" ht="22.5" x14ac:dyDescent="0.3">
      <c r="B113" s="27" t="s">
        <v>180</v>
      </c>
      <c r="C113" s="3"/>
      <c r="D113" s="3"/>
      <c r="E113" s="4"/>
    </row>
    <row r="114" spans="2:5" x14ac:dyDescent="0.2">
      <c r="B114" s="5" t="s">
        <v>181</v>
      </c>
      <c r="C114" s="6"/>
      <c r="D114" s="6"/>
      <c r="E114" s="7"/>
    </row>
    <row r="116" spans="2:5" x14ac:dyDescent="0.2">
      <c r="B116" s="14" t="s">
        <v>101</v>
      </c>
      <c r="C116" s="14" t="s">
        <v>103</v>
      </c>
      <c r="D116" s="14" t="s">
        <v>102</v>
      </c>
      <c r="E116" s="14" t="s">
        <v>104</v>
      </c>
    </row>
    <row r="117" spans="2:5" x14ac:dyDescent="0.2">
      <c r="B117" s="18"/>
      <c r="C117" s="15" t="s">
        <v>182</v>
      </c>
      <c r="D117" s="15" t="b">
        <f>ISREF(B117)</f>
        <v>1</v>
      </c>
      <c r="E117" s="15" t="s">
        <v>185</v>
      </c>
    </row>
    <row r="118" spans="2:5" x14ac:dyDescent="0.2">
      <c r="B118" s="21"/>
      <c r="C118" s="15" t="s">
        <v>183</v>
      </c>
      <c r="D118" s="15" t="b">
        <f>ISREF(B118)</f>
        <v>1</v>
      </c>
      <c r="E118" s="15" t="s">
        <v>186</v>
      </c>
    </row>
    <row r="119" spans="2:5" x14ac:dyDescent="0.2">
      <c r="B119" s="19"/>
      <c r="C119" s="15" t="s">
        <v>184</v>
      </c>
      <c r="D119" s="15" t="b">
        <f>ISREF(B119)</f>
        <v>1</v>
      </c>
      <c r="E119" s="15" t="s">
        <v>187</v>
      </c>
    </row>
    <row r="120" spans="2:5" x14ac:dyDescent="0.2">
      <c r="B120" s="15"/>
      <c r="C120" s="15" t="s">
        <v>188</v>
      </c>
      <c r="D120" s="15" t="b">
        <v>0</v>
      </c>
      <c r="E120" s="15" t="s">
        <v>189</v>
      </c>
    </row>
    <row r="121" spans="2:5" x14ac:dyDescent="0.2">
      <c r="B121" s="18"/>
      <c r="C121" s="15" t="s">
        <v>190</v>
      </c>
      <c r="D121" s="15" t="b">
        <v>1</v>
      </c>
      <c r="E121" s="15" t="s">
        <v>191</v>
      </c>
    </row>
    <row r="123" spans="2:5" x14ac:dyDescent="0.2">
      <c r="B123" s="33" t="s">
        <v>137</v>
      </c>
      <c r="D123" s="33"/>
    </row>
    <row r="125" spans="2:5" ht="22.5" x14ac:dyDescent="0.3">
      <c r="B125" s="27" t="s">
        <v>192</v>
      </c>
      <c r="C125" s="3"/>
      <c r="D125" s="3"/>
      <c r="E125" s="4"/>
    </row>
    <row r="126" spans="2:5" x14ac:dyDescent="0.2">
      <c r="B126" s="5" t="s">
        <v>193</v>
      </c>
      <c r="C126" s="6"/>
      <c r="D126" s="6"/>
      <c r="E126" s="7"/>
    </row>
    <row r="128" spans="2:5" x14ac:dyDescent="0.2">
      <c r="B128" s="14" t="s">
        <v>101</v>
      </c>
      <c r="C128" s="14" t="s">
        <v>103</v>
      </c>
      <c r="D128" s="14" t="s">
        <v>102</v>
      </c>
      <c r="E128" s="14" t="s">
        <v>104</v>
      </c>
    </row>
    <row r="129" spans="2:5" x14ac:dyDescent="0.2">
      <c r="B129" s="18" t="s">
        <v>141</v>
      </c>
      <c r="C129" s="15" t="str">
        <f ca="1">_xlfn.FORMULATEXT(D129)</f>
        <v>=ISTEXT(B129)</v>
      </c>
      <c r="D129" s="15" t="b">
        <f>ISTEXT(B129)</f>
        <v>1</v>
      </c>
      <c r="E129" s="15" t="s">
        <v>195</v>
      </c>
    </row>
    <row r="130" spans="2:5" x14ac:dyDescent="0.2">
      <c r="B130" s="21" t="s">
        <v>194</v>
      </c>
      <c r="C130" s="15" t="str">
        <f ca="1">_xlfn.FORMULATEXT(D130)</f>
        <v>=ISTEXT(B130)</v>
      </c>
      <c r="D130" s="15" t="b">
        <f>ISTEXT(B130)</f>
        <v>1</v>
      </c>
      <c r="E130" s="15" t="s">
        <v>196</v>
      </c>
    </row>
    <row r="131" spans="2:5" x14ac:dyDescent="0.2">
      <c r="B131" s="19" t="e">
        <v>#VALUE!</v>
      </c>
      <c r="C131" s="15" t="str">
        <f ca="1">_xlfn.FORMULATEXT(D131)</f>
        <v>=ISTEXT(B131)</v>
      </c>
      <c r="D131" s="15" t="b">
        <f>ISTEXT(B131)</f>
        <v>0</v>
      </c>
      <c r="E131" s="15" t="s">
        <v>197</v>
      </c>
    </row>
    <row r="132" spans="2:5" x14ac:dyDescent="0.2">
      <c r="B132" s="15">
        <v>45</v>
      </c>
      <c r="C132" s="15" t="str">
        <f ca="1">_xlfn.FORMULATEXT(D132)</f>
        <v>=ISTEXT(B132)</v>
      </c>
      <c r="D132" s="15" t="b">
        <f>ISTEXT(B132)</f>
        <v>0</v>
      </c>
      <c r="E132" s="15" t="s">
        <v>198</v>
      </c>
    </row>
    <row r="134" spans="2:5" x14ac:dyDescent="0.2">
      <c r="B134" s="33" t="s">
        <v>137</v>
      </c>
      <c r="D134" s="33"/>
    </row>
    <row r="136" spans="2:5" ht="22.5" x14ac:dyDescent="0.3">
      <c r="B136" s="27" t="s">
        <v>199</v>
      </c>
      <c r="C136" s="3"/>
      <c r="D136" s="3"/>
      <c r="E136" s="4"/>
    </row>
    <row r="137" spans="2:5" x14ac:dyDescent="0.2">
      <c r="B137" s="5" t="s">
        <v>200</v>
      </c>
      <c r="C137" s="6"/>
      <c r="D137" s="6"/>
      <c r="E137" s="7"/>
    </row>
    <row r="139" spans="2:5" x14ac:dyDescent="0.2">
      <c r="B139" s="14" t="s">
        <v>101</v>
      </c>
      <c r="C139" s="14" t="s">
        <v>103</v>
      </c>
      <c r="D139" s="14" t="s">
        <v>102</v>
      </c>
      <c r="E139" s="14" t="s">
        <v>104</v>
      </c>
    </row>
    <row r="140" spans="2:5" x14ac:dyDescent="0.2">
      <c r="B140" s="18" t="b">
        <v>1</v>
      </c>
      <c r="C140" s="15" t="str">
        <f ca="1">_xlfn.FORMULATEXT(D140)</f>
        <v>=ISNONTEXT(B140)</v>
      </c>
      <c r="D140" s="15" t="b">
        <f>ISNONTEXT(B140)</f>
        <v>1</v>
      </c>
      <c r="E140" s="15" t="s">
        <v>202</v>
      </c>
    </row>
    <row r="141" spans="2:5" x14ac:dyDescent="0.2">
      <c r="B141" s="21" t="s">
        <v>201</v>
      </c>
      <c r="C141" s="15" t="str">
        <f ca="1">_xlfn.FORMULATEXT(D141)</f>
        <v>=ISNONTEXT(B141)</v>
      </c>
      <c r="D141" s="15" t="b">
        <f>ISNONTEXT(B141)</f>
        <v>0</v>
      </c>
      <c r="E141" s="15" t="s">
        <v>203</v>
      </c>
    </row>
    <row r="142" spans="2:5" x14ac:dyDescent="0.2">
      <c r="B142" s="19">
        <v>55</v>
      </c>
      <c r="C142" s="15" t="str">
        <f ca="1">_xlfn.FORMULATEXT(D142)</f>
        <v>=ISNONTEXT(B142)</v>
      </c>
      <c r="D142" s="15" t="b">
        <f>ISNONTEXT(B142)</f>
        <v>1</v>
      </c>
      <c r="E142" s="15" t="s">
        <v>204</v>
      </c>
    </row>
    <row r="143" spans="2:5" x14ac:dyDescent="0.2">
      <c r="B143" s="15" t="e">
        <v>#VALUE!</v>
      </c>
      <c r="C143" s="15" t="str">
        <f ca="1">_xlfn.FORMULATEXT(D143)</f>
        <v>=ISNONTEXT(B143)</v>
      </c>
      <c r="D143" s="15" t="b">
        <f>ISNONTEXT(B143)</f>
        <v>1</v>
      </c>
      <c r="E143" s="15" t="s">
        <v>205</v>
      </c>
    </row>
    <row r="145" spans="2:4" x14ac:dyDescent="0.2">
      <c r="B145" s="33" t="s">
        <v>137</v>
      </c>
      <c r="D145" s="33"/>
    </row>
  </sheetData>
  <hyperlinks>
    <hyperlink ref="B28" location="'LIST OF FUNCTIONS'!A1" display="Back to LIST OF FUNCTIONS" xr:uid="{00000000-0004-0000-0200-000000000000}"/>
    <hyperlink ref="B43" location="'LIST OF FUNCTIONS'!A1" display="Back to LIST OF FUNCTIONS" xr:uid="{00000000-0004-0000-0200-000001000000}"/>
    <hyperlink ref="B13" location="'LIST OF FUNCTIONS'!A1" display="Back to LIST OF FUNCTIONS" xr:uid="{00000000-0004-0000-0200-000002000000}"/>
    <hyperlink ref="B54" location="'LIST OF FUNCTIONS'!A1" display="Back to LIST OF FUNCTIONS" xr:uid="{00000000-0004-0000-0200-000003000000}"/>
    <hyperlink ref="B65" location="'LIST OF FUNCTIONS'!A1" display="Back to LIST OF FUNCTIONS" xr:uid="{00000000-0004-0000-0200-000004000000}"/>
    <hyperlink ref="B77" location="'LIST OF FUNCTIONS'!A1" display="Back to LIST OF FUNCTIONS" xr:uid="{00000000-0004-0000-0200-000005000000}"/>
    <hyperlink ref="B88" location="'LIST OF FUNCTIONS'!A1" display="Back to LIST OF FUNCTIONS" xr:uid="{00000000-0004-0000-0200-000006000000}"/>
    <hyperlink ref="B99" location="'LIST OF FUNCTIONS'!A1" display="Back to LIST OF FUNCTIONS" xr:uid="{00000000-0004-0000-0200-000007000000}"/>
    <hyperlink ref="B111" location="'LIST OF FUNCTIONS'!A1" display="Back to LIST OF FUNCTIONS" xr:uid="{00000000-0004-0000-0200-000008000000}"/>
    <hyperlink ref="B123" location="'LIST OF FUNCTIONS'!A1" display="Back to LIST OF FUNCTIONS" xr:uid="{00000000-0004-0000-0200-000009000000}"/>
    <hyperlink ref="B134" location="'LIST OF FUNCTIONS'!A1" display="Back to LIST OF FUNCTIONS" xr:uid="{00000000-0004-0000-0200-00000A000000}"/>
    <hyperlink ref="B145" location="'LIST OF FUNCTIONS'!A1" display="Back to LIST OF FUNCTIONS" xr:uid="{00000000-0004-0000-0200-00000B000000}"/>
  </hyperlink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187"/>
  <sheetViews>
    <sheetView showGridLines="0" topLeftCell="A187" zoomScale="90" zoomScaleNormal="90" workbookViewId="0">
      <selection sqref="A1:XFD1"/>
    </sheetView>
  </sheetViews>
  <sheetFormatPr defaultRowHeight="12.75" x14ac:dyDescent="0.2"/>
  <cols>
    <col min="1" max="1" width="1.85546875" style="1" customWidth="1"/>
    <col min="2" max="2" width="15.85546875" style="1" customWidth="1"/>
    <col min="3" max="3" width="12.140625" style="1" bestFit="1" customWidth="1"/>
    <col min="4" max="4" width="12.7109375" style="1" bestFit="1" customWidth="1"/>
    <col min="5" max="5" width="2" style="1" customWidth="1"/>
    <col min="6" max="6" width="61" style="1" bestFit="1" customWidth="1"/>
    <col min="7" max="7" width="19.85546875" style="1" bestFit="1" customWidth="1"/>
    <col min="8" max="8" width="63.7109375" style="1" customWidth="1"/>
    <col min="9" max="16384" width="9.140625" style="1"/>
  </cols>
  <sheetData>
    <row r="1" spans="2:13" ht="22.5" x14ac:dyDescent="0.3">
      <c r="B1" s="28" t="s">
        <v>206</v>
      </c>
      <c r="C1" s="22"/>
      <c r="D1" s="22"/>
      <c r="E1" s="22"/>
      <c r="F1" s="22"/>
      <c r="G1" s="23"/>
      <c r="H1" s="24"/>
      <c r="I1"/>
      <c r="J1"/>
      <c r="K1"/>
      <c r="L1"/>
      <c r="M1"/>
    </row>
    <row r="2" spans="2:13" ht="15" x14ac:dyDescent="0.25">
      <c r="B2" s="5" t="s">
        <v>226</v>
      </c>
      <c r="C2" s="6"/>
      <c r="D2" s="6"/>
      <c r="E2" s="6"/>
      <c r="F2" s="6"/>
      <c r="G2" s="6"/>
      <c r="H2" s="7"/>
      <c r="I2"/>
      <c r="J2"/>
      <c r="K2"/>
      <c r="L2"/>
      <c r="M2"/>
    </row>
    <row r="4" spans="2:13" x14ac:dyDescent="0.2">
      <c r="B4" s="14" t="s">
        <v>207</v>
      </c>
      <c r="C4" s="14" t="s">
        <v>208</v>
      </c>
      <c r="F4" s="14" t="s">
        <v>214</v>
      </c>
      <c r="G4" s="14" t="s">
        <v>102</v>
      </c>
      <c r="H4" s="14" t="s">
        <v>104</v>
      </c>
    </row>
    <row r="5" spans="2:13" x14ac:dyDescent="0.2">
      <c r="B5" s="15" t="s">
        <v>209</v>
      </c>
      <c r="C5" s="15">
        <v>500</v>
      </c>
      <c r="F5" s="15" t="str">
        <f ca="1">_xlfn.FORMULATEXT(G5)</f>
        <v>=AVERAGEIF(B5:B26, "East", C5:C26)</v>
      </c>
      <c r="G5" s="15">
        <f>AVERAGEIF(B5:B26, "East", C5:C26)</f>
        <v>267.5</v>
      </c>
      <c r="H5" s="15" t="s">
        <v>215</v>
      </c>
    </row>
    <row r="6" spans="2:13" x14ac:dyDescent="0.2">
      <c r="B6" s="15" t="s">
        <v>210</v>
      </c>
      <c r="C6" s="15">
        <v>50</v>
      </c>
      <c r="F6" s="15" t="str">
        <f t="shared" ref="F6:F12" ca="1" si="0">_xlfn.FORMULATEXT(G6)</f>
        <v>=AVERAGEIF(B5:B26, "North", C5:C26)</v>
      </c>
      <c r="G6" s="15">
        <f>AVERAGEIF(B5:B26, "North", C5:C26)</f>
        <v>62.5</v>
      </c>
      <c r="H6" s="15" t="s">
        <v>216</v>
      </c>
    </row>
    <row r="7" spans="2:13" x14ac:dyDescent="0.2">
      <c r="B7" s="15" t="s">
        <v>211</v>
      </c>
      <c r="C7" s="15">
        <v>100</v>
      </c>
      <c r="F7" s="15" t="str">
        <f t="shared" ca="1" si="0"/>
        <v>=AVERAGEIF(B5:B26, "North*", C5:C26)</v>
      </c>
      <c r="G7" s="15">
        <f>AVERAGEIF(B5:B26, "North*", C5:C26)</f>
        <v>55</v>
      </c>
      <c r="H7" s="29" t="s">
        <v>217</v>
      </c>
    </row>
    <row r="8" spans="2:13" x14ac:dyDescent="0.2">
      <c r="B8" s="15" t="s">
        <v>212</v>
      </c>
      <c r="C8" s="15">
        <v>25</v>
      </c>
      <c r="F8" s="15" t="str">
        <f t="shared" ca="1" si="0"/>
        <v>=AVERAGEIF(B5:B26, "*New Office", C5:C26)</v>
      </c>
      <c r="G8" s="15">
        <f>AVERAGEIF(B5:B26, "*New Office", C5:C26)</f>
        <v>35</v>
      </c>
      <c r="H8" s="15" t="s">
        <v>220</v>
      </c>
    </row>
    <row r="9" spans="2:13" x14ac:dyDescent="0.2">
      <c r="B9" s="15" t="s">
        <v>213</v>
      </c>
      <c r="C9" s="15">
        <v>200</v>
      </c>
      <c r="F9" s="15" t="str">
        <f t="shared" ca="1" si="0"/>
        <v>=AVERAGEIF(B5:B26, "&gt;=4", C5:C26)</v>
      </c>
      <c r="G9" s="15">
        <f>AVERAGEIF(B5:B26, "&gt;=4", C5:C26)</f>
        <v>58.75</v>
      </c>
      <c r="H9" s="15" t="s">
        <v>221</v>
      </c>
    </row>
    <row r="10" spans="2:13" x14ac:dyDescent="0.2">
      <c r="B10" s="15" t="s">
        <v>218</v>
      </c>
      <c r="C10" s="15">
        <v>30</v>
      </c>
      <c r="F10" s="15" t="str">
        <f t="shared" ca="1" si="0"/>
        <v>=AVERAGEIF(B5:B26, 5, C5:C26)</v>
      </c>
      <c r="G10" s="15">
        <f>AVERAGEIF(B5:B26, 5, C5:C26)</f>
        <v>75</v>
      </c>
      <c r="H10" s="15" t="s">
        <v>222</v>
      </c>
    </row>
    <row r="11" spans="2:13" x14ac:dyDescent="0.2">
      <c r="B11" s="15" t="s">
        <v>209</v>
      </c>
      <c r="C11" s="15">
        <v>35</v>
      </c>
      <c r="F11" s="15" t="str">
        <f t="shared" ca="1" si="0"/>
        <v>=AVERAGEIF(B5:B26, TRUE, C5:C26)</v>
      </c>
      <c r="G11" s="15">
        <f>AVERAGEIF(B5:B26, TRUE, C5:C26)</f>
        <v>110</v>
      </c>
      <c r="H11" s="15" t="s">
        <v>223</v>
      </c>
    </row>
    <row r="12" spans="2:13" x14ac:dyDescent="0.2">
      <c r="B12" s="15" t="s">
        <v>210</v>
      </c>
      <c r="C12" s="15">
        <v>50</v>
      </c>
      <c r="F12" s="15" t="str">
        <f t="shared" ca="1" si="0"/>
        <v>=AVERAGEIF(B5:B26, FALSE, C5:C26)</v>
      </c>
      <c r="G12" s="15">
        <f>AVERAGEIF(B5:B26, FALSE, C5:C26)</f>
        <v>77.5</v>
      </c>
      <c r="H12" s="15" t="s">
        <v>224</v>
      </c>
    </row>
    <row r="13" spans="2:13" x14ac:dyDescent="0.2">
      <c r="B13" s="15" t="s">
        <v>212</v>
      </c>
      <c r="C13" s="15">
        <v>15</v>
      </c>
    </row>
    <row r="14" spans="2:13" x14ac:dyDescent="0.2">
      <c r="B14" s="15" t="s">
        <v>211</v>
      </c>
      <c r="C14" s="15">
        <v>25</v>
      </c>
    </row>
    <row r="15" spans="2:13" x14ac:dyDescent="0.2">
      <c r="B15" s="15" t="s">
        <v>219</v>
      </c>
      <c r="C15" s="15">
        <v>40</v>
      </c>
    </row>
    <row r="16" spans="2:13" x14ac:dyDescent="0.2">
      <c r="B16" s="15">
        <v>5</v>
      </c>
      <c r="C16" s="15">
        <v>50</v>
      </c>
    </row>
    <row r="17" spans="2:9" x14ac:dyDescent="0.2">
      <c r="B17" s="15">
        <v>5</v>
      </c>
      <c r="C17" s="15">
        <v>100</v>
      </c>
    </row>
    <row r="18" spans="2:9" x14ac:dyDescent="0.2">
      <c r="B18" s="15">
        <v>2</v>
      </c>
      <c r="C18" s="15">
        <v>200</v>
      </c>
    </row>
    <row r="19" spans="2:9" x14ac:dyDescent="0.2">
      <c r="B19" s="15">
        <v>4</v>
      </c>
      <c r="C19" s="15">
        <v>35</v>
      </c>
    </row>
    <row r="20" spans="2:9" x14ac:dyDescent="0.2">
      <c r="B20" s="15">
        <v>2</v>
      </c>
      <c r="C20" s="15">
        <v>45</v>
      </c>
    </row>
    <row r="21" spans="2:9" x14ac:dyDescent="0.2">
      <c r="B21" s="15">
        <v>4</v>
      </c>
      <c r="C21" s="15">
        <v>50</v>
      </c>
    </row>
    <row r="22" spans="2:9" x14ac:dyDescent="0.2">
      <c r="B22" s="15" t="b">
        <v>1</v>
      </c>
      <c r="C22" s="15">
        <v>90</v>
      </c>
    </row>
    <row r="23" spans="2:9" x14ac:dyDescent="0.2">
      <c r="B23" s="15" t="b">
        <v>0</v>
      </c>
      <c r="C23" s="15">
        <v>100</v>
      </c>
    </row>
    <row r="24" spans="2:9" x14ac:dyDescent="0.2">
      <c r="B24" s="15" t="b">
        <v>1</v>
      </c>
      <c r="C24" s="15">
        <v>125</v>
      </c>
    </row>
    <row r="25" spans="2:9" x14ac:dyDescent="0.2">
      <c r="B25" s="15" t="b">
        <v>1</v>
      </c>
      <c r="C25" s="15">
        <v>115</v>
      </c>
      <c r="F25" s="25"/>
      <c r="G25" s="25"/>
      <c r="H25" s="25"/>
      <c r="I25" s="25"/>
    </row>
    <row r="26" spans="2:9" x14ac:dyDescent="0.2">
      <c r="B26" s="15" t="b">
        <v>0</v>
      </c>
      <c r="C26" s="15">
        <v>55</v>
      </c>
    </row>
    <row r="29" spans="2:9" x14ac:dyDescent="0.2">
      <c r="B29" s="94" t="s">
        <v>137</v>
      </c>
      <c r="C29" s="94"/>
    </row>
    <row r="31" spans="2:9" ht="22.5" x14ac:dyDescent="0.3">
      <c r="B31" s="28" t="s">
        <v>227</v>
      </c>
      <c r="C31" s="22"/>
      <c r="D31" s="22"/>
      <c r="E31" s="22"/>
      <c r="F31" s="22"/>
      <c r="G31" s="23"/>
      <c r="H31" s="24"/>
    </row>
    <row r="32" spans="2:9" x14ac:dyDescent="0.2">
      <c r="B32" s="5" t="s">
        <v>228</v>
      </c>
      <c r="C32" s="6"/>
      <c r="D32" s="6"/>
      <c r="E32" s="6"/>
      <c r="F32" s="6"/>
      <c r="G32" s="6"/>
      <c r="H32" s="7"/>
    </row>
    <row r="34" spans="2:8" x14ac:dyDescent="0.2">
      <c r="B34" s="14" t="s">
        <v>207</v>
      </c>
      <c r="C34" s="14" t="s">
        <v>208</v>
      </c>
      <c r="F34" s="14" t="s">
        <v>214</v>
      </c>
      <c r="G34" s="14" t="s">
        <v>102</v>
      </c>
      <c r="H34" s="14" t="s">
        <v>104</v>
      </c>
    </row>
    <row r="35" spans="2:8" x14ac:dyDescent="0.2">
      <c r="B35" s="15" t="s">
        <v>209</v>
      </c>
      <c r="C35" s="15">
        <v>500</v>
      </c>
      <c r="F35" s="26" t="str">
        <f ca="1">_xlfn.FORMULATEXT(G35)</f>
        <v>=SUMIF(B35:B56, "East", C35:C56)</v>
      </c>
      <c r="G35" s="15">
        <f>SUMIF(B35:B56, "East", C35:C56)</f>
        <v>535</v>
      </c>
      <c r="H35" s="15" t="s">
        <v>229</v>
      </c>
    </row>
    <row r="36" spans="2:8" x14ac:dyDescent="0.2">
      <c r="B36" s="15" t="s">
        <v>210</v>
      </c>
      <c r="C36" s="15">
        <v>50</v>
      </c>
      <c r="F36" s="26" t="str">
        <f t="shared" ref="F36:F42" ca="1" si="1">_xlfn.FORMULATEXT(G36)</f>
        <v>=SUMIF(B35:B56, "North", C35:C56)</v>
      </c>
      <c r="G36" s="15">
        <f>SUMIF(B35:B56, "North", C35:C56)</f>
        <v>125</v>
      </c>
      <c r="H36" s="15" t="s">
        <v>230</v>
      </c>
    </row>
    <row r="37" spans="2:8" x14ac:dyDescent="0.2">
      <c r="B37" s="15" t="s">
        <v>211</v>
      </c>
      <c r="C37" s="15">
        <v>100</v>
      </c>
      <c r="F37" s="26" t="str">
        <f t="shared" ca="1" si="1"/>
        <v>=SUMIF(B35:B56, "North*", C35:C56)</v>
      </c>
      <c r="G37" s="15">
        <f>SUMIF(B35:B56, "North*", C35:C56)</f>
        <v>165</v>
      </c>
      <c r="H37" s="30" t="s">
        <v>231</v>
      </c>
    </row>
    <row r="38" spans="2:8" x14ac:dyDescent="0.2">
      <c r="B38" s="15" t="s">
        <v>212</v>
      </c>
      <c r="C38" s="15">
        <v>25</v>
      </c>
      <c r="F38" s="26" t="str">
        <f t="shared" ca="1" si="1"/>
        <v>=SUMIF(B35:B56, "*New Office", C35:C56)</v>
      </c>
      <c r="G38" s="15">
        <f>SUMIF(B35:B56, "*New Office", C35:C56)</f>
        <v>70</v>
      </c>
      <c r="H38" s="15" t="s">
        <v>232</v>
      </c>
    </row>
    <row r="39" spans="2:8" x14ac:dyDescent="0.2">
      <c r="B39" s="15" t="s">
        <v>213</v>
      </c>
      <c r="C39" s="15">
        <v>200</v>
      </c>
      <c r="F39" s="26" t="str">
        <f t="shared" ca="1" si="1"/>
        <v>=SUMIF(B35:B56, "&gt;=4", C35:C56)</v>
      </c>
      <c r="G39" s="15">
        <f>SUMIF(B35:B56, "&gt;=4", C35:C56)</f>
        <v>235</v>
      </c>
      <c r="H39" s="15" t="s">
        <v>233</v>
      </c>
    </row>
    <row r="40" spans="2:8" x14ac:dyDescent="0.2">
      <c r="B40" s="15" t="s">
        <v>218</v>
      </c>
      <c r="C40" s="15">
        <v>30</v>
      </c>
      <c r="F40" s="26" t="str">
        <f t="shared" ca="1" si="1"/>
        <v>=SUMIF(B35:B56, 5, C35:C56)</v>
      </c>
      <c r="G40" s="15">
        <f>SUMIF(B35:B56, 5, C35:C56)</f>
        <v>150</v>
      </c>
      <c r="H40" s="15" t="s">
        <v>234</v>
      </c>
    </row>
    <row r="41" spans="2:8" x14ac:dyDescent="0.2">
      <c r="B41" s="15" t="s">
        <v>209</v>
      </c>
      <c r="C41" s="15">
        <v>35</v>
      </c>
      <c r="F41" s="26" t="str">
        <f t="shared" ca="1" si="1"/>
        <v>=SUMIF(B35:B56, TRUE, C35:C56)</v>
      </c>
      <c r="G41" s="15">
        <f>SUMIF(B35:B56, TRUE, C35:C56)</f>
        <v>330</v>
      </c>
      <c r="H41" s="15" t="s">
        <v>235</v>
      </c>
    </row>
    <row r="42" spans="2:8" x14ac:dyDescent="0.2">
      <c r="B42" s="15" t="s">
        <v>210</v>
      </c>
      <c r="C42" s="15">
        <v>50</v>
      </c>
      <c r="F42" s="26" t="str">
        <f t="shared" ca="1" si="1"/>
        <v>=SUMIF(B35:B56, FALSE, C35:C56)</v>
      </c>
      <c r="G42" s="15">
        <f>SUMIF(B35:B56, FALSE, C35:C56)</f>
        <v>155</v>
      </c>
      <c r="H42" s="15" t="s">
        <v>236</v>
      </c>
    </row>
    <row r="43" spans="2:8" x14ac:dyDescent="0.2">
      <c r="B43" s="15" t="s">
        <v>212</v>
      </c>
      <c r="C43" s="15">
        <v>15</v>
      </c>
    </row>
    <row r="44" spans="2:8" x14ac:dyDescent="0.2">
      <c r="B44" s="15" t="s">
        <v>211</v>
      </c>
      <c r="C44" s="15">
        <v>25</v>
      </c>
    </row>
    <row r="45" spans="2:8" x14ac:dyDescent="0.2">
      <c r="B45" s="15" t="s">
        <v>219</v>
      </c>
      <c r="C45" s="15">
        <v>40</v>
      </c>
    </row>
    <row r="46" spans="2:8" x14ac:dyDescent="0.2">
      <c r="B46" s="15">
        <v>5</v>
      </c>
      <c r="C46" s="15">
        <v>50</v>
      </c>
    </row>
    <row r="47" spans="2:8" x14ac:dyDescent="0.2">
      <c r="B47" s="15">
        <v>5</v>
      </c>
      <c r="C47" s="15">
        <v>100</v>
      </c>
    </row>
    <row r="48" spans="2:8" x14ac:dyDescent="0.2">
      <c r="B48" s="15">
        <v>2</v>
      </c>
      <c r="C48" s="15">
        <v>200</v>
      </c>
    </row>
    <row r="49" spans="2:8" x14ac:dyDescent="0.2">
      <c r="B49" s="15">
        <v>4</v>
      </c>
      <c r="C49" s="15">
        <v>35</v>
      </c>
    </row>
    <row r="50" spans="2:8" x14ac:dyDescent="0.2">
      <c r="B50" s="15">
        <v>2</v>
      </c>
      <c r="C50" s="15">
        <v>45</v>
      </c>
    </row>
    <row r="51" spans="2:8" x14ac:dyDescent="0.2">
      <c r="B51" s="15">
        <v>4</v>
      </c>
      <c r="C51" s="15">
        <v>50</v>
      </c>
    </row>
    <row r="52" spans="2:8" x14ac:dyDescent="0.2">
      <c r="B52" s="15" t="b">
        <v>1</v>
      </c>
      <c r="C52" s="15">
        <v>90</v>
      </c>
    </row>
    <row r="53" spans="2:8" x14ac:dyDescent="0.2">
      <c r="B53" s="15" t="b">
        <v>0</v>
      </c>
      <c r="C53" s="15">
        <v>100</v>
      </c>
    </row>
    <row r="54" spans="2:8" x14ac:dyDescent="0.2">
      <c r="B54" s="15" t="b">
        <v>1</v>
      </c>
      <c r="C54" s="15">
        <v>125</v>
      </c>
    </row>
    <row r="55" spans="2:8" x14ac:dyDescent="0.2">
      <c r="B55" s="15" t="b">
        <v>1</v>
      </c>
      <c r="C55" s="15">
        <v>115</v>
      </c>
      <c r="F55" s="25"/>
      <c r="G55" s="25"/>
      <c r="H55" s="25"/>
    </row>
    <row r="56" spans="2:8" x14ac:dyDescent="0.2">
      <c r="B56" s="15" t="b">
        <v>0</v>
      </c>
      <c r="C56" s="15">
        <v>55</v>
      </c>
    </row>
    <row r="59" spans="2:8" x14ac:dyDescent="0.2">
      <c r="B59" s="94" t="s">
        <v>137</v>
      </c>
      <c r="C59" s="94"/>
    </row>
    <row r="61" spans="2:8" ht="22.5" x14ac:dyDescent="0.3">
      <c r="B61" s="28" t="s">
        <v>237</v>
      </c>
      <c r="C61" s="22"/>
      <c r="D61" s="22"/>
      <c r="E61" s="22"/>
      <c r="F61" s="22"/>
      <c r="G61" s="23"/>
      <c r="H61" s="24"/>
    </row>
    <row r="62" spans="2:8" x14ac:dyDescent="0.2">
      <c r="B62" s="5" t="s">
        <v>238</v>
      </c>
      <c r="C62" s="6"/>
      <c r="D62" s="6"/>
      <c r="E62" s="6"/>
      <c r="F62" s="6"/>
      <c r="G62" s="6"/>
      <c r="H62" s="7"/>
    </row>
    <row r="64" spans="2:8" x14ac:dyDescent="0.2">
      <c r="B64" s="14" t="s">
        <v>207</v>
      </c>
      <c r="C64" s="14" t="s">
        <v>208</v>
      </c>
      <c r="F64" s="14" t="s">
        <v>214</v>
      </c>
      <c r="G64" s="14" t="s">
        <v>102</v>
      </c>
      <c r="H64" s="14" t="s">
        <v>104</v>
      </c>
    </row>
    <row r="65" spans="2:8" x14ac:dyDescent="0.2">
      <c r="B65" s="15" t="s">
        <v>209</v>
      </c>
      <c r="C65" s="15">
        <v>500</v>
      </c>
      <c r="F65" s="26" t="str">
        <f ca="1">_xlfn.FORMULATEXT(G65)</f>
        <v>=COUNTIF(B65:B86, "East")</v>
      </c>
      <c r="G65" s="15">
        <f>COUNTIF(B65:B86, "East")</f>
        <v>2</v>
      </c>
      <c r="H65" s="15" t="s">
        <v>239</v>
      </c>
    </row>
    <row r="66" spans="2:8" x14ac:dyDescent="0.2">
      <c r="B66" s="15" t="s">
        <v>210</v>
      </c>
      <c r="C66" s="15">
        <v>50</v>
      </c>
      <c r="F66" s="26" t="str">
        <f t="shared" ref="F66:F70" ca="1" si="2">_xlfn.FORMULATEXT(G66)</f>
        <v>=COUNTIF(B65:B86, "North")</v>
      </c>
      <c r="G66" s="15">
        <f>COUNTIF(B65:B86, "North")</f>
        <v>2</v>
      </c>
      <c r="H66" s="15" t="s">
        <v>240</v>
      </c>
    </row>
    <row r="67" spans="2:8" x14ac:dyDescent="0.2">
      <c r="B67" s="15" t="s">
        <v>211</v>
      </c>
      <c r="C67" s="15">
        <v>100</v>
      </c>
      <c r="F67" s="26" t="str">
        <f t="shared" ca="1" si="2"/>
        <v>=COUNTIF(C65:C86,"&gt;=100")</v>
      </c>
      <c r="G67" s="15">
        <f>COUNTIF(C65:C86,"&gt;=100")</f>
        <v>8</v>
      </c>
      <c r="H67" s="15" t="s">
        <v>241</v>
      </c>
    </row>
    <row r="68" spans="2:8" ht="25.5" x14ac:dyDescent="0.2">
      <c r="B68" s="15" t="s">
        <v>212</v>
      </c>
      <c r="C68" s="15">
        <v>25</v>
      </c>
      <c r="F68" s="26" t="str">
        <f t="shared" ca="1" si="2"/>
        <v>=COUNTIF(C65:C86, "&lt;="&amp;C67)</v>
      </c>
      <c r="G68" s="15">
        <f>COUNTIF(C65:C86, "&lt;="&amp;C67)</f>
        <v>17</v>
      </c>
      <c r="H68" s="29" t="s">
        <v>242</v>
      </c>
    </row>
    <row r="69" spans="2:8" x14ac:dyDescent="0.2">
      <c r="B69" s="15" t="s">
        <v>213</v>
      </c>
      <c r="C69" s="15">
        <v>200</v>
      </c>
      <c r="F69" s="26" t="str">
        <f t="shared" ca="1" si="2"/>
        <v>=COUNTIF(B65:B86, "No*")</v>
      </c>
      <c r="G69" s="15">
        <f>COUNTIF(B65:B86, "No*")</f>
        <v>3</v>
      </c>
      <c r="H69" s="15" t="s">
        <v>243</v>
      </c>
    </row>
    <row r="70" spans="2:8" ht="25.5" x14ac:dyDescent="0.2">
      <c r="B70" s="15" t="s">
        <v>218</v>
      </c>
      <c r="C70" s="15">
        <v>30</v>
      </c>
      <c r="F70" s="26" t="str">
        <f t="shared" ca="1" si="2"/>
        <v>=COUNTIF(B65:B86, "Ea??")</v>
      </c>
      <c r="G70" s="15">
        <f>COUNTIF(B65:B86, "Ea??")</f>
        <v>2</v>
      </c>
      <c r="H70" s="29" t="s">
        <v>244</v>
      </c>
    </row>
    <row r="71" spans="2:8" ht="15" x14ac:dyDescent="0.25">
      <c r="B71" s="15" t="s">
        <v>209</v>
      </c>
      <c r="C71" s="15">
        <v>35</v>
      </c>
      <c r="F71" s="2"/>
      <c r="G71"/>
      <c r="H71"/>
    </row>
    <row r="72" spans="2:8" ht="15" x14ac:dyDescent="0.25">
      <c r="B72" s="15" t="s">
        <v>210</v>
      </c>
      <c r="C72" s="15">
        <v>50</v>
      </c>
      <c r="F72" s="2"/>
      <c r="G72"/>
      <c r="H72"/>
    </row>
    <row r="73" spans="2:8" x14ac:dyDescent="0.2">
      <c r="B73" s="15" t="s">
        <v>212</v>
      </c>
      <c r="C73" s="15">
        <v>15</v>
      </c>
    </row>
    <row r="74" spans="2:8" x14ac:dyDescent="0.2">
      <c r="B74" s="15" t="s">
        <v>211</v>
      </c>
      <c r="C74" s="15">
        <v>25</v>
      </c>
    </row>
    <row r="75" spans="2:8" x14ac:dyDescent="0.2">
      <c r="B75" s="15" t="s">
        <v>219</v>
      </c>
      <c r="C75" s="15">
        <v>40</v>
      </c>
    </row>
    <row r="76" spans="2:8" x14ac:dyDescent="0.2">
      <c r="B76" s="15">
        <v>5</v>
      </c>
      <c r="C76" s="15">
        <v>50</v>
      </c>
    </row>
    <row r="77" spans="2:8" x14ac:dyDescent="0.2">
      <c r="B77" s="15">
        <v>5</v>
      </c>
      <c r="C77" s="15">
        <v>100</v>
      </c>
    </row>
    <row r="78" spans="2:8" x14ac:dyDescent="0.2">
      <c r="B78" s="15">
        <v>2</v>
      </c>
      <c r="C78" s="15">
        <v>200</v>
      </c>
    </row>
    <row r="79" spans="2:8" x14ac:dyDescent="0.2">
      <c r="B79" s="15">
        <v>4</v>
      </c>
      <c r="C79" s="15">
        <v>35</v>
      </c>
    </row>
    <row r="80" spans="2:8" x14ac:dyDescent="0.2">
      <c r="B80" s="15">
        <v>2</v>
      </c>
      <c r="C80" s="15">
        <v>45</v>
      </c>
    </row>
    <row r="81" spans="2:8" x14ac:dyDescent="0.2">
      <c r="B81" s="15">
        <v>4</v>
      </c>
      <c r="C81" s="15">
        <v>50</v>
      </c>
    </row>
    <row r="82" spans="2:8" x14ac:dyDescent="0.2">
      <c r="B82" s="15" t="b">
        <v>1</v>
      </c>
      <c r="C82" s="15">
        <v>90</v>
      </c>
    </row>
    <row r="83" spans="2:8" x14ac:dyDescent="0.2">
      <c r="B83" s="15" t="b">
        <v>0</v>
      </c>
      <c r="C83" s="15">
        <v>100</v>
      </c>
    </row>
    <row r="84" spans="2:8" x14ac:dyDescent="0.2">
      <c r="B84" s="15" t="b">
        <v>1</v>
      </c>
      <c r="C84" s="15">
        <v>125</v>
      </c>
    </row>
    <row r="85" spans="2:8" x14ac:dyDescent="0.2">
      <c r="B85" s="15" t="b">
        <v>1</v>
      </c>
      <c r="C85" s="15">
        <v>115</v>
      </c>
      <c r="F85" s="25"/>
      <c r="G85" s="25"/>
      <c r="H85" s="25"/>
    </row>
    <row r="86" spans="2:8" x14ac:dyDescent="0.2">
      <c r="B86" s="15" t="b">
        <v>0</v>
      </c>
      <c r="C86" s="15">
        <v>55</v>
      </c>
    </row>
    <row r="89" spans="2:8" x14ac:dyDescent="0.2">
      <c r="B89" s="94" t="s">
        <v>137</v>
      </c>
      <c r="C89" s="94"/>
    </row>
    <row r="91" spans="2:8" ht="22.5" x14ac:dyDescent="0.3">
      <c r="B91" s="28" t="s">
        <v>245</v>
      </c>
      <c r="C91" s="22"/>
      <c r="D91" s="22"/>
      <c r="E91" s="22"/>
      <c r="F91" s="22"/>
      <c r="G91" s="23"/>
      <c r="H91" s="24"/>
    </row>
    <row r="92" spans="2:8" x14ac:dyDescent="0.2">
      <c r="B92" s="5" t="s">
        <v>225</v>
      </c>
      <c r="C92" s="6"/>
      <c r="D92" s="6"/>
      <c r="E92" s="6"/>
      <c r="F92" s="6"/>
      <c r="G92" s="6"/>
      <c r="H92" s="7"/>
    </row>
    <row r="94" spans="2:8" ht="15" x14ac:dyDescent="0.25">
      <c r="B94" s="14" t="s">
        <v>246</v>
      </c>
      <c r="C94" s="14" t="s">
        <v>247</v>
      </c>
      <c r="D94" s="14" t="s">
        <v>248</v>
      </c>
      <c r="E94"/>
      <c r="F94" s="14" t="s">
        <v>214</v>
      </c>
      <c r="G94" s="14" t="s">
        <v>102</v>
      </c>
      <c r="H94" s="14" t="s">
        <v>104</v>
      </c>
    </row>
    <row r="95" spans="2:8" x14ac:dyDescent="0.2">
      <c r="B95" s="15" t="s">
        <v>118</v>
      </c>
      <c r="C95" s="15" t="s">
        <v>251</v>
      </c>
      <c r="D95" s="15">
        <v>10</v>
      </c>
      <c r="E95" s="17"/>
      <c r="F95" s="26" t="str">
        <f ca="1">_xlfn.FORMULATEXT(G95)</f>
        <v>=AVERAGEIFS(D95:D107, B95:B107, "Apple", C95:C107, "Tom")</v>
      </c>
      <c r="G95" s="15">
        <f>AVERAGEIFS(D95:D107, B95:B107, "Apple", C95:C107, "Tom")</f>
        <v>13.333333333333334</v>
      </c>
      <c r="H95" s="15" t="s">
        <v>256</v>
      </c>
    </row>
    <row r="96" spans="2:8" ht="25.5" x14ac:dyDescent="0.2">
      <c r="B96" s="15" t="s">
        <v>105</v>
      </c>
      <c r="C96" s="15" t="s">
        <v>252</v>
      </c>
      <c r="D96" s="15">
        <v>4</v>
      </c>
      <c r="E96" s="17"/>
      <c r="F96" s="26" t="str">
        <f ca="1">_xlfn.FORMULATEXT(G96)</f>
        <v>=AVERAGEIFS(D95:D107, B95:B107, "Banana", C95:C107, "Marissa")</v>
      </c>
      <c r="G96" s="15" t="e">
        <f>AVERAGEIFS(D95:D107, B95:B107, "Banana", C95:C107, "Marissa")</f>
        <v>#DIV/0!</v>
      </c>
      <c r="H96" s="29" t="s">
        <v>257</v>
      </c>
    </row>
    <row r="97" spans="2:8" x14ac:dyDescent="0.2">
      <c r="B97" s="15" t="s">
        <v>118</v>
      </c>
      <c r="C97" s="15" t="s">
        <v>253</v>
      </c>
      <c r="D97" s="15">
        <v>12</v>
      </c>
      <c r="E97" s="17"/>
      <c r="F97" s="26" t="str">
        <f ca="1">_xlfn.FORMULATEXT(G97)</f>
        <v>=AVERAGEIFS(D95:D107, B95:B107, "Carrot", C95:C107, "Marissa")</v>
      </c>
      <c r="G97" s="15">
        <f>AVERAGEIFS(D95:D107, B95:B107, "Carrot", C95:C107, "Marissa")</f>
        <v>17</v>
      </c>
      <c r="H97" s="15" t="s">
        <v>258</v>
      </c>
    </row>
    <row r="98" spans="2:8" x14ac:dyDescent="0.2">
      <c r="B98" s="15" t="s">
        <v>249</v>
      </c>
      <c r="C98" s="15" t="s">
        <v>254</v>
      </c>
      <c r="D98" s="15">
        <v>5</v>
      </c>
      <c r="E98" s="17"/>
    </row>
    <row r="99" spans="2:8" x14ac:dyDescent="0.2">
      <c r="B99" s="15" t="s">
        <v>250</v>
      </c>
      <c r="C99" s="15" t="s">
        <v>255</v>
      </c>
      <c r="D99" s="15">
        <v>13</v>
      </c>
      <c r="E99" s="17"/>
    </row>
    <row r="100" spans="2:8" x14ac:dyDescent="0.2">
      <c r="B100" s="15" t="s">
        <v>118</v>
      </c>
      <c r="C100" s="15" t="s">
        <v>251</v>
      </c>
      <c r="D100" s="15">
        <v>15</v>
      </c>
      <c r="E100" s="17"/>
    </row>
    <row r="101" spans="2:8" x14ac:dyDescent="0.2">
      <c r="B101" s="15" t="s">
        <v>250</v>
      </c>
      <c r="C101" s="15" t="s">
        <v>252</v>
      </c>
      <c r="D101" s="15">
        <v>14</v>
      </c>
      <c r="E101" s="17"/>
    </row>
    <row r="102" spans="2:8" x14ac:dyDescent="0.2">
      <c r="B102" s="15" t="s">
        <v>249</v>
      </c>
      <c r="C102" s="15" t="s">
        <v>254</v>
      </c>
      <c r="D102" s="15">
        <v>12</v>
      </c>
      <c r="E102" s="17"/>
    </row>
    <row r="103" spans="2:8" x14ac:dyDescent="0.2">
      <c r="B103" s="15" t="s">
        <v>105</v>
      </c>
      <c r="C103" s="15" t="s">
        <v>252</v>
      </c>
      <c r="D103" s="15">
        <v>8</v>
      </c>
      <c r="E103" s="17"/>
    </row>
    <row r="104" spans="2:8" x14ac:dyDescent="0.2">
      <c r="B104" s="15" t="s">
        <v>249</v>
      </c>
      <c r="C104" s="15" t="s">
        <v>253</v>
      </c>
      <c r="D104" s="15">
        <v>9</v>
      </c>
      <c r="E104" s="17"/>
    </row>
    <row r="105" spans="2:8" x14ac:dyDescent="0.2">
      <c r="B105" s="15" t="s">
        <v>118</v>
      </c>
      <c r="C105" s="15" t="s">
        <v>251</v>
      </c>
      <c r="D105" s="15">
        <v>15</v>
      </c>
      <c r="E105" s="17"/>
    </row>
    <row r="106" spans="2:8" x14ac:dyDescent="0.2">
      <c r="B106" s="15" t="s">
        <v>250</v>
      </c>
      <c r="C106" s="15" t="s">
        <v>252</v>
      </c>
      <c r="D106" s="15">
        <v>20</v>
      </c>
      <c r="E106" s="17"/>
    </row>
    <row r="107" spans="2:8" x14ac:dyDescent="0.2">
      <c r="B107" s="15" t="s">
        <v>249</v>
      </c>
      <c r="C107" s="15" t="s">
        <v>253</v>
      </c>
      <c r="D107" s="15">
        <v>25</v>
      </c>
      <c r="E107" s="17"/>
    </row>
    <row r="108" spans="2:8" ht="15" x14ac:dyDescent="0.25">
      <c r="B108"/>
      <c r="C108"/>
      <c r="D108"/>
      <c r="E108"/>
    </row>
    <row r="109" spans="2:8" ht="15" x14ac:dyDescent="0.25">
      <c r="B109"/>
      <c r="C109"/>
      <c r="D109"/>
      <c r="E109"/>
    </row>
    <row r="110" spans="2:8" x14ac:dyDescent="0.2">
      <c r="B110" s="94" t="s">
        <v>137</v>
      </c>
      <c r="C110" s="94"/>
    </row>
    <row r="114" spans="2:8" ht="22.5" x14ac:dyDescent="0.3">
      <c r="B114" s="28" t="s">
        <v>259</v>
      </c>
      <c r="C114" s="22"/>
      <c r="D114" s="22"/>
      <c r="E114" s="22"/>
      <c r="F114" s="22"/>
      <c r="G114" s="23"/>
      <c r="H114" s="24"/>
    </row>
    <row r="115" spans="2:8" x14ac:dyDescent="0.2">
      <c r="B115" s="5" t="s">
        <v>260</v>
      </c>
      <c r="C115" s="6"/>
      <c r="D115" s="6"/>
      <c r="E115" s="6"/>
      <c r="F115" s="6"/>
      <c r="G115" s="6"/>
      <c r="H115" s="7"/>
    </row>
    <row r="117" spans="2:8" ht="15" x14ac:dyDescent="0.25">
      <c r="B117" s="14" t="s">
        <v>246</v>
      </c>
      <c r="C117" s="14" t="s">
        <v>247</v>
      </c>
      <c r="D117" s="14" t="s">
        <v>248</v>
      </c>
      <c r="E117"/>
      <c r="F117" s="14" t="s">
        <v>214</v>
      </c>
      <c r="G117" s="14" t="s">
        <v>102</v>
      </c>
      <c r="H117" s="14" t="s">
        <v>104</v>
      </c>
    </row>
    <row r="118" spans="2:8" x14ac:dyDescent="0.2">
      <c r="B118" s="15" t="s">
        <v>118</v>
      </c>
      <c r="C118" s="15" t="s">
        <v>251</v>
      </c>
      <c r="D118" s="15">
        <v>10</v>
      </c>
      <c r="E118" s="17"/>
      <c r="F118" s="26" t="str">
        <f ca="1">_xlfn.FORMULATEXT(G118)</f>
        <v>=SUMIFS(D118:D130, B118:B130, "Apple", C118:C130, "Tom")</v>
      </c>
      <c r="G118" s="15">
        <f>SUMIFS(D118:D130, B118:B130, "Apple", C118:C130, "Tom")</f>
        <v>40</v>
      </c>
      <c r="H118" s="15" t="s">
        <v>261</v>
      </c>
    </row>
    <row r="119" spans="2:8" ht="25.5" x14ac:dyDescent="0.2">
      <c r="B119" s="15" t="s">
        <v>105</v>
      </c>
      <c r="C119" s="15" t="s">
        <v>252</v>
      </c>
      <c r="D119" s="15">
        <v>4</v>
      </c>
      <c r="E119" s="17"/>
      <c r="F119" s="26" t="str">
        <f ca="1">_xlfn.FORMULATEXT(G119)</f>
        <v>=SUMIFS(D118:D130, B118:B130, "Banana", C118:C130, "Marissa")</v>
      </c>
      <c r="G119" s="15">
        <f>SUMIFS(D118:D130, B118:B130, "Banana", C118:C130, "Marissa")</f>
        <v>0</v>
      </c>
      <c r="H119" s="29" t="s">
        <v>262</v>
      </c>
    </row>
    <row r="120" spans="2:8" x14ac:dyDescent="0.2">
      <c r="B120" s="15" t="s">
        <v>118</v>
      </c>
      <c r="C120" s="15" t="s">
        <v>253</v>
      </c>
      <c r="D120" s="15">
        <v>12</v>
      </c>
      <c r="E120" s="17"/>
      <c r="F120" s="26" t="str">
        <f ca="1">_xlfn.FORMULATEXT(G120)</f>
        <v>=SUMIFS(D118:D130, B118:B130, "Carrot", C118:C130, "Marissa")</v>
      </c>
      <c r="G120" s="15">
        <f>SUMIFS(D118:D130, B118:B130, "Carrot", C118:C130, "Marissa")</f>
        <v>34</v>
      </c>
      <c r="H120" s="15" t="s">
        <v>263</v>
      </c>
    </row>
    <row r="121" spans="2:8" x14ac:dyDescent="0.2">
      <c r="B121" s="15" t="s">
        <v>249</v>
      </c>
      <c r="C121" s="15" t="s">
        <v>254</v>
      </c>
      <c r="D121" s="15">
        <v>5</v>
      </c>
      <c r="E121" s="17"/>
    </row>
    <row r="122" spans="2:8" x14ac:dyDescent="0.2">
      <c r="B122" s="15" t="s">
        <v>250</v>
      </c>
      <c r="C122" s="15" t="s">
        <v>255</v>
      </c>
      <c r="D122" s="15">
        <v>13</v>
      </c>
      <c r="E122" s="17"/>
    </row>
    <row r="123" spans="2:8" x14ac:dyDescent="0.2">
      <c r="B123" s="15" t="s">
        <v>118</v>
      </c>
      <c r="C123" s="15" t="s">
        <v>251</v>
      </c>
      <c r="D123" s="15">
        <v>15</v>
      </c>
      <c r="E123" s="17"/>
    </row>
    <row r="124" spans="2:8" x14ac:dyDescent="0.2">
      <c r="B124" s="15" t="s">
        <v>250</v>
      </c>
      <c r="C124" s="15" t="s">
        <v>252</v>
      </c>
      <c r="D124" s="15">
        <v>14</v>
      </c>
      <c r="E124" s="17"/>
    </row>
    <row r="125" spans="2:8" x14ac:dyDescent="0.2">
      <c r="B125" s="15" t="s">
        <v>249</v>
      </c>
      <c r="C125" s="15" t="s">
        <v>254</v>
      </c>
      <c r="D125" s="15">
        <v>12</v>
      </c>
      <c r="E125" s="17"/>
    </row>
    <row r="126" spans="2:8" x14ac:dyDescent="0.2">
      <c r="B126" s="15" t="s">
        <v>105</v>
      </c>
      <c r="C126" s="15" t="s">
        <v>252</v>
      </c>
      <c r="D126" s="15">
        <v>8</v>
      </c>
      <c r="E126" s="17"/>
    </row>
    <row r="127" spans="2:8" x14ac:dyDescent="0.2">
      <c r="B127" s="15" t="s">
        <v>249</v>
      </c>
      <c r="C127" s="15" t="s">
        <v>253</v>
      </c>
      <c r="D127" s="15">
        <v>9</v>
      </c>
      <c r="E127" s="17"/>
    </row>
    <row r="128" spans="2:8" x14ac:dyDescent="0.2">
      <c r="B128" s="15" t="s">
        <v>118</v>
      </c>
      <c r="C128" s="15" t="s">
        <v>251</v>
      </c>
      <c r="D128" s="15">
        <v>15</v>
      </c>
      <c r="E128" s="17"/>
    </row>
    <row r="129" spans="2:8" x14ac:dyDescent="0.2">
      <c r="B129" s="15" t="s">
        <v>250</v>
      </c>
      <c r="C129" s="15" t="s">
        <v>252</v>
      </c>
      <c r="D129" s="15">
        <v>20</v>
      </c>
      <c r="E129" s="17"/>
    </row>
    <row r="130" spans="2:8" x14ac:dyDescent="0.2">
      <c r="B130" s="15" t="s">
        <v>249</v>
      </c>
      <c r="C130" s="15" t="s">
        <v>253</v>
      </c>
      <c r="D130" s="15">
        <v>25</v>
      </c>
      <c r="E130" s="17"/>
    </row>
    <row r="131" spans="2:8" ht="15" x14ac:dyDescent="0.25">
      <c r="B131"/>
      <c r="C131"/>
      <c r="D131"/>
      <c r="E131"/>
    </row>
    <row r="132" spans="2:8" ht="15" x14ac:dyDescent="0.25">
      <c r="B132"/>
      <c r="C132"/>
      <c r="D132"/>
      <c r="E132"/>
    </row>
    <row r="133" spans="2:8" x14ac:dyDescent="0.2">
      <c r="B133" s="94" t="s">
        <v>137</v>
      </c>
      <c r="C133" s="94"/>
    </row>
    <row r="137" spans="2:8" ht="22.5" x14ac:dyDescent="0.3">
      <c r="B137" s="28" t="s">
        <v>264</v>
      </c>
      <c r="C137" s="22"/>
      <c r="D137" s="22"/>
      <c r="E137" s="22"/>
      <c r="F137" s="22"/>
      <c r="G137" s="23"/>
      <c r="H137" s="24"/>
    </row>
    <row r="138" spans="2:8" x14ac:dyDescent="0.2">
      <c r="B138" s="5" t="s">
        <v>265</v>
      </c>
      <c r="C138" s="6"/>
      <c r="D138" s="6"/>
      <c r="E138" s="6"/>
      <c r="F138" s="6"/>
      <c r="G138" s="6"/>
      <c r="H138" s="7"/>
    </row>
    <row r="140" spans="2:8" ht="15" x14ac:dyDescent="0.25">
      <c r="B140" s="14" t="s">
        <v>246</v>
      </c>
      <c r="C140" s="14" t="s">
        <v>247</v>
      </c>
      <c r="D140" s="14" t="s">
        <v>248</v>
      </c>
      <c r="E140"/>
      <c r="F140" s="14" t="s">
        <v>214</v>
      </c>
      <c r="G140" s="14" t="s">
        <v>102</v>
      </c>
      <c r="H140" s="14" t="s">
        <v>104</v>
      </c>
    </row>
    <row r="141" spans="2:8" ht="25.5" x14ac:dyDescent="0.2">
      <c r="B141" s="15" t="s">
        <v>118</v>
      </c>
      <c r="C141" s="15" t="s">
        <v>251</v>
      </c>
      <c r="D141" s="15">
        <v>10</v>
      </c>
      <c r="E141" s="17"/>
      <c r="F141" s="26" t="str">
        <f ca="1">_xlfn.FORMULATEXT(G141)</f>
        <v>=COUNTIFS(D141:D153, "&gt;=10", D141:D153, "&lt;=25")</v>
      </c>
      <c r="G141" s="15">
        <f>COUNTIFS(D141:D153, "&gt;=10", D141:D153, "&lt;=25")</f>
        <v>9</v>
      </c>
      <c r="H141" s="29" t="s">
        <v>266</v>
      </c>
    </row>
    <row r="142" spans="2:8" ht="25.5" x14ac:dyDescent="0.2">
      <c r="B142" s="15" t="s">
        <v>105</v>
      </c>
      <c r="C142" s="15" t="s">
        <v>252</v>
      </c>
      <c r="D142" s="15">
        <v>4</v>
      </c>
      <c r="E142" s="17"/>
      <c r="F142" s="26" t="str">
        <f ca="1">_xlfn.FORMULATEXT(G142)</f>
        <v>=COUNTIFS(B141:B153, "Apple", C141:C153, "Tom")</v>
      </c>
      <c r="G142" s="15">
        <f>COUNTIFS(B141:B153, "Apple", C141:C153, "Tom")</f>
        <v>3</v>
      </c>
      <c r="H142" s="29" t="s">
        <v>267</v>
      </c>
    </row>
    <row r="143" spans="2:8" ht="38.25" x14ac:dyDescent="0.2">
      <c r="B143" s="15" t="s">
        <v>118</v>
      </c>
      <c r="C143" s="15" t="s">
        <v>253</v>
      </c>
      <c r="D143" s="15">
        <v>12</v>
      </c>
      <c r="E143" s="17"/>
      <c r="F143" s="26" t="str">
        <f ca="1">_xlfn.FORMULATEXT(G143)</f>
        <v>=COUNTIFS(D141:D153, "&gt;="&amp;D141, C141:C153, "Marissa")</v>
      </c>
      <c r="G143" s="15">
        <f>COUNTIFS(D141:D153, "&gt;="&amp;D141, C141:C153, "Marissa")</f>
        <v>2</v>
      </c>
      <c r="H143" s="29" t="s">
        <v>268</v>
      </c>
    </row>
    <row r="144" spans="2:8" x14ac:dyDescent="0.2">
      <c r="B144" s="15" t="s">
        <v>249</v>
      </c>
      <c r="C144" s="15" t="s">
        <v>254</v>
      </c>
      <c r="D144" s="15">
        <v>5</v>
      </c>
      <c r="E144" s="17"/>
    </row>
    <row r="145" spans="2:8" x14ac:dyDescent="0.2">
      <c r="B145" s="15" t="s">
        <v>250</v>
      </c>
      <c r="C145" s="15" t="s">
        <v>255</v>
      </c>
      <c r="D145" s="15">
        <v>13</v>
      </c>
      <c r="E145" s="17"/>
    </row>
    <row r="146" spans="2:8" x14ac:dyDescent="0.2">
      <c r="B146" s="15" t="s">
        <v>118</v>
      </c>
      <c r="C146" s="15" t="s">
        <v>251</v>
      </c>
      <c r="D146" s="15">
        <v>15</v>
      </c>
      <c r="E146" s="17"/>
    </row>
    <row r="147" spans="2:8" x14ac:dyDescent="0.2">
      <c r="B147" s="15" t="s">
        <v>250</v>
      </c>
      <c r="C147" s="15" t="s">
        <v>252</v>
      </c>
      <c r="D147" s="15">
        <v>14</v>
      </c>
      <c r="E147" s="17"/>
    </row>
    <row r="148" spans="2:8" x14ac:dyDescent="0.2">
      <c r="B148" s="15" t="s">
        <v>249</v>
      </c>
      <c r="C148" s="15" t="s">
        <v>254</v>
      </c>
      <c r="D148" s="15">
        <v>12</v>
      </c>
      <c r="E148" s="17"/>
    </row>
    <row r="149" spans="2:8" x14ac:dyDescent="0.2">
      <c r="B149" s="15" t="s">
        <v>105</v>
      </c>
      <c r="C149" s="15" t="s">
        <v>252</v>
      </c>
      <c r="D149" s="15">
        <v>8</v>
      </c>
      <c r="E149" s="17"/>
    </row>
    <row r="150" spans="2:8" x14ac:dyDescent="0.2">
      <c r="B150" s="15" t="s">
        <v>249</v>
      </c>
      <c r="C150" s="15" t="s">
        <v>253</v>
      </c>
      <c r="D150" s="15">
        <v>9</v>
      </c>
      <c r="E150" s="17"/>
    </row>
    <row r="151" spans="2:8" x14ac:dyDescent="0.2">
      <c r="B151" s="15" t="s">
        <v>118</v>
      </c>
      <c r="C151" s="15" t="s">
        <v>251</v>
      </c>
      <c r="D151" s="15">
        <v>15</v>
      </c>
      <c r="E151" s="17"/>
    </row>
    <row r="152" spans="2:8" x14ac:dyDescent="0.2">
      <c r="B152" s="15" t="s">
        <v>250</v>
      </c>
      <c r="C152" s="15" t="s">
        <v>252</v>
      </c>
      <c r="D152" s="15">
        <v>20</v>
      </c>
      <c r="E152" s="17"/>
    </row>
    <row r="153" spans="2:8" x14ac:dyDescent="0.2">
      <c r="B153" s="15" t="s">
        <v>249</v>
      </c>
      <c r="C153" s="15" t="s">
        <v>253</v>
      </c>
      <c r="D153" s="15">
        <v>25</v>
      </c>
      <c r="E153" s="17"/>
    </row>
    <row r="154" spans="2:8" ht="15" x14ac:dyDescent="0.25">
      <c r="B154"/>
      <c r="C154"/>
      <c r="D154"/>
      <c r="E154"/>
    </row>
    <row r="155" spans="2:8" ht="15" x14ac:dyDescent="0.25">
      <c r="B155"/>
      <c r="C155"/>
      <c r="D155"/>
      <c r="E155"/>
    </row>
    <row r="156" spans="2:8" x14ac:dyDescent="0.2">
      <c r="B156" s="94" t="s">
        <v>137</v>
      </c>
      <c r="C156" s="94"/>
    </row>
    <row r="158" spans="2:8" ht="22.5" x14ac:dyDescent="0.3">
      <c r="B158" s="28" t="s">
        <v>269</v>
      </c>
      <c r="C158" s="22"/>
      <c r="D158" s="22"/>
      <c r="E158" s="22"/>
      <c r="F158" s="22"/>
      <c r="G158" s="23"/>
      <c r="H158" s="24"/>
    </row>
    <row r="159" spans="2:8" x14ac:dyDescent="0.2">
      <c r="B159" s="5" t="s">
        <v>270</v>
      </c>
      <c r="C159" s="6"/>
      <c r="D159" s="6"/>
      <c r="E159" s="6"/>
      <c r="F159" s="6"/>
      <c r="G159" s="6"/>
      <c r="H159" s="7"/>
    </row>
    <row r="161" spans="2:8" x14ac:dyDescent="0.2">
      <c r="B161" s="14" t="s">
        <v>271</v>
      </c>
      <c r="C161" s="14" t="s">
        <v>272</v>
      </c>
      <c r="D161" s="14"/>
      <c r="F161" s="14" t="s">
        <v>214</v>
      </c>
      <c r="G161" s="14" t="s">
        <v>102</v>
      </c>
      <c r="H161" s="14" t="s">
        <v>104</v>
      </c>
    </row>
    <row r="162" spans="2:8" x14ac:dyDescent="0.2">
      <c r="B162" s="15">
        <v>1500</v>
      </c>
      <c r="C162" s="15">
        <v>900</v>
      </c>
      <c r="D162" s="15"/>
      <c r="F162" s="26" t="str">
        <f ca="1">_xlfn.FORMULATEXT(G162)</f>
        <v>=IF(B162&gt;C162, "Over Budget", "OK")</v>
      </c>
      <c r="G162" s="15" t="str">
        <f>IF(B162&gt;C162, "Over Budget", "OK")</f>
        <v>Over Budget</v>
      </c>
      <c r="H162" s="29" t="s">
        <v>273</v>
      </c>
    </row>
    <row r="163" spans="2:8" ht="38.25" x14ac:dyDescent="0.2">
      <c r="B163" s="15">
        <v>500</v>
      </c>
      <c r="C163" s="15">
        <v>900</v>
      </c>
      <c r="D163" s="15"/>
      <c r="F163" s="26" t="str">
        <f ca="1">_xlfn.FORMULATEXT(G163)</f>
        <v>=IF(B163&gt;C163,"Over Budget",IF(B164&lt;C164,"Budget OK","Not OK"))</v>
      </c>
      <c r="G163" s="15" t="str">
        <f>IF(B163&gt;C163,"Over Budget",IF(B164&lt;C164,"Budget OK","Not OK"))</f>
        <v>Budget OK</v>
      </c>
      <c r="H163" s="29" t="s">
        <v>274</v>
      </c>
    </row>
    <row r="164" spans="2:8" x14ac:dyDescent="0.2">
      <c r="B164" s="15">
        <v>525</v>
      </c>
      <c r="C164" s="15">
        <v>925</v>
      </c>
      <c r="D164" s="15"/>
    </row>
    <row r="166" spans="2:8" x14ac:dyDescent="0.2">
      <c r="B166" s="94" t="s">
        <v>137</v>
      </c>
      <c r="C166" s="94"/>
    </row>
    <row r="168" spans="2:8" ht="22.5" x14ac:dyDescent="0.3">
      <c r="B168" s="28" t="s">
        <v>275</v>
      </c>
      <c r="C168" s="22"/>
      <c r="D168" s="22"/>
      <c r="E168" s="22"/>
      <c r="F168" s="22"/>
      <c r="G168" s="23"/>
      <c r="H168" s="24"/>
    </row>
    <row r="169" spans="2:8" x14ac:dyDescent="0.2">
      <c r="B169" s="5" t="s">
        <v>276</v>
      </c>
      <c r="C169" s="6"/>
      <c r="D169" s="6"/>
      <c r="E169" s="6"/>
      <c r="F169" s="6"/>
      <c r="G169" s="6"/>
      <c r="H169" s="7"/>
    </row>
    <row r="171" spans="2:8" x14ac:dyDescent="0.2">
      <c r="B171" s="14" t="s">
        <v>277</v>
      </c>
      <c r="C171" s="14" t="s">
        <v>278</v>
      </c>
      <c r="F171" s="14" t="s">
        <v>214</v>
      </c>
      <c r="G171" s="14" t="s">
        <v>102</v>
      </c>
      <c r="H171" s="14" t="s">
        <v>104</v>
      </c>
    </row>
    <row r="172" spans="2:8" x14ac:dyDescent="0.2">
      <c r="B172" s="15">
        <v>210</v>
      </c>
      <c r="C172" s="15">
        <v>35</v>
      </c>
      <c r="F172" s="26" t="str">
        <f ca="1">_xlfn.FORMULATEXT(G172)</f>
        <v>=IFERROR(B172/C172, "Error in Calculations?")</v>
      </c>
      <c r="G172" s="15">
        <f>IFERROR(B172/C172, "Error in Calculations?")</f>
        <v>6</v>
      </c>
      <c r="H172" s="29" t="s">
        <v>279</v>
      </c>
    </row>
    <row r="173" spans="2:8" ht="30" x14ac:dyDescent="0.25">
      <c r="B173" s="15">
        <v>55</v>
      </c>
      <c r="C173" s="15">
        <v>0</v>
      </c>
      <c r="F173" s="26" t="str">
        <f ca="1">_xlfn.FORMULATEXT(G173)</f>
        <v>=IFERROR(B173/C173, "Error in Calculations?")</v>
      </c>
      <c r="G173" s="15" t="str">
        <f>IFERROR(B173/C173, "Error in Calculations?")</f>
        <v>Error in Calculations?</v>
      </c>
      <c r="H173" s="31" t="s">
        <v>280</v>
      </c>
    </row>
    <row r="174" spans="2:8" ht="25.5" x14ac:dyDescent="0.2">
      <c r="B174" s="15"/>
      <c r="C174" s="15">
        <v>25</v>
      </c>
      <c r="F174" s="26" t="str">
        <f ca="1">_xlfn.FORMULATEXT(G174)</f>
        <v>=IFERROR(B174/C174, "Error in Calculations?")</v>
      </c>
      <c r="G174" s="15">
        <f>IFERROR(B174/C174, "Error in Calculations?")</f>
        <v>0</v>
      </c>
      <c r="H174" s="29" t="s">
        <v>281</v>
      </c>
    </row>
    <row r="177" spans="2:8" x14ac:dyDescent="0.2">
      <c r="B177" s="94" t="s">
        <v>137</v>
      </c>
      <c r="C177" s="94"/>
    </row>
    <row r="179" spans="2:8" ht="22.5" x14ac:dyDescent="0.3">
      <c r="B179" s="28" t="s">
        <v>282</v>
      </c>
      <c r="C179" s="22"/>
      <c r="D179" s="22"/>
      <c r="E179" s="22"/>
      <c r="F179" s="22"/>
      <c r="G179" s="23"/>
      <c r="H179" s="24"/>
    </row>
    <row r="180" spans="2:8" x14ac:dyDescent="0.2">
      <c r="B180" s="5" t="s">
        <v>283</v>
      </c>
      <c r="C180" s="6"/>
      <c r="D180" s="6"/>
      <c r="E180" s="6"/>
      <c r="F180" s="6"/>
      <c r="G180" s="6"/>
      <c r="H180" s="7"/>
    </row>
    <row r="182" spans="2:8" x14ac:dyDescent="0.2">
      <c r="B182" s="14" t="s">
        <v>284</v>
      </c>
      <c r="C182" s="14" t="s">
        <v>285</v>
      </c>
      <c r="F182" s="14" t="s">
        <v>214</v>
      </c>
      <c r="G182" s="14" t="s">
        <v>102</v>
      </c>
      <c r="H182" s="14" t="s">
        <v>104</v>
      </c>
    </row>
    <row r="183" spans="2:8" ht="25.5" x14ac:dyDescent="0.2">
      <c r="B183" s="26" t="s">
        <v>286</v>
      </c>
      <c r="C183" s="15">
        <v>1219</v>
      </c>
      <c r="F183" s="26" t="str">
        <f ca="1">_xlfn.FORMULATEXT(G183)</f>
        <v>=IFNA(VLOOKUP("Marissa", B183:C187, 2,FALSE), "Code is not Found")</v>
      </c>
      <c r="G183" s="15" t="str">
        <f>_xlfn.IFNA(VLOOKUP("Marissa", B183:C187, 2,FALSE), "Code is not Found")</f>
        <v>Code is not Found</v>
      </c>
      <c r="H183" s="29" t="s">
        <v>291</v>
      </c>
    </row>
    <row r="184" spans="2:8" x14ac:dyDescent="0.2">
      <c r="B184" s="26" t="s">
        <v>287</v>
      </c>
      <c r="C184" s="15">
        <v>1217</v>
      </c>
    </row>
    <row r="185" spans="2:8" x14ac:dyDescent="0.2">
      <c r="B185" s="26" t="s">
        <v>288</v>
      </c>
      <c r="C185" s="15">
        <v>1203</v>
      </c>
    </row>
    <row r="186" spans="2:8" x14ac:dyDescent="0.2">
      <c r="B186" s="26" t="s">
        <v>289</v>
      </c>
      <c r="C186" s="15">
        <v>1200</v>
      </c>
    </row>
    <row r="187" spans="2:8" x14ac:dyDescent="0.2">
      <c r="B187" s="26" t="s">
        <v>290</v>
      </c>
      <c r="C187" s="15">
        <v>1000</v>
      </c>
    </row>
  </sheetData>
  <mergeCells count="8">
    <mergeCell ref="B156:C156"/>
    <mergeCell ref="B166:C166"/>
    <mergeCell ref="B177:C177"/>
    <mergeCell ref="B29:C29"/>
    <mergeCell ref="B59:C59"/>
    <mergeCell ref="B89:C89"/>
    <mergeCell ref="B110:C110"/>
    <mergeCell ref="B133:C133"/>
  </mergeCells>
  <hyperlinks>
    <hyperlink ref="B29" location="'LIST OF FUNCTIONS'!A1" display="Back to LIST OF FUNCTIONS" xr:uid="{00000000-0004-0000-0300-000000000000}"/>
    <hyperlink ref="B59" location="'LIST OF FUNCTIONS'!A1" display="Back to LIST OF FUNCTIONS" xr:uid="{00000000-0004-0000-0300-000001000000}"/>
    <hyperlink ref="B89" location="'LIST OF FUNCTIONS'!A1" display="Back to LIST OF FUNCTIONS" xr:uid="{00000000-0004-0000-0300-000002000000}"/>
    <hyperlink ref="B110" location="'LIST OF FUNCTIONS'!A1" display="Back to LIST OF FUNCTIONS" xr:uid="{00000000-0004-0000-0300-000003000000}"/>
    <hyperlink ref="B133" location="'LIST OF FUNCTIONS'!A1" display="Back to LIST OF FUNCTIONS" xr:uid="{00000000-0004-0000-0300-000004000000}"/>
    <hyperlink ref="B156" location="'LIST OF FUNCTIONS'!A1" display="Back to LIST OF FUNCTIONS" xr:uid="{00000000-0004-0000-0300-000005000000}"/>
    <hyperlink ref="B166" location="'LIST OF FUNCTIONS'!A1" display="Back to LIST OF FUNCTIONS" xr:uid="{00000000-0004-0000-0300-000006000000}"/>
    <hyperlink ref="B177" location="'LIST OF FUNCTIONS'!A1" display="Back to LIST OF FUNCTIONS" xr:uid="{00000000-0004-0000-0300-000007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I367"/>
  <sheetViews>
    <sheetView showGridLines="0" zoomScale="90" zoomScaleNormal="90" workbookViewId="0">
      <selection sqref="A1:XFD1"/>
    </sheetView>
  </sheetViews>
  <sheetFormatPr defaultRowHeight="15" x14ac:dyDescent="0.25"/>
  <cols>
    <col min="1" max="1" width="3.140625" customWidth="1"/>
    <col min="2" max="2" width="13.140625" customWidth="1"/>
    <col min="3" max="3" width="13.28515625" customWidth="1"/>
    <col min="4" max="4" width="8.7109375" bestFit="1" customWidth="1"/>
    <col min="5" max="5" width="5.5703125" bestFit="1" customWidth="1"/>
    <col min="6" max="6" width="5.5703125" customWidth="1"/>
    <col min="7" max="7" width="57.5703125" bestFit="1" customWidth="1"/>
    <col min="9" max="9" width="77.42578125" customWidth="1"/>
  </cols>
  <sheetData>
    <row r="1" spans="2:9" ht="22.5" x14ac:dyDescent="0.3">
      <c r="B1" s="28" t="s">
        <v>292</v>
      </c>
      <c r="C1" s="22"/>
      <c r="D1" s="22"/>
      <c r="E1" s="22"/>
      <c r="F1" s="22"/>
      <c r="G1" s="22"/>
      <c r="H1" s="23"/>
      <c r="I1" s="24"/>
    </row>
    <row r="2" spans="2:9" x14ac:dyDescent="0.25">
      <c r="B2" s="5" t="s">
        <v>293</v>
      </c>
      <c r="C2" s="6"/>
      <c r="D2" s="6"/>
      <c r="E2" s="6"/>
      <c r="F2" s="6"/>
      <c r="G2" s="6"/>
      <c r="H2" s="6"/>
      <c r="I2" s="7"/>
    </row>
    <row r="4" spans="2:9" x14ac:dyDescent="0.25">
      <c r="B4" s="14" t="s">
        <v>101</v>
      </c>
      <c r="G4" s="14" t="s">
        <v>214</v>
      </c>
      <c r="H4" s="14" t="s">
        <v>102</v>
      </c>
      <c r="I4" s="14" t="s">
        <v>104</v>
      </c>
    </row>
    <row r="5" spans="2:9" ht="26.25" x14ac:dyDescent="0.25">
      <c r="B5" s="15">
        <v>-5</v>
      </c>
      <c r="G5" s="15" t="str">
        <f ca="1">_xlfn.FORMULATEXT(H5)</f>
        <v>=SUM(B5:B10)</v>
      </c>
      <c r="H5" s="15">
        <f>SUM(B5:B10)</f>
        <v>40</v>
      </c>
      <c r="I5" s="29" t="s">
        <v>295</v>
      </c>
    </row>
    <row r="6" spans="2:9" ht="26.25" x14ac:dyDescent="0.25">
      <c r="B6" s="15">
        <v>15</v>
      </c>
      <c r="G6" s="15" t="str">
        <f ca="1">_xlfn.FORMULATEXT(H6)</f>
        <v>=SUM(B5:B7, "5", TRUE, FALSE)</v>
      </c>
      <c r="H6" s="15">
        <f>SUM(B5:B7, "5", TRUE, FALSE)</f>
        <v>46</v>
      </c>
      <c r="I6" s="29" t="s">
        <v>296</v>
      </c>
    </row>
    <row r="7" spans="2:9" x14ac:dyDescent="0.25">
      <c r="B7" s="15">
        <v>30</v>
      </c>
    </row>
    <row r="8" spans="2:9" x14ac:dyDescent="0.25">
      <c r="B8" s="15" t="s">
        <v>294</v>
      </c>
    </row>
    <row r="9" spans="2:9" x14ac:dyDescent="0.25">
      <c r="B9" s="15" t="b">
        <v>1</v>
      </c>
    </row>
    <row r="10" spans="2:9" x14ac:dyDescent="0.25">
      <c r="B10" s="15" t="b">
        <v>0</v>
      </c>
    </row>
    <row r="14" spans="2:9" x14ac:dyDescent="0.25">
      <c r="B14" s="94" t="s">
        <v>137</v>
      </c>
      <c r="C14" s="94"/>
    </row>
    <row r="16" spans="2:9" ht="22.5" x14ac:dyDescent="0.3">
      <c r="B16" s="28" t="s">
        <v>297</v>
      </c>
      <c r="C16" s="22"/>
      <c r="D16" s="22"/>
      <c r="E16" s="22"/>
      <c r="F16" s="22"/>
      <c r="G16" s="22"/>
      <c r="H16" s="23"/>
      <c r="I16" s="24"/>
    </row>
    <row r="17" spans="2:9" x14ac:dyDescent="0.25">
      <c r="B17" s="5" t="s">
        <v>298</v>
      </c>
      <c r="C17" s="6"/>
      <c r="D17" s="6"/>
      <c r="E17" s="6"/>
      <c r="F17" s="6"/>
      <c r="G17" s="6"/>
      <c r="H17" s="6"/>
      <c r="I17" s="7"/>
    </row>
    <row r="19" spans="2:9" x14ac:dyDescent="0.25">
      <c r="B19" s="14" t="s">
        <v>101</v>
      </c>
      <c r="G19" s="14" t="s">
        <v>214</v>
      </c>
      <c r="H19" s="14" t="s">
        <v>102</v>
      </c>
      <c r="I19" s="14" t="s">
        <v>104</v>
      </c>
    </row>
    <row r="20" spans="2:9" ht="26.25" x14ac:dyDescent="0.25">
      <c r="B20" s="15">
        <v>-5</v>
      </c>
      <c r="G20" s="15" t="str">
        <f ca="1">_xlfn.FORMULATEXT(H20)</f>
        <v>=AVERAGE(B20:B25)</v>
      </c>
      <c r="H20" s="15">
        <f>AVERAGE(B20:B25)</f>
        <v>13.333333333333334</v>
      </c>
      <c r="I20" s="29" t="s">
        <v>299</v>
      </c>
    </row>
    <row r="21" spans="2:9" ht="26.25" x14ac:dyDescent="0.25">
      <c r="B21" s="15">
        <v>15</v>
      </c>
      <c r="G21" s="15" t="str">
        <f ca="1">_xlfn.FORMULATEXT(H21)</f>
        <v>=AVERAGE(B20:B22, "5", TRUE, FALSE)</v>
      </c>
      <c r="H21" s="15">
        <f>AVERAGE(B20:B22, "5", TRUE, FALSE)</f>
        <v>7.666666666666667</v>
      </c>
      <c r="I21" s="29" t="s">
        <v>300</v>
      </c>
    </row>
    <row r="22" spans="2:9" x14ac:dyDescent="0.25">
      <c r="B22" s="15">
        <v>30</v>
      </c>
    </row>
    <row r="23" spans="2:9" x14ac:dyDescent="0.25">
      <c r="B23" s="15" t="s">
        <v>294</v>
      </c>
    </row>
    <row r="24" spans="2:9" x14ac:dyDescent="0.25">
      <c r="B24" s="15" t="b">
        <v>1</v>
      </c>
    </row>
    <row r="25" spans="2:9" x14ac:dyDescent="0.25">
      <c r="B25" s="15" t="b">
        <v>0</v>
      </c>
    </row>
    <row r="32" spans="2:9" x14ac:dyDescent="0.25">
      <c r="B32" s="94" t="s">
        <v>137</v>
      </c>
      <c r="C32" s="94"/>
    </row>
    <row r="35" spans="2:9" ht="22.5" x14ac:dyDescent="0.3">
      <c r="B35" s="28" t="s">
        <v>301</v>
      </c>
      <c r="C35" s="22"/>
      <c r="D35" s="22"/>
      <c r="E35" s="22"/>
      <c r="F35" s="22"/>
      <c r="G35" s="22"/>
      <c r="H35" s="23"/>
      <c r="I35" s="24"/>
    </row>
    <row r="36" spans="2:9" x14ac:dyDescent="0.25">
      <c r="B36" s="5" t="s">
        <v>302</v>
      </c>
      <c r="C36" s="6"/>
      <c r="D36" s="6"/>
      <c r="E36" s="6"/>
      <c r="F36" s="6"/>
      <c r="G36" s="6"/>
      <c r="H36" s="6"/>
      <c r="I36" s="7"/>
    </row>
    <row r="38" spans="2:9" x14ac:dyDescent="0.25">
      <c r="B38" s="14" t="s">
        <v>101</v>
      </c>
      <c r="G38" s="14" t="s">
        <v>214</v>
      </c>
      <c r="H38" s="14" t="s">
        <v>102</v>
      </c>
      <c r="I38" s="14" t="s">
        <v>104</v>
      </c>
    </row>
    <row r="39" spans="2:9" ht="26.25" x14ac:dyDescent="0.25">
      <c r="B39" s="15">
        <v>-5</v>
      </c>
      <c r="G39" s="15" t="str">
        <f ca="1">_xlfn.FORMULATEXT(H39)</f>
        <v>=AVERAGEA(B39:B44)</v>
      </c>
      <c r="H39" s="15">
        <f>AVERAGEA(B39:B44)</f>
        <v>6.833333333333333</v>
      </c>
      <c r="I39" s="29" t="s">
        <v>303</v>
      </c>
    </row>
    <row r="40" spans="2:9" ht="26.25" x14ac:dyDescent="0.25">
      <c r="B40" s="15">
        <v>15</v>
      </c>
      <c r="G40" s="15" t="str">
        <f ca="1">_xlfn.FORMULATEXT(H40)</f>
        <v>=AVERAGEA(B39:B41, "5", TRUE, FALSE)</v>
      </c>
      <c r="H40" s="15">
        <f>AVERAGEA(B39:B41, "5", TRUE, FALSE)</f>
        <v>7.666666666666667</v>
      </c>
      <c r="I40" s="29" t="s">
        <v>304</v>
      </c>
    </row>
    <row r="41" spans="2:9" x14ac:dyDescent="0.25">
      <c r="B41" s="15">
        <v>30</v>
      </c>
    </row>
    <row r="42" spans="2:9" x14ac:dyDescent="0.25">
      <c r="B42" s="15" t="s">
        <v>294</v>
      </c>
    </row>
    <row r="43" spans="2:9" x14ac:dyDescent="0.25">
      <c r="B43" s="15" t="b">
        <v>1</v>
      </c>
    </row>
    <row r="44" spans="2:9" x14ac:dyDescent="0.25">
      <c r="B44" s="15" t="b">
        <v>0</v>
      </c>
    </row>
    <row r="51" spans="2:9" x14ac:dyDescent="0.25">
      <c r="B51" s="94" t="s">
        <v>137</v>
      </c>
      <c r="C51" s="94"/>
    </row>
    <row r="55" spans="2:9" ht="22.5" x14ac:dyDescent="0.3">
      <c r="B55" s="28" t="s">
        <v>305</v>
      </c>
      <c r="C55" s="22"/>
      <c r="D55" s="22"/>
      <c r="E55" s="22"/>
      <c r="F55" s="22"/>
      <c r="G55" s="22"/>
      <c r="H55" s="23"/>
      <c r="I55" s="24"/>
    </row>
    <row r="56" spans="2:9" x14ac:dyDescent="0.25">
      <c r="B56" s="5" t="s">
        <v>306</v>
      </c>
      <c r="C56" s="6"/>
      <c r="D56" s="6"/>
      <c r="E56" s="6"/>
      <c r="F56" s="6"/>
      <c r="G56" s="6"/>
      <c r="H56" s="6"/>
      <c r="I56" s="7"/>
    </row>
    <row r="58" spans="2:9" x14ac:dyDescent="0.25">
      <c r="B58" s="14" t="s">
        <v>101</v>
      </c>
      <c r="G58" s="14" t="s">
        <v>214</v>
      </c>
      <c r="H58" s="14" t="s">
        <v>102</v>
      </c>
      <c r="I58" s="14" t="s">
        <v>104</v>
      </c>
    </row>
    <row r="59" spans="2:9" ht="26.25" x14ac:dyDescent="0.25">
      <c r="B59" s="15">
        <v>-5</v>
      </c>
      <c r="G59" s="15" t="str">
        <f ca="1">_xlfn.FORMULATEXT(H59)</f>
        <v>=COUNT(B59:B64)</v>
      </c>
      <c r="H59" s="15">
        <f>COUNT(B59:B64)</f>
        <v>3</v>
      </c>
      <c r="I59" s="29" t="s">
        <v>307</v>
      </c>
    </row>
    <row r="60" spans="2:9" ht="26.25" x14ac:dyDescent="0.25">
      <c r="B60" s="15">
        <v>15</v>
      </c>
      <c r="G60" s="15" t="str">
        <f ca="1">_xlfn.FORMULATEXT(H60)</f>
        <v>=COUNT(B59:B61, "5", TRUE, FALSE)</v>
      </c>
      <c r="H60" s="15">
        <f>COUNT(B59:B61, "5", TRUE, FALSE)</f>
        <v>6</v>
      </c>
      <c r="I60" s="29" t="s">
        <v>308</v>
      </c>
    </row>
    <row r="61" spans="2:9" x14ac:dyDescent="0.25">
      <c r="B61" s="15">
        <v>30</v>
      </c>
    </row>
    <row r="62" spans="2:9" x14ac:dyDescent="0.25">
      <c r="B62" s="15" t="s">
        <v>294</v>
      </c>
    </row>
    <row r="63" spans="2:9" x14ac:dyDescent="0.25">
      <c r="B63" s="15" t="b">
        <v>1</v>
      </c>
    </row>
    <row r="64" spans="2:9" x14ac:dyDescent="0.25">
      <c r="B64" s="15" t="b">
        <v>0</v>
      </c>
    </row>
    <row r="71" spans="2:9" x14ac:dyDescent="0.25">
      <c r="B71" s="94" t="s">
        <v>137</v>
      </c>
      <c r="C71" s="94"/>
    </row>
    <row r="73" spans="2:9" ht="22.5" x14ac:dyDescent="0.3">
      <c r="B73" s="28" t="s">
        <v>309</v>
      </c>
      <c r="C73" s="22"/>
      <c r="D73" s="22"/>
      <c r="E73" s="22"/>
      <c r="F73" s="22"/>
      <c r="G73" s="22"/>
      <c r="H73" s="23"/>
      <c r="I73" s="24"/>
    </row>
    <row r="74" spans="2:9" x14ac:dyDescent="0.25">
      <c r="B74" s="5" t="s">
        <v>310</v>
      </c>
      <c r="C74" s="6"/>
      <c r="D74" s="6"/>
      <c r="E74" s="6"/>
      <c r="F74" s="6"/>
      <c r="G74" s="6"/>
      <c r="H74" s="6"/>
      <c r="I74" s="7"/>
    </row>
    <row r="76" spans="2:9" x14ac:dyDescent="0.25">
      <c r="B76" s="14" t="s">
        <v>101</v>
      </c>
      <c r="G76" s="14" t="s">
        <v>214</v>
      </c>
      <c r="H76" s="14" t="s">
        <v>102</v>
      </c>
      <c r="I76" s="14" t="s">
        <v>104</v>
      </c>
    </row>
    <row r="77" spans="2:9" x14ac:dyDescent="0.25">
      <c r="B77" s="15">
        <v>-5</v>
      </c>
      <c r="G77" s="15" t="str">
        <f ca="1">_xlfn.FORMULATEXT(H77)</f>
        <v>=COUNTA(B77:B82)</v>
      </c>
      <c r="H77" s="15">
        <f>COUNTA(B77:B82)</f>
        <v>6</v>
      </c>
      <c r="I77" s="29" t="s">
        <v>311</v>
      </c>
    </row>
    <row r="78" spans="2:9" x14ac:dyDescent="0.25">
      <c r="B78" s="15">
        <v>15</v>
      </c>
      <c r="G78" s="15" t="str">
        <f ca="1">_xlfn.FORMULATEXT(H78)</f>
        <v>=COUNTA(B77:B79, "5", TRUE, FALSE)</v>
      </c>
      <c r="H78" s="15">
        <f>COUNTA(B77:B79, "5", TRUE, FALSE)</f>
        <v>6</v>
      </c>
      <c r="I78" s="29" t="s">
        <v>311</v>
      </c>
    </row>
    <row r="79" spans="2:9" x14ac:dyDescent="0.25">
      <c r="B79" s="15">
        <v>30</v>
      </c>
    </row>
    <row r="80" spans="2:9" x14ac:dyDescent="0.25">
      <c r="B80" s="15" t="s">
        <v>294</v>
      </c>
    </row>
    <row r="81" spans="2:9" x14ac:dyDescent="0.25">
      <c r="B81" s="15" t="b">
        <v>1</v>
      </c>
    </row>
    <row r="82" spans="2:9" x14ac:dyDescent="0.25">
      <c r="B82" s="15" t="b">
        <v>0</v>
      </c>
    </row>
    <row r="89" spans="2:9" x14ac:dyDescent="0.25">
      <c r="B89" s="94" t="s">
        <v>137</v>
      </c>
      <c r="C89" s="94"/>
    </row>
    <row r="91" spans="2:9" s="73" customFormat="1" ht="22.5" x14ac:dyDescent="0.3">
      <c r="B91" s="28" t="s">
        <v>779</v>
      </c>
      <c r="C91" s="22"/>
      <c r="D91" s="22"/>
      <c r="E91" s="22"/>
      <c r="F91" s="22"/>
      <c r="G91" s="22"/>
      <c r="H91" s="23"/>
      <c r="I91" s="24"/>
    </row>
    <row r="92" spans="2:9" s="73" customFormat="1" x14ac:dyDescent="0.25">
      <c r="B92" s="5" t="s">
        <v>780</v>
      </c>
      <c r="C92" s="6"/>
      <c r="D92" s="6"/>
      <c r="E92" s="6"/>
      <c r="F92" s="6"/>
      <c r="G92" s="6"/>
      <c r="H92" s="6"/>
      <c r="I92" s="7"/>
    </row>
    <row r="93" spans="2:9" s="73" customFormat="1" x14ac:dyDescent="0.25"/>
    <row r="94" spans="2:9" s="73" customFormat="1" x14ac:dyDescent="0.25">
      <c r="B94" s="14" t="s">
        <v>782</v>
      </c>
      <c r="C94" s="14" t="s">
        <v>781</v>
      </c>
      <c r="G94" s="14" t="s">
        <v>214</v>
      </c>
      <c r="H94" s="14" t="s">
        <v>102</v>
      </c>
      <c r="I94" s="14" t="s">
        <v>104</v>
      </c>
    </row>
    <row r="95" spans="2:9" s="73" customFormat="1" x14ac:dyDescent="0.25">
      <c r="B95" s="15">
        <v>1</v>
      </c>
      <c r="C95" s="15">
        <v>15</v>
      </c>
      <c r="G95" s="15" t="str">
        <f ca="1">_xlfn.FORMULATEXT(H95)</f>
        <v>=MEDIAN(B95:B101)</v>
      </c>
      <c r="H95" s="15">
        <f>MEDIAN(B95:B101)</f>
        <v>4</v>
      </c>
      <c r="I95" s="29" t="s">
        <v>783</v>
      </c>
    </row>
    <row r="96" spans="2:9" s="73" customFormat="1" x14ac:dyDescent="0.25">
      <c r="B96" s="15">
        <v>2</v>
      </c>
      <c r="C96" s="15">
        <v>10</v>
      </c>
      <c r="G96" s="15" t="str">
        <f t="shared" ref="G96:G98" ca="1" si="0">_xlfn.FORMULATEXT(H96)</f>
        <v>=MEDIAN(B95:B102)</v>
      </c>
      <c r="H96" s="15">
        <f>MEDIAN(B95:B102)</f>
        <v>4.5</v>
      </c>
      <c r="I96" s="29" t="s">
        <v>784</v>
      </c>
    </row>
    <row r="97" spans="2:9" s="73" customFormat="1" ht="26.25" x14ac:dyDescent="0.25">
      <c r="B97" s="15">
        <v>3</v>
      </c>
      <c r="C97" s="15">
        <v>5</v>
      </c>
      <c r="G97" s="15" t="str">
        <f t="shared" ca="1" si="0"/>
        <v>=MEDIAN(C95:C101)</v>
      </c>
      <c r="H97" s="15">
        <f>MEDIAN(C95:C101)</f>
        <v>12</v>
      </c>
      <c r="I97" s="29" t="s">
        <v>785</v>
      </c>
    </row>
    <row r="98" spans="2:9" s="73" customFormat="1" ht="26.25" x14ac:dyDescent="0.25">
      <c r="B98" s="15">
        <v>4</v>
      </c>
      <c r="C98" s="15">
        <v>8</v>
      </c>
      <c r="G98" s="15" t="str">
        <f t="shared" ca="1" si="0"/>
        <v>=MEDIAN(C95:C102)</v>
      </c>
      <c r="H98" s="15">
        <f>MEDIAN(C95:C102)</f>
        <v>11</v>
      </c>
      <c r="I98" s="29" t="s">
        <v>785</v>
      </c>
    </row>
    <row r="99" spans="2:9" s="73" customFormat="1" x14ac:dyDescent="0.25">
      <c r="B99" s="15">
        <v>5</v>
      </c>
      <c r="C99" s="15">
        <v>12</v>
      </c>
    </row>
    <row r="100" spans="2:9" s="73" customFormat="1" x14ac:dyDescent="0.25">
      <c r="B100" s="15">
        <v>6</v>
      </c>
      <c r="C100" s="15">
        <v>25</v>
      </c>
    </row>
    <row r="101" spans="2:9" s="73" customFormat="1" x14ac:dyDescent="0.25">
      <c r="B101" s="15">
        <v>7</v>
      </c>
      <c r="C101" s="15">
        <v>13</v>
      </c>
    </row>
    <row r="102" spans="2:9" s="73" customFormat="1" x14ac:dyDescent="0.25">
      <c r="B102" s="15">
        <v>8</v>
      </c>
      <c r="C102" s="15">
        <v>5</v>
      </c>
    </row>
    <row r="103" spans="2:9" s="73" customFormat="1" x14ac:dyDescent="0.25"/>
    <row r="104" spans="2:9" s="73" customFormat="1" x14ac:dyDescent="0.25"/>
    <row r="105" spans="2:9" s="73" customFormat="1" x14ac:dyDescent="0.25"/>
    <row r="106" spans="2:9" s="73" customFormat="1" x14ac:dyDescent="0.25">
      <c r="B106" s="94" t="s">
        <v>137</v>
      </c>
      <c r="C106" s="94"/>
    </row>
    <row r="107" spans="2:9" s="73" customFormat="1" x14ac:dyDescent="0.25"/>
    <row r="108" spans="2:9" s="73" customFormat="1" x14ac:dyDescent="0.25"/>
    <row r="109" spans="2:9" ht="22.5" x14ac:dyDescent="0.3">
      <c r="B109" s="28" t="s">
        <v>312</v>
      </c>
      <c r="C109" s="22"/>
      <c r="D109" s="22"/>
      <c r="E109" s="22"/>
      <c r="F109" s="22"/>
      <c r="G109" s="22"/>
      <c r="H109" s="23"/>
      <c r="I109" s="24"/>
    </row>
    <row r="110" spans="2:9" x14ac:dyDescent="0.25">
      <c r="B110" s="5" t="s">
        <v>313</v>
      </c>
      <c r="C110" s="6"/>
      <c r="D110" s="6"/>
      <c r="E110" s="6"/>
      <c r="F110" s="6"/>
      <c r="G110" s="6"/>
      <c r="H110" s="6"/>
      <c r="I110" s="7"/>
    </row>
    <row r="112" spans="2:9" x14ac:dyDescent="0.25">
      <c r="B112" s="14" t="s">
        <v>247</v>
      </c>
      <c r="C112" s="14" t="s">
        <v>207</v>
      </c>
      <c r="D112" s="14" t="s">
        <v>314</v>
      </c>
      <c r="E112" s="14" t="s">
        <v>208</v>
      </c>
      <c r="G112" s="14" t="s">
        <v>214</v>
      </c>
      <c r="H112" s="14" t="s">
        <v>102</v>
      </c>
      <c r="I112" s="14" t="s">
        <v>104</v>
      </c>
    </row>
    <row r="113" spans="2:9" x14ac:dyDescent="0.25">
      <c r="B113" s="15" t="s">
        <v>252</v>
      </c>
      <c r="C113" s="15" t="s">
        <v>210</v>
      </c>
      <c r="D113" s="15" t="s">
        <v>118</v>
      </c>
      <c r="E113" s="15">
        <v>100</v>
      </c>
      <c r="F113" s="17"/>
      <c r="G113" s="15" t="str">
        <f ca="1">_xlfn.FORMULATEXT(H113)</f>
        <v>=SUMPRODUCT({4,5,6}, {10,20,10})</v>
      </c>
      <c r="H113" s="15">
        <f>SUMPRODUCT({4,5,6}, {10,20,10})</f>
        <v>200</v>
      </c>
      <c r="I113" s="29" t="s">
        <v>317</v>
      </c>
    </row>
    <row r="114" spans="2:9" x14ac:dyDescent="0.25">
      <c r="B114" s="15" t="s">
        <v>253</v>
      </c>
      <c r="C114" s="15" t="s">
        <v>209</v>
      </c>
      <c r="D114" s="15" t="s">
        <v>105</v>
      </c>
      <c r="E114" s="15">
        <v>200</v>
      </c>
      <c r="F114" s="17"/>
      <c r="G114" s="15" t="str">
        <f ca="1">_xlfn.FORMULATEXT(H114)</f>
        <v>=SUMPRODUCT(--(B113:B124="Jon"), --(C113:C124="West"), E113:E124)</v>
      </c>
      <c r="H114" s="15">
        <f>SUMPRODUCT(--(B113:B124="Jon"), --(C113:C124="West"), E113:E124)</f>
        <v>235</v>
      </c>
      <c r="I114" s="29" t="s">
        <v>318</v>
      </c>
    </row>
    <row r="115" spans="2:9" x14ac:dyDescent="0.25">
      <c r="B115" s="15" t="s">
        <v>254</v>
      </c>
      <c r="C115" s="15" t="s">
        <v>209</v>
      </c>
      <c r="D115" s="15" t="s">
        <v>250</v>
      </c>
      <c r="E115" s="15">
        <v>125</v>
      </c>
      <c r="F115" s="17"/>
    </row>
    <row r="116" spans="2:9" x14ac:dyDescent="0.25">
      <c r="B116" s="15" t="s">
        <v>315</v>
      </c>
      <c r="C116" s="15" t="s">
        <v>210</v>
      </c>
      <c r="D116" s="15" t="s">
        <v>250</v>
      </c>
      <c r="E116" s="15">
        <v>145</v>
      </c>
      <c r="F116" s="17"/>
    </row>
    <row r="117" spans="2:9" x14ac:dyDescent="0.25">
      <c r="B117" s="15" t="s">
        <v>316</v>
      </c>
      <c r="C117" s="15" t="s">
        <v>211</v>
      </c>
      <c r="D117" s="15" t="s">
        <v>105</v>
      </c>
      <c r="E117" s="15">
        <v>45</v>
      </c>
      <c r="F117" s="17"/>
    </row>
    <row r="118" spans="2:9" x14ac:dyDescent="0.25">
      <c r="B118" s="15" t="s">
        <v>252</v>
      </c>
      <c r="C118" s="15" t="s">
        <v>212</v>
      </c>
      <c r="D118" s="15" t="s">
        <v>118</v>
      </c>
      <c r="E118" s="15">
        <v>55</v>
      </c>
      <c r="F118" s="17"/>
    </row>
    <row r="119" spans="2:9" x14ac:dyDescent="0.25">
      <c r="B119" s="15" t="s">
        <v>315</v>
      </c>
      <c r="C119" s="15" t="s">
        <v>210</v>
      </c>
      <c r="D119" s="15" t="s">
        <v>118</v>
      </c>
      <c r="E119" s="15">
        <v>25</v>
      </c>
      <c r="F119" s="17"/>
    </row>
    <row r="120" spans="2:9" x14ac:dyDescent="0.25">
      <c r="B120" s="15" t="s">
        <v>253</v>
      </c>
      <c r="C120" s="15" t="s">
        <v>209</v>
      </c>
      <c r="D120" s="15" t="s">
        <v>105</v>
      </c>
      <c r="E120" s="15">
        <v>35</v>
      </c>
      <c r="F120" s="17"/>
    </row>
    <row r="121" spans="2:9" x14ac:dyDescent="0.25">
      <c r="B121" s="15" t="s">
        <v>252</v>
      </c>
      <c r="C121" s="15" t="s">
        <v>210</v>
      </c>
      <c r="D121" s="15" t="s">
        <v>105</v>
      </c>
      <c r="E121" s="15">
        <v>50</v>
      </c>
      <c r="F121" s="17"/>
    </row>
    <row r="122" spans="2:9" x14ac:dyDescent="0.25">
      <c r="B122" s="15" t="s">
        <v>254</v>
      </c>
      <c r="C122" s="15" t="s">
        <v>212</v>
      </c>
      <c r="D122" s="15" t="s">
        <v>118</v>
      </c>
      <c r="E122" s="15">
        <v>60</v>
      </c>
      <c r="F122" s="17"/>
    </row>
    <row r="123" spans="2:9" x14ac:dyDescent="0.25">
      <c r="B123" s="15" t="s">
        <v>253</v>
      </c>
      <c r="C123" s="15" t="s">
        <v>210</v>
      </c>
      <c r="D123" s="15" t="s">
        <v>250</v>
      </c>
      <c r="E123" s="15">
        <v>75</v>
      </c>
      <c r="F123" s="17"/>
    </row>
    <row r="124" spans="2:9" x14ac:dyDescent="0.25">
      <c r="B124" s="15" t="s">
        <v>252</v>
      </c>
      <c r="C124" s="15" t="s">
        <v>210</v>
      </c>
      <c r="D124" s="15" t="s">
        <v>118</v>
      </c>
      <c r="E124" s="15">
        <v>85</v>
      </c>
      <c r="F124" s="17"/>
    </row>
    <row r="126" spans="2:9" x14ac:dyDescent="0.25">
      <c r="B126" s="94" t="s">
        <v>137</v>
      </c>
      <c r="C126" s="94"/>
    </row>
    <row r="128" spans="2:9" ht="22.5" x14ac:dyDescent="0.3">
      <c r="B128" s="28" t="s">
        <v>319</v>
      </c>
      <c r="C128" s="22"/>
      <c r="D128" s="22"/>
      <c r="E128" s="22"/>
      <c r="F128" s="22"/>
      <c r="G128" s="22"/>
      <c r="H128" s="23"/>
      <c r="I128" s="24"/>
    </row>
    <row r="129" spans="2:9" x14ac:dyDescent="0.25">
      <c r="B129" s="5" t="s">
        <v>320</v>
      </c>
      <c r="C129" s="6"/>
      <c r="D129" s="6"/>
      <c r="E129" s="6"/>
      <c r="F129" s="6"/>
      <c r="G129" s="6"/>
      <c r="H129" s="6"/>
      <c r="I129" s="7"/>
    </row>
    <row r="131" spans="2:9" x14ac:dyDescent="0.25">
      <c r="G131" s="14" t="s">
        <v>214</v>
      </c>
      <c r="H131" s="14" t="s">
        <v>102</v>
      </c>
      <c r="I131" s="14" t="s">
        <v>104</v>
      </c>
    </row>
    <row r="132" spans="2:9" x14ac:dyDescent="0.25">
      <c r="G132" s="15" t="str">
        <f ca="1">_xlfn.FORMULATEXT(H132)</f>
        <v>=SUMSQ(3, 4, 5)</v>
      </c>
      <c r="H132" s="15">
        <f>SUMSQ(3, 4, 5)</f>
        <v>50</v>
      </c>
      <c r="I132" s="29" t="s">
        <v>321</v>
      </c>
    </row>
    <row r="140" spans="2:9" x14ac:dyDescent="0.25">
      <c r="B140" s="94" t="s">
        <v>137</v>
      </c>
      <c r="C140" s="94"/>
    </row>
    <row r="142" spans="2:9" ht="22.5" x14ac:dyDescent="0.3">
      <c r="B142" s="28" t="s">
        <v>322</v>
      </c>
      <c r="C142" s="22"/>
      <c r="D142" s="22"/>
      <c r="E142" s="22"/>
      <c r="F142" s="22"/>
      <c r="G142" s="22"/>
      <c r="H142" s="23"/>
      <c r="I142" s="24"/>
    </row>
    <row r="143" spans="2:9" x14ac:dyDescent="0.25">
      <c r="B143" s="5" t="s">
        <v>323</v>
      </c>
      <c r="C143" s="6"/>
      <c r="D143" s="6"/>
      <c r="E143" s="6"/>
      <c r="F143" s="6"/>
      <c r="G143" s="6"/>
      <c r="H143" s="6"/>
      <c r="I143" s="7"/>
    </row>
    <row r="145" spans="2:9" x14ac:dyDescent="0.25">
      <c r="B145" s="14" t="s">
        <v>101</v>
      </c>
      <c r="G145" s="14" t="s">
        <v>214</v>
      </c>
      <c r="H145" s="14" t="s">
        <v>102</v>
      </c>
      <c r="I145" s="14" t="s">
        <v>104</v>
      </c>
    </row>
    <row r="146" spans="2:9" x14ac:dyDescent="0.25">
      <c r="B146" s="15">
        <v>5</v>
      </c>
      <c r="G146" s="15" t="str">
        <f ca="1">_xlfn.FORMULATEXT(H146)</f>
        <v>=COUNTBLANK(B146:B152)</v>
      </c>
      <c r="H146" s="15">
        <f>COUNTBLANK(B146:B152)</f>
        <v>1</v>
      </c>
      <c r="I146" s="15" t="s">
        <v>324</v>
      </c>
    </row>
    <row r="147" spans="2:9" x14ac:dyDescent="0.25">
      <c r="B147" s="15">
        <v>12</v>
      </c>
    </row>
    <row r="148" spans="2:9" x14ac:dyDescent="0.25">
      <c r="B148" s="15">
        <v>8</v>
      </c>
    </row>
    <row r="149" spans="2:9" x14ac:dyDescent="0.25">
      <c r="B149" s="15"/>
    </row>
    <row r="150" spans="2:9" x14ac:dyDescent="0.25">
      <c r="B150" s="15">
        <v>98</v>
      </c>
    </row>
    <row r="151" spans="2:9" x14ac:dyDescent="0.25">
      <c r="B151" s="15" t="s">
        <v>107</v>
      </c>
    </row>
    <row r="152" spans="2:9" x14ac:dyDescent="0.25">
      <c r="B152" s="15" t="s">
        <v>253</v>
      </c>
    </row>
    <row r="155" spans="2:9" x14ac:dyDescent="0.25">
      <c r="B155" s="94" t="s">
        <v>137</v>
      </c>
      <c r="C155" s="94"/>
    </row>
    <row r="157" spans="2:9" ht="22.5" x14ac:dyDescent="0.3">
      <c r="B157" s="28" t="s">
        <v>325</v>
      </c>
      <c r="C157" s="22"/>
      <c r="D157" s="22"/>
      <c r="E157" s="22"/>
      <c r="F157" s="22"/>
      <c r="G157" s="22"/>
      <c r="H157" s="23"/>
      <c r="I157" s="24"/>
    </row>
    <row r="158" spans="2:9" x14ac:dyDescent="0.25">
      <c r="B158" s="5" t="s">
        <v>326</v>
      </c>
      <c r="C158" s="6"/>
      <c r="D158" s="6"/>
      <c r="E158" s="6"/>
      <c r="F158" s="6"/>
      <c r="G158" s="6"/>
      <c r="H158" s="6"/>
      <c r="I158" s="7"/>
    </row>
    <row r="160" spans="2:9" x14ac:dyDescent="0.25">
      <c r="G160" s="14" t="s">
        <v>214</v>
      </c>
      <c r="H160" s="14" t="s">
        <v>102</v>
      </c>
      <c r="I160" s="14" t="s">
        <v>104</v>
      </c>
    </row>
    <row r="161" spans="2:9" x14ac:dyDescent="0.25">
      <c r="G161" s="15" t="str">
        <f ca="1">_xlfn.FORMULATEXT(H161)</f>
        <v>=EVEN(1.5)</v>
      </c>
      <c r="H161" s="15">
        <f>EVEN(1.5)</f>
        <v>2</v>
      </c>
      <c r="I161" s="15" t="s">
        <v>331</v>
      </c>
    </row>
    <row r="162" spans="2:9" x14ac:dyDescent="0.25">
      <c r="G162" s="15" t="str">
        <f t="shared" ref="G162:G164" ca="1" si="1">_xlfn.FORMULATEXT(H162)</f>
        <v>=EVEN(3)</v>
      </c>
      <c r="H162" s="15">
        <f>EVEN(3)</f>
        <v>4</v>
      </c>
      <c r="I162" s="15" t="s">
        <v>332</v>
      </c>
    </row>
    <row r="163" spans="2:9" x14ac:dyDescent="0.25">
      <c r="G163" s="15" t="str">
        <f t="shared" ca="1" si="1"/>
        <v>=EVEN(2)</v>
      </c>
      <c r="H163" s="15">
        <f>EVEN(2)</f>
        <v>2</v>
      </c>
      <c r="I163" s="15" t="s">
        <v>333</v>
      </c>
    </row>
    <row r="164" spans="2:9" x14ac:dyDescent="0.25">
      <c r="G164" s="15" t="str">
        <f t="shared" ca="1" si="1"/>
        <v>=EVEN(-1)</v>
      </c>
      <c r="H164" s="15">
        <f>EVEN(-1)</f>
        <v>-2</v>
      </c>
      <c r="I164" s="15" t="s">
        <v>327</v>
      </c>
    </row>
    <row r="165" spans="2:9" x14ac:dyDescent="0.25">
      <c r="B165" s="94" t="s">
        <v>137</v>
      </c>
      <c r="C165" s="94"/>
    </row>
    <row r="166" spans="2:9" x14ac:dyDescent="0.25">
      <c r="B166" s="32"/>
      <c r="C166" s="32"/>
    </row>
    <row r="167" spans="2:9" x14ac:dyDescent="0.25">
      <c r="B167" s="32"/>
      <c r="C167" s="32"/>
    </row>
    <row r="168" spans="2:9" x14ac:dyDescent="0.25">
      <c r="B168" s="32"/>
      <c r="C168" s="32"/>
    </row>
    <row r="169" spans="2:9" x14ac:dyDescent="0.25">
      <c r="B169" s="32"/>
      <c r="C169" s="32"/>
    </row>
    <row r="170" spans="2:9" x14ac:dyDescent="0.25">
      <c r="B170" s="32"/>
      <c r="C170" s="32"/>
    </row>
    <row r="171" spans="2:9" x14ac:dyDescent="0.25">
      <c r="B171" s="32"/>
      <c r="C171" s="32"/>
    </row>
    <row r="172" spans="2:9" x14ac:dyDescent="0.25">
      <c r="B172" s="32"/>
      <c r="C172" s="32"/>
    </row>
    <row r="173" spans="2:9" x14ac:dyDescent="0.25">
      <c r="B173" s="32"/>
      <c r="C173" s="32"/>
    </row>
    <row r="175" spans="2:9" ht="22.5" x14ac:dyDescent="0.3">
      <c r="B175" s="28" t="s">
        <v>328</v>
      </c>
      <c r="C175" s="22"/>
      <c r="D175" s="22"/>
      <c r="E175" s="22"/>
      <c r="F175" s="22"/>
      <c r="G175" s="22"/>
      <c r="H175" s="23"/>
      <c r="I175" s="24"/>
    </row>
    <row r="176" spans="2:9" x14ac:dyDescent="0.25">
      <c r="B176" s="5" t="s">
        <v>329</v>
      </c>
      <c r="C176" s="6"/>
      <c r="D176" s="6"/>
      <c r="E176" s="6"/>
      <c r="F176" s="6"/>
      <c r="G176" s="6"/>
      <c r="H176" s="6"/>
      <c r="I176" s="7"/>
    </row>
    <row r="178" spans="2:9" x14ac:dyDescent="0.25">
      <c r="G178" s="14" t="s">
        <v>214</v>
      </c>
      <c r="H178" s="14" t="s">
        <v>102</v>
      </c>
      <c r="I178" s="14" t="s">
        <v>104</v>
      </c>
    </row>
    <row r="179" spans="2:9" x14ac:dyDescent="0.25">
      <c r="G179" s="15" t="str">
        <f ca="1">_xlfn.FORMULATEXT(H179)</f>
        <v>=ODD(1.5)</v>
      </c>
      <c r="H179" s="15">
        <f>ODD(1.5)</f>
        <v>3</v>
      </c>
      <c r="I179" s="15" t="s">
        <v>330</v>
      </c>
    </row>
    <row r="180" spans="2:9" x14ac:dyDescent="0.25">
      <c r="G180" s="15" t="str">
        <f t="shared" ref="G180:G182" ca="1" si="2">_xlfn.FORMULATEXT(H180)</f>
        <v>=ODD(3)</v>
      </c>
      <c r="H180" s="15">
        <f>ODD(3)</f>
        <v>3</v>
      </c>
      <c r="I180" s="15" t="s">
        <v>334</v>
      </c>
    </row>
    <row r="181" spans="2:9" x14ac:dyDescent="0.25">
      <c r="G181" s="15" t="str">
        <f t="shared" ca="1" si="2"/>
        <v>=ODD(2)</v>
      </c>
      <c r="H181" s="15">
        <f>ODD(2)</f>
        <v>3</v>
      </c>
      <c r="I181" s="15" t="s">
        <v>335</v>
      </c>
    </row>
    <row r="182" spans="2:9" x14ac:dyDescent="0.25">
      <c r="G182" s="15" t="str">
        <f t="shared" ca="1" si="2"/>
        <v>=ODD(-1)</v>
      </c>
      <c r="H182" s="15">
        <f>ODD(-1)</f>
        <v>-1</v>
      </c>
      <c r="I182" s="15" t="s">
        <v>336</v>
      </c>
    </row>
    <row r="183" spans="2:9" x14ac:dyDescent="0.25">
      <c r="B183" s="94" t="s">
        <v>137</v>
      </c>
      <c r="C183" s="94"/>
    </row>
    <row r="191" spans="2:9" ht="22.5" x14ac:dyDescent="0.3">
      <c r="B191" s="28" t="s">
        <v>337</v>
      </c>
      <c r="C191" s="22"/>
      <c r="D191" s="22"/>
      <c r="E191" s="22"/>
      <c r="F191" s="22"/>
      <c r="G191" s="22"/>
      <c r="H191" s="23"/>
      <c r="I191" s="24"/>
    </row>
    <row r="192" spans="2:9" x14ac:dyDescent="0.25">
      <c r="B192" s="5" t="s">
        <v>338</v>
      </c>
      <c r="C192" s="6"/>
      <c r="D192" s="6"/>
      <c r="E192" s="6"/>
      <c r="F192" s="6"/>
      <c r="G192" s="6"/>
      <c r="H192" s="6"/>
      <c r="I192" s="7"/>
    </row>
    <row r="194" spans="2:9" x14ac:dyDescent="0.25">
      <c r="G194" s="14" t="s">
        <v>214</v>
      </c>
      <c r="H194" s="14" t="s">
        <v>102</v>
      </c>
      <c r="I194" s="14" t="s">
        <v>104</v>
      </c>
    </row>
    <row r="195" spans="2:9" x14ac:dyDescent="0.25">
      <c r="G195" s="15" t="str">
        <f ca="1">_xlfn.FORMULATEXT(H195)</f>
        <v>=INT(8.9)</v>
      </c>
      <c r="H195" s="15">
        <f>INT(8.9)</f>
        <v>8</v>
      </c>
      <c r="I195" s="15" t="s">
        <v>339</v>
      </c>
    </row>
    <row r="196" spans="2:9" x14ac:dyDescent="0.25">
      <c r="G196" s="15" t="str">
        <f t="shared" ref="G196:G197" ca="1" si="3">_xlfn.FORMULATEXT(H196)</f>
        <v>=INT(-8.9)</v>
      </c>
      <c r="H196" s="15">
        <f>INT(-8.9)</f>
        <v>-9</v>
      </c>
      <c r="I196" s="15" t="s">
        <v>340</v>
      </c>
    </row>
    <row r="197" spans="2:9" x14ac:dyDescent="0.25">
      <c r="G197" s="15" t="str">
        <f t="shared" ca="1" si="3"/>
        <v>=INT(19.5)</v>
      </c>
      <c r="H197" s="15">
        <f>INT(19.5)</f>
        <v>19</v>
      </c>
      <c r="I197" s="15" t="s">
        <v>341</v>
      </c>
    </row>
    <row r="198" spans="2:9" x14ac:dyDescent="0.25">
      <c r="B198" s="94" t="s">
        <v>137</v>
      </c>
      <c r="C198" s="94"/>
    </row>
    <row r="200" spans="2:9" ht="22.5" x14ac:dyDescent="0.3">
      <c r="B200" s="28" t="s">
        <v>342</v>
      </c>
      <c r="C200" s="22"/>
      <c r="D200" s="22"/>
      <c r="E200" s="22"/>
      <c r="F200" s="22"/>
      <c r="G200" s="22"/>
      <c r="H200" s="23"/>
      <c r="I200" s="24"/>
    </row>
    <row r="201" spans="2:9" x14ac:dyDescent="0.25">
      <c r="B201" s="5" t="s">
        <v>343</v>
      </c>
      <c r="C201" s="6"/>
      <c r="D201" s="6"/>
      <c r="E201" s="6"/>
      <c r="F201" s="6"/>
      <c r="G201" s="6"/>
      <c r="H201" s="6"/>
      <c r="I201" s="7"/>
    </row>
    <row r="203" spans="2:9" x14ac:dyDescent="0.25">
      <c r="B203" s="14" t="s">
        <v>101</v>
      </c>
      <c r="C203" s="14" t="s">
        <v>101</v>
      </c>
      <c r="G203" s="14" t="s">
        <v>214</v>
      </c>
      <c r="H203" s="14" t="s">
        <v>102</v>
      </c>
      <c r="I203" s="14" t="s">
        <v>104</v>
      </c>
    </row>
    <row r="204" spans="2:9" ht="26.25" x14ac:dyDescent="0.25">
      <c r="B204" s="15">
        <v>5</v>
      </c>
      <c r="C204" s="15">
        <v>3</v>
      </c>
      <c r="G204" s="15" t="str">
        <f ca="1">_xlfn.FORMULATEXT(H204)</f>
        <v>=LARGE(B204:C208, 5)</v>
      </c>
      <c r="H204" s="15">
        <f>LARGE(B204:C208, 5)</f>
        <v>5</v>
      </c>
      <c r="I204" s="29" t="s">
        <v>344</v>
      </c>
    </row>
    <row r="205" spans="2:9" x14ac:dyDescent="0.25">
      <c r="B205" s="15">
        <v>4</v>
      </c>
      <c r="C205" s="15">
        <v>5</v>
      </c>
      <c r="G205" s="15" t="str">
        <f ca="1">_xlfn.FORMULATEXT(H205)</f>
        <v>=LARGE(B204:C208, 8)</v>
      </c>
      <c r="H205" s="15">
        <f>LARGE(B204:C208, 8)</f>
        <v>4</v>
      </c>
      <c r="I205" s="15" t="s">
        <v>345</v>
      </c>
    </row>
    <row r="206" spans="2:9" x14ac:dyDescent="0.25">
      <c r="B206" s="15">
        <v>3</v>
      </c>
      <c r="C206" s="15">
        <v>7</v>
      </c>
    </row>
    <row r="207" spans="2:9" x14ac:dyDescent="0.25">
      <c r="B207" s="15">
        <v>5</v>
      </c>
      <c r="C207" s="15">
        <v>7</v>
      </c>
    </row>
    <row r="208" spans="2:9" x14ac:dyDescent="0.25">
      <c r="B208" s="15">
        <v>10</v>
      </c>
      <c r="C208" s="15">
        <v>6</v>
      </c>
    </row>
    <row r="211" spans="2:9" x14ac:dyDescent="0.25">
      <c r="B211" s="94" t="s">
        <v>137</v>
      </c>
      <c r="C211" s="94"/>
    </row>
    <row r="216" spans="2:9" ht="22.5" x14ac:dyDescent="0.3">
      <c r="B216" s="28" t="s">
        <v>346</v>
      </c>
      <c r="C216" s="22"/>
      <c r="D216" s="22"/>
      <c r="E216" s="22"/>
      <c r="F216" s="22"/>
      <c r="G216" s="22"/>
      <c r="H216" s="23"/>
      <c r="I216" s="24"/>
    </row>
    <row r="217" spans="2:9" x14ac:dyDescent="0.25">
      <c r="B217" s="5" t="s">
        <v>347</v>
      </c>
      <c r="C217" s="6"/>
      <c r="D217" s="6"/>
      <c r="E217" s="6"/>
      <c r="F217" s="6"/>
      <c r="G217" s="6"/>
      <c r="H217" s="6"/>
      <c r="I217" s="7"/>
    </row>
    <row r="219" spans="2:9" x14ac:dyDescent="0.25">
      <c r="B219" s="14" t="s">
        <v>101</v>
      </c>
      <c r="C219" s="14" t="s">
        <v>101</v>
      </c>
      <c r="G219" s="14" t="s">
        <v>214</v>
      </c>
      <c r="H219" s="14" t="s">
        <v>102</v>
      </c>
      <c r="I219" s="14" t="s">
        <v>104</v>
      </c>
    </row>
    <row r="220" spans="2:9" ht="26.25" x14ac:dyDescent="0.25">
      <c r="B220" s="15">
        <v>5</v>
      </c>
      <c r="C220" s="15">
        <v>3</v>
      </c>
      <c r="G220" s="15" t="str">
        <f ca="1">_xlfn.FORMULATEXT(H220)</f>
        <v>=SMALL(B220:C224, 5)</v>
      </c>
      <c r="H220" s="15">
        <f>SMALL(B220:C224, 5)</f>
        <v>5</v>
      </c>
      <c r="I220" s="29" t="s">
        <v>348</v>
      </c>
    </row>
    <row r="221" spans="2:9" x14ac:dyDescent="0.25">
      <c r="B221" s="15">
        <v>4</v>
      </c>
      <c r="C221" s="15">
        <v>5</v>
      </c>
      <c r="G221" s="15" t="str">
        <f ca="1">_xlfn.FORMULATEXT(H221)</f>
        <v>=SMALL(B220:C224, 8)</v>
      </c>
      <c r="H221" s="15">
        <f>SMALL(B220:C224, 8)</f>
        <v>7</v>
      </c>
      <c r="I221" s="15" t="s">
        <v>349</v>
      </c>
    </row>
    <row r="222" spans="2:9" x14ac:dyDescent="0.25">
      <c r="B222" s="15">
        <v>3</v>
      </c>
      <c r="C222" s="15">
        <v>7</v>
      </c>
    </row>
    <row r="223" spans="2:9" x14ac:dyDescent="0.25">
      <c r="B223" s="15">
        <v>5</v>
      </c>
      <c r="C223" s="15">
        <v>7</v>
      </c>
    </row>
    <row r="224" spans="2:9" x14ac:dyDescent="0.25">
      <c r="B224" s="15">
        <v>10</v>
      </c>
      <c r="C224" s="15">
        <v>6</v>
      </c>
    </row>
    <row r="228" spans="2:9" x14ac:dyDescent="0.25">
      <c r="B228" s="94" t="s">
        <v>137</v>
      </c>
      <c r="C228" s="94"/>
    </row>
    <row r="231" spans="2:9" ht="22.5" x14ac:dyDescent="0.3">
      <c r="B231" s="28" t="s">
        <v>350</v>
      </c>
      <c r="C231" s="22"/>
      <c r="D231" s="22"/>
      <c r="E231" s="22"/>
      <c r="F231" s="22"/>
      <c r="G231" s="22"/>
      <c r="H231" s="23"/>
      <c r="I231" s="24"/>
    </row>
    <row r="232" spans="2:9" x14ac:dyDescent="0.25">
      <c r="B232" s="5" t="s">
        <v>351</v>
      </c>
      <c r="C232" s="6"/>
      <c r="D232" s="6"/>
      <c r="E232" s="6"/>
      <c r="F232" s="6"/>
      <c r="G232" s="6"/>
      <c r="H232" s="6"/>
      <c r="I232" s="7"/>
    </row>
    <row r="233" spans="2:9" ht="8.25" customHeight="1" x14ac:dyDescent="0.25"/>
    <row r="234" spans="2:9" ht="22.5" x14ac:dyDescent="0.3">
      <c r="B234" s="28" t="s">
        <v>352</v>
      </c>
      <c r="C234" s="22"/>
      <c r="D234" s="22"/>
      <c r="E234" s="22"/>
      <c r="F234" s="22"/>
      <c r="G234" s="22"/>
      <c r="H234" s="23"/>
      <c r="I234" s="24"/>
    </row>
    <row r="235" spans="2:9" x14ac:dyDescent="0.25">
      <c r="B235" s="5" t="s">
        <v>353</v>
      </c>
      <c r="C235" s="6"/>
      <c r="D235" s="6"/>
      <c r="E235" s="6"/>
      <c r="F235" s="6"/>
      <c r="G235" s="6"/>
      <c r="H235" s="6"/>
      <c r="I235" s="7"/>
    </row>
    <row r="237" spans="2:9" x14ac:dyDescent="0.25">
      <c r="B237" s="14" t="s">
        <v>101</v>
      </c>
      <c r="C237" s="14" t="s">
        <v>101</v>
      </c>
      <c r="G237" s="14" t="s">
        <v>214</v>
      </c>
      <c r="H237" s="14" t="s">
        <v>102</v>
      </c>
      <c r="I237" s="14" t="s">
        <v>104</v>
      </c>
    </row>
    <row r="238" spans="2:9" ht="30" x14ac:dyDescent="0.25">
      <c r="B238" s="15">
        <v>0.3</v>
      </c>
      <c r="C238" s="15" t="s">
        <v>141</v>
      </c>
      <c r="G238" s="15" t="str">
        <f ca="1">_xlfn.FORMULATEXT(H238)</f>
        <v>=MAX(C238:C245)</v>
      </c>
      <c r="H238" s="15">
        <f>MAX(C238:C245)</f>
        <v>0.95</v>
      </c>
      <c r="I238" s="31" t="s">
        <v>361</v>
      </c>
    </row>
    <row r="239" spans="2:9" ht="30" x14ac:dyDescent="0.25">
      <c r="B239" s="15">
        <v>0.5</v>
      </c>
      <c r="C239" s="15" t="b">
        <v>1</v>
      </c>
      <c r="G239" s="15" t="str">
        <f ca="1">_xlfn.FORMULATEXT(H239)</f>
        <v>=MAXA(C238:C245)</v>
      </c>
      <c r="H239" s="15">
        <f>MAXA(C238:C245)</f>
        <v>1</v>
      </c>
      <c r="I239" s="31" t="s">
        <v>354</v>
      </c>
    </row>
    <row r="240" spans="2:9" x14ac:dyDescent="0.25">
      <c r="B240" s="15">
        <v>-2</v>
      </c>
      <c r="C240" s="15">
        <v>0.9</v>
      </c>
      <c r="G240" s="15" t="str">
        <f t="shared" ref="G240:G241" ca="1" si="4">_xlfn.FORMULATEXT(H240)</f>
        <v>=MAX(B238:C245)</v>
      </c>
      <c r="H240" s="15">
        <f>MAX(B238:C245)</f>
        <v>15</v>
      </c>
      <c r="I240" s="29" t="s">
        <v>355</v>
      </c>
    </row>
    <row r="241" spans="2:9" x14ac:dyDescent="0.25">
      <c r="B241" s="15" t="s">
        <v>253</v>
      </c>
      <c r="C241" s="15" t="b">
        <v>0</v>
      </c>
      <c r="G241" s="15" t="str">
        <f t="shared" ca="1" si="4"/>
        <v>=MAXA(B238:C245)</v>
      </c>
      <c r="H241" s="15">
        <f>MAXA(B238:C245)</f>
        <v>15</v>
      </c>
      <c r="I241" s="29" t="s">
        <v>355</v>
      </c>
    </row>
    <row r="242" spans="2:9" x14ac:dyDescent="0.25">
      <c r="B242" s="15">
        <v>10</v>
      </c>
      <c r="C242" s="15">
        <v>0.78</v>
      </c>
    </row>
    <row r="243" spans="2:9" x14ac:dyDescent="0.25">
      <c r="B243" s="15">
        <v>8</v>
      </c>
      <c r="C243" s="15">
        <v>0.95</v>
      </c>
    </row>
    <row r="244" spans="2:9" x14ac:dyDescent="0.25">
      <c r="B244" s="15">
        <v>15</v>
      </c>
      <c r="C244" s="15">
        <v>0.25</v>
      </c>
    </row>
    <row r="245" spans="2:9" x14ac:dyDescent="0.25">
      <c r="B245" s="15">
        <v>6</v>
      </c>
      <c r="C245" s="15">
        <v>0.6</v>
      </c>
    </row>
    <row r="263" spans="2:9" x14ac:dyDescent="0.25">
      <c r="B263" s="94" t="s">
        <v>137</v>
      </c>
      <c r="C263" s="94"/>
    </row>
    <row r="266" spans="2:9" ht="22.5" x14ac:dyDescent="0.3">
      <c r="B266" s="28" t="s">
        <v>356</v>
      </c>
      <c r="C266" s="22"/>
      <c r="D266" s="22"/>
      <c r="E266" s="22"/>
      <c r="F266" s="22"/>
      <c r="G266" s="22"/>
      <c r="H266" s="23"/>
      <c r="I266" s="24"/>
    </row>
    <row r="267" spans="2:9" x14ac:dyDescent="0.25">
      <c r="B267" s="5" t="s">
        <v>359</v>
      </c>
      <c r="C267" s="6"/>
      <c r="D267" s="6"/>
      <c r="E267" s="6"/>
      <c r="F267" s="6"/>
      <c r="G267" s="6"/>
      <c r="H267" s="6"/>
      <c r="I267" s="7"/>
    </row>
    <row r="269" spans="2:9" ht="22.5" x14ac:dyDescent="0.3">
      <c r="B269" s="28" t="s">
        <v>357</v>
      </c>
      <c r="C269" s="22"/>
      <c r="D269" s="22"/>
      <c r="E269" s="22"/>
      <c r="F269" s="22"/>
      <c r="G269" s="22"/>
      <c r="H269" s="23"/>
      <c r="I269" s="24"/>
    </row>
    <row r="270" spans="2:9" x14ac:dyDescent="0.25">
      <c r="B270" s="5" t="s">
        <v>358</v>
      </c>
      <c r="C270" s="6"/>
      <c r="D270" s="6"/>
      <c r="E270" s="6"/>
      <c r="F270" s="6"/>
      <c r="G270" s="6"/>
      <c r="H270" s="6"/>
      <c r="I270" s="7"/>
    </row>
    <row r="272" spans="2:9" x14ac:dyDescent="0.25">
      <c r="B272" s="14" t="s">
        <v>101</v>
      </c>
      <c r="C272" s="14" t="s">
        <v>101</v>
      </c>
      <c r="G272" s="14" t="s">
        <v>214</v>
      </c>
      <c r="H272" s="14" t="s">
        <v>102</v>
      </c>
      <c r="I272" s="14" t="s">
        <v>104</v>
      </c>
    </row>
    <row r="273" spans="2:9" ht="30" x14ac:dyDescent="0.25">
      <c r="B273" s="15">
        <v>0.3</v>
      </c>
      <c r="C273" s="15" t="s">
        <v>141</v>
      </c>
      <c r="G273" s="15" t="str">
        <f ca="1">_xlfn.FORMULATEXT(H273)</f>
        <v>=MIN(C273:C280)</v>
      </c>
      <c r="H273" s="15">
        <f>MIN(C273:C280)</f>
        <v>0.25</v>
      </c>
      <c r="I273" s="31" t="s">
        <v>360</v>
      </c>
    </row>
    <row r="274" spans="2:9" ht="30" x14ac:dyDescent="0.25">
      <c r="B274" s="15">
        <v>0.5</v>
      </c>
      <c r="C274" s="15" t="b">
        <v>1</v>
      </c>
      <c r="G274" s="15" t="str">
        <f ca="1">_xlfn.FORMULATEXT(H274)</f>
        <v>=MINA(C273:C280)</v>
      </c>
      <c r="H274" s="15">
        <f>MINA(C273:C280)</f>
        <v>0</v>
      </c>
      <c r="I274" s="31" t="s">
        <v>362</v>
      </c>
    </row>
    <row r="275" spans="2:9" x14ac:dyDescent="0.25">
      <c r="B275" s="15">
        <v>-2</v>
      </c>
      <c r="C275" s="15">
        <v>0.9</v>
      </c>
      <c r="G275" s="15" t="str">
        <f t="shared" ref="G275:G276" ca="1" si="5">_xlfn.FORMULATEXT(H275)</f>
        <v>=MIN(B273:C280)</v>
      </c>
      <c r="H275" s="15">
        <f>MIN(B273:C280)</f>
        <v>-2</v>
      </c>
      <c r="I275" s="29" t="s">
        <v>363</v>
      </c>
    </row>
    <row r="276" spans="2:9" x14ac:dyDescent="0.25">
      <c r="B276" s="15" t="s">
        <v>253</v>
      </c>
      <c r="C276" s="15" t="b">
        <v>0</v>
      </c>
      <c r="G276" s="15" t="str">
        <f t="shared" ca="1" si="5"/>
        <v>=MINA(B273:C280)</v>
      </c>
      <c r="H276" s="15">
        <f>MINA(B273:C280)</f>
        <v>-2</v>
      </c>
      <c r="I276" s="29" t="s">
        <v>363</v>
      </c>
    </row>
    <row r="277" spans="2:9" x14ac:dyDescent="0.25">
      <c r="B277" s="15">
        <v>10</v>
      </c>
      <c r="C277" s="15">
        <v>0.78</v>
      </c>
    </row>
    <row r="278" spans="2:9" x14ac:dyDescent="0.25">
      <c r="B278" s="15">
        <v>8</v>
      </c>
      <c r="C278" s="15">
        <v>0.95</v>
      </c>
    </row>
    <row r="279" spans="2:9" x14ac:dyDescent="0.25">
      <c r="B279" s="15">
        <v>15</v>
      </c>
      <c r="C279" s="15">
        <v>0.25</v>
      </c>
    </row>
    <row r="280" spans="2:9" x14ac:dyDescent="0.25">
      <c r="B280" s="15">
        <v>6</v>
      </c>
      <c r="C280" s="15">
        <v>0.6</v>
      </c>
    </row>
    <row r="298" spans="2:9" x14ac:dyDescent="0.25">
      <c r="B298" s="94" t="s">
        <v>137</v>
      </c>
      <c r="C298" s="94"/>
    </row>
    <row r="300" spans="2:9" ht="22.5" x14ac:dyDescent="0.3">
      <c r="B300" s="28" t="s">
        <v>364</v>
      </c>
      <c r="C300" s="22"/>
      <c r="D300" s="22"/>
      <c r="E300" s="22"/>
      <c r="F300" s="22"/>
      <c r="G300" s="22"/>
      <c r="H300" s="23"/>
      <c r="I300" s="24"/>
    </row>
    <row r="301" spans="2:9" x14ac:dyDescent="0.25">
      <c r="B301" s="5" t="s">
        <v>365</v>
      </c>
      <c r="C301" s="6"/>
      <c r="D301" s="6"/>
      <c r="E301" s="6"/>
      <c r="F301" s="6"/>
      <c r="G301" s="6"/>
      <c r="H301" s="6"/>
      <c r="I301" s="7"/>
    </row>
    <row r="303" spans="2:9" x14ac:dyDescent="0.25">
      <c r="G303" s="14" t="s">
        <v>214</v>
      </c>
      <c r="H303" s="14" t="s">
        <v>102</v>
      </c>
      <c r="I303" s="14" t="s">
        <v>104</v>
      </c>
    </row>
    <row r="304" spans="2:9" x14ac:dyDescent="0.25">
      <c r="G304" s="15" t="str">
        <f ca="1">_xlfn.FORMULATEXT(H304)</f>
        <v>=MOD(25, 8)</v>
      </c>
      <c r="H304" s="15">
        <f>MOD(25, 8)</f>
        <v>1</v>
      </c>
      <c r="I304" s="31" t="s">
        <v>366</v>
      </c>
    </row>
    <row r="305" spans="2:9" x14ac:dyDescent="0.25">
      <c r="G305" s="15" t="str">
        <f t="shared" ref="G305:G307" ca="1" si="6">_xlfn.FORMULATEXT(H305)</f>
        <v>=MOD(25, -8)</v>
      </c>
      <c r="H305" s="15">
        <f>MOD(25, -8)</f>
        <v>-7</v>
      </c>
      <c r="I305" s="31" t="s">
        <v>367</v>
      </c>
    </row>
    <row r="306" spans="2:9" x14ac:dyDescent="0.25">
      <c r="G306" s="15" t="str">
        <f t="shared" ca="1" si="6"/>
        <v>=MOD(-25, 8)</v>
      </c>
      <c r="H306" s="15">
        <f>MOD(-25, 8)</f>
        <v>7</v>
      </c>
      <c r="I306" s="29" t="s">
        <v>368</v>
      </c>
    </row>
    <row r="307" spans="2:9" x14ac:dyDescent="0.25">
      <c r="G307" s="15" t="str">
        <f t="shared" ca="1" si="6"/>
        <v>=MOD(-25, -8)</v>
      </c>
      <c r="H307" s="15">
        <f>MOD(-25, -8)</f>
        <v>-1</v>
      </c>
      <c r="I307" s="29" t="s">
        <v>367</v>
      </c>
    </row>
    <row r="308" spans="2:9" x14ac:dyDescent="0.25">
      <c r="B308" s="94" t="s">
        <v>137</v>
      </c>
      <c r="C308" s="94"/>
    </row>
    <row r="311" spans="2:9" ht="22.5" x14ac:dyDescent="0.3">
      <c r="B311" s="28" t="s">
        <v>369</v>
      </c>
      <c r="C311" s="22"/>
      <c r="D311" s="22"/>
      <c r="E311" s="22"/>
      <c r="F311" s="22"/>
      <c r="G311" s="22"/>
      <c r="H311" s="23"/>
      <c r="I311" s="24"/>
    </row>
    <row r="312" spans="2:9" x14ac:dyDescent="0.25">
      <c r="B312" s="5" t="s">
        <v>370</v>
      </c>
      <c r="C312" s="6"/>
      <c r="D312" s="6"/>
      <c r="E312" s="6"/>
      <c r="F312" s="6"/>
      <c r="G312" s="6"/>
      <c r="H312" s="6"/>
      <c r="I312" s="7"/>
    </row>
    <row r="314" spans="2:9" ht="22.5" x14ac:dyDescent="0.3">
      <c r="B314" s="28" t="s">
        <v>371</v>
      </c>
      <c r="C314" s="22"/>
      <c r="D314" s="22"/>
      <c r="E314" s="22"/>
      <c r="F314" s="22"/>
      <c r="G314" s="22"/>
      <c r="H314" s="23"/>
      <c r="I314" s="24"/>
    </row>
    <row r="315" spans="2:9" x14ac:dyDescent="0.25">
      <c r="B315" s="5" t="s">
        <v>372</v>
      </c>
      <c r="C315" s="6"/>
      <c r="D315" s="6"/>
      <c r="E315" s="6"/>
      <c r="F315" s="6"/>
      <c r="G315" s="6"/>
      <c r="H315" s="6"/>
      <c r="I315" s="7"/>
    </row>
    <row r="317" spans="2:9" x14ac:dyDescent="0.25">
      <c r="G317" s="14" t="s">
        <v>214</v>
      </c>
      <c r="H317" s="14" t="s">
        <v>102</v>
      </c>
      <c r="I317" s="14" t="s">
        <v>104</v>
      </c>
    </row>
    <row r="318" spans="2:9" x14ac:dyDescent="0.25">
      <c r="G318" s="15" t="str">
        <f ca="1">_xlfn.FORMULATEXT(H318)</f>
        <v>=RAND()</v>
      </c>
      <c r="H318" s="15">
        <f ca="1">RAND()</f>
        <v>0.17172429542715784</v>
      </c>
      <c r="I318" s="31" t="s">
        <v>373</v>
      </c>
    </row>
    <row r="319" spans="2:9" x14ac:dyDescent="0.25">
      <c r="G319" s="15" t="str">
        <f t="shared" ref="G319:G323" ca="1" si="7">_xlfn.FORMULATEXT(H319)</f>
        <v>=RAND()</v>
      </c>
      <c r="H319" s="15">
        <f t="shared" ref="H319:H320" ca="1" si="8">RAND()</f>
        <v>0.29155392746406572</v>
      </c>
      <c r="I319" s="31" t="s">
        <v>373</v>
      </c>
    </row>
    <row r="320" spans="2:9" x14ac:dyDescent="0.25">
      <c r="G320" s="15" t="str">
        <f t="shared" ca="1" si="7"/>
        <v>=RAND()</v>
      </c>
      <c r="H320" s="15">
        <f t="shared" ca="1" si="8"/>
        <v>0.18009297808873637</v>
      </c>
      <c r="I320" s="29" t="s">
        <v>373</v>
      </c>
    </row>
    <row r="321" spans="2:9" x14ac:dyDescent="0.25">
      <c r="G321" s="15" t="str">
        <f t="shared" ca="1" si="7"/>
        <v>=RANDBETWEEN(100, 200)</v>
      </c>
      <c r="H321" s="15">
        <f ca="1">RANDBETWEEN(100, 200)</f>
        <v>110</v>
      </c>
      <c r="I321" s="29" t="s">
        <v>374</v>
      </c>
    </row>
    <row r="322" spans="2:9" x14ac:dyDescent="0.25">
      <c r="G322" s="15" t="str">
        <f t="shared" ca="1" si="7"/>
        <v>=RANDBETWEEN(100, 200)</v>
      </c>
      <c r="H322" s="15">
        <f t="shared" ref="H322:H323" ca="1" si="9">RANDBETWEEN(100, 200)</f>
        <v>103</v>
      </c>
      <c r="I322" s="29" t="s">
        <v>374</v>
      </c>
    </row>
    <row r="323" spans="2:9" x14ac:dyDescent="0.25">
      <c r="B323" s="94" t="s">
        <v>137</v>
      </c>
      <c r="C323" s="94"/>
      <c r="G323" s="15" t="str">
        <f t="shared" ca="1" si="7"/>
        <v>=RANDBETWEEN(100, 200)</v>
      </c>
      <c r="H323" s="15">
        <f t="shared" ca="1" si="9"/>
        <v>131</v>
      </c>
      <c r="I323" s="29" t="s">
        <v>374</v>
      </c>
    </row>
    <row r="326" spans="2:9" ht="22.5" x14ac:dyDescent="0.3">
      <c r="B326" s="28" t="s">
        <v>375</v>
      </c>
      <c r="C326" s="22"/>
      <c r="D326" s="22"/>
      <c r="E326" s="22"/>
      <c r="F326" s="22"/>
      <c r="G326" s="22"/>
      <c r="H326" s="23"/>
      <c r="I326" s="24"/>
    </row>
    <row r="327" spans="2:9" x14ac:dyDescent="0.25">
      <c r="B327" s="5" t="s">
        <v>376</v>
      </c>
      <c r="C327" s="6"/>
      <c r="D327" s="6"/>
      <c r="E327" s="6"/>
      <c r="F327" s="6"/>
      <c r="G327" s="6"/>
      <c r="H327" s="6"/>
      <c r="I327" s="7"/>
    </row>
    <row r="329" spans="2:9" x14ac:dyDescent="0.25">
      <c r="G329" s="14" t="s">
        <v>214</v>
      </c>
      <c r="H329" s="14" t="s">
        <v>102</v>
      </c>
      <c r="I329" s="14" t="s">
        <v>104</v>
      </c>
    </row>
    <row r="330" spans="2:9" x14ac:dyDescent="0.25">
      <c r="G330" s="15" t="str">
        <f ca="1">_xlfn.FORMULATEXT(H330)</f>
        <v>=SQRT(49)</v>
      </c>
      <c r="H330" s="15">
        <f>SQRT(49)</f>
        <v>7</v>
      </c>
      <c r="I330" s="31" t="s">
        <v>379</v>
      </c>
    </row>
    <row r="331" spans="2:9" x14ac:dyDescent="0.25">
      <c r="G331" s="15" t="str">
        <f t="shared" ref="G331:G333" ca="1" si="10">_xlfn.FORMULATEXT(H331)</f>
        <v>=SQRT(625)</v>
      </c>
      <c r="H331" s="15">
        <f>SQRT(625)</f>
        <v>25</v>
      </c>
      <c r="I331" s="31" t="s">
        <v>377</v>
      </c>
    </row>
    <row r="332" spans="2:9" x14ac:dyDescent="0.25">
      <c r="G332" s="15" t="str">
        <f t="shared" ca="1" si="10"/>
        <v>=SQRT(50)</v>
      </c>
      <c r="H332" s="15">
        <f>SQRT(50)</f>
        <v>7.0710678118654755</v>
      </c>
      <c r="I332" s="29" t="s">
        <v>378</v>
      </c>
    </row>
    <row r="333" spans="2:9" x14ac:dyDescent="0.25">
      <c r="B333" s="94" t="s">
        <v>137</v>
      </c>
      <c r="C333" s="94"/>
      <c r="G333" s="15" t="str">
        <f t="shared" ca="1" si="10"/>
        <v>=SQRT(-49)</v>
      </c>
      <c r="H333" s="15" t="e">
        <f>SQRT(-49)</f>
        <v>#NUM!</v>
      </c>
      <c r="I333" s="29" t="s">
        <v>380</v>
      </c>
    </row>
    <row r="336" spans="2:9" ht="22.5" x14ac:dyDescent="0.3">
      <c r="B336" s="28" t="s">
        <v>381</v>
      </c>
      <c r="C336" s="22"/>
      <c r="D336" s="22"/>
      <c r="E336" s="22"/>
      <c r="F336" s="22"/>
      <c r="G336" s="22"/>
      <c r="H336" s="23"/>
      <c r="I336" s="24"/>
    </row>
    <row r="337" spans="2:9" x14ac:dyDescent="0.25">
      <c r="B337" s="5" t="s">
        <v>382</v>
      </c>
      <c r="C337" s="6"/>
      <c r="D337" s="6"/>
      <c r="E337" s="6"/>
      <c r="F337" s="6"/>
      <c r="G337" s="6"/>
      <c r="H337" s="6"/>
      <c r="I337" s="7"/>
    </row>
    <row r="339" spans="2:9" ht="57" customHeight="1" x14ac:dyDescent="0.25">
      <c r="B339" s="34" t="s">
        <v>389</v>
      </c>
      <c r="C339" s="34" t="s">
        <v>390</v>
      </c>
      <c r="D339" s="14" t="s">
        <v>383</v>
      </c>
    </row>
    <row r="340" spans="2:9" x14ac:dyDescent="0.25">
      <c r="B340" s="15">
        <v>1</v>
      </c>
      <c r="C340" s="15">
        <v>101</v>
      </c>
      <c r="D340" s="15" t="s">
        <v>74</v>
      </c>
    </row>
    <row r="341" spans="2:9" x14ac:dyDescent="0.25">
      <c r="B341" s="15">
        <v>2</v>
      </c>
      <c r="C341" s="15">
        <v>102</v>
      </c>
      <c r="D341" s="15" t="s">
        <v>80</v>
      </c>
    </row>
    <row r="342" spans="2:9" x14ac:dyDescent="0.25">
      <c r="B342" s="15">
        <v>3</v>
      </c>
      <c r="C342" s="15">
        <v>103</v>
      </c>
      <c r="D342" s="15" t="s">
        <v>82</v>
      </c>
    </row>
    <row r="343" spans="2:9" x14ac:dyDescent="0.25">
      <c r="B343" s="15">
        <v>4</v>
      </c>
      <c r="C343" s="15">
        <v>104</v>
      </c>
      <c r="D343" s="15" t="s">
        <v>88</v>
      </c>
    </row>
    <row r="344" spans="2:9" x14ac:dyDescent="0.25">
      <c r="B344" s="15">
        <v>5</v>
      </c>
      <c r="C344" s="15">
        <v>105</v>
      </c>
      <c r="D344" s="15" t="s">
        <v>92</v>
      </c>
    </row>
    <row r="345" spans="2:9" x14ac:dyDescent="0.25">
      <c r="B345" s="15">
        <v>6</v>
      </c>
      <c r="C345" s="15">
        <v>106</v>
      </c>
      <c r="D345" s="15" t="s">
        <v>384</v>
      </c>
    </row>
    <row r="346" spans="2:9" x14ac:dyDescent="0.25">
      <c r="B346" s="15">
        <v>7</v>
      </c>
      <c r="C346" s="15">
        <v>107</v>
      </c>
      <c r="D346" s="15" t="s">
        <v>385</v>
      </c>
    </row>
    <row r="347" spans="2:9" x14ac:dyDescent="0.25">
      <c r="B347" s="15">
        <v>8</v>
      </c>
      <c r="C347" s="15">
        <v>108</v>
      </c>
      <c r="D347" s="15" t="s">
        <v>386</v>
      </c>
    </row>
    <row r="348" spans="2:9" x14ac:dyDescent="0.25">
      <c r="B348" s="15">
        <v>9</v>
      </c>
      <c r="C348" s="15">
        <v>109</v>
      </c>
      <c r="D348" s="15" t="s">
        <v>10</v>
      </c>
    </row>
    <row r="349" spans="2:9" x14ac:dyDescent="0.25">
      <c r="B349" s="15">
        <v>10</v>
      </c>
      <c r="C349" s="15">
        <v>110</v>
      </c>
      <c r="D349" s="15" t="s">
        <v>387</v>
      </c>
    </row>
    <row r="350" spans="2:9" x14ac:dyDescent="0.25">
      <c r="B350" s="15">
        <v>11</v>
      </c>
      <c r="C350" s="15">
        <v>111</v>
      </c>
      <c r="D350" s="15" t="s">
        <v>388</v>
      </c>
    </row>
    <row r="353" spans="2:9" x14ac:dyDescent="0.25">
      <c r="B353" s="14" t="s">
        <v>101</v>
      </c>
      <c r="G353" s="14" t="s">
        <v>214</v>
      </c>
      <c r="H353" s="14" t="s">
        <v>102</v>
      </c>
      <c r="I353" s="14" t="s">
        <v>104</v>
      </c>
    </row>
    <row r="354" spans="2:9" ht="26.25" x14ac:dyDescent="0.25">
      <c r="B354" s="15">
        <v>15</v>
      </c>
      <c r="G354" s="15" t="str">
        <f ca="1">_xlfn.FORMULATEXT(H354)</f>
        <v>=SUBTOTAL(109, B354:B365)</v>
      </c>
      <c r="H354" s="15">
        <f>SUBTOTAL(109, B354:B365)</f>
        <v>542</v>
      </c>
      <c r="I354" s="29" t="s">
        <v>391</v>
      </c>
    </row>
    <row r="355" spans="2:9" ht="26.25" x14ac:dyDescent="0.25">
      <c r="B355" s="15">
        <v>45</v>
      </c>
      <c r="G355" s="15" t="str">
        <f ca="1">_xlfn.FORMULATEXT(H355)</f>
        <v>=SUBTOTAL(9, B354:B365)</v>
      </c>
      <c r="H355" s="15">
        <f>SUBTOTAL(9, B354:B365)</f>
        <v>632</v>
      </c>
      <c r="I355" s="29" t="s">
        <v>392</v>
      </c>
    </row>
    <row r="356" spans="2:9" x14ac:dyDescent="0.25">
      <c r="B356" s="15">
        <v>78</v>
      </c>
      <c r="G356" s="15" t="str">
        <f t="shared" ref="G356:G357" ca="1" si="11">_xlfn.FORMULATEXT(H356)</f>
        <v>=SUBTOTAL(101, B354:B365)</v>
      </c>
      <c r="H356" s="15">
        <f>SUBTOTAL(101, B354:B365)</f>
        <v>54.2</v>
      </c>
      <c r="I356" s="15" t="s">
        <v>393</v>
      </c>
    </row>
    <row r="357" spans="2:9" x14ac:dyDescent="0.25">
      <c r="B357" s="15">
        <v>89</v>
      </c>
      <c r="G357" s="15" t="str">
        <f t="shared" ca="1" si="11"/>
        <v>=SUBTOTAL(1, B354:B365)</v>
      </c>
      <c r="H357" s="15">
        <f>SUBTOTAL(1, B354:B365)</f>
        <v>52.666666666666664</v>
      </c>
      <c r="I357" s="15" t="s">
        <v>394</v>
      </c>
    </row>
    <row r="358" spans="2:9" x14ac:dyDescent="0.25">
      <c r="B358" s="15">
        <v>65</v>
      </c>
    </row>
    <row r="359" spans="2:9" x14ac:dyDescent="0.25">
      <c r="B359" s="15">
        <v>78</v>
      </c>
    </row>
    <row r="360" spans="2:9" x14ac:dyDescent="0.25">
      <c r="B360" s="15">
        <v>45</v>
      </c>
    </row>
    <row r="361" spans="2:9" hidden="1" x14ac:dyDescent="0.25">
      <c r="B361" s="15">
        <v>12</v>
      </c>
    </row>
    <row r="362" spans="2:9" hidden="1" x14ac:dyDescent="0.25">
      <c r="B362" s="15">
        <v>78</v>
      </c>
    </row>
    <row r="363" spans="2:9" x14ac:dyDescent="0.25">
      <c r="B363" s="15">
        <v>50</v>
      </c>
    </row>
    <row r="364" spans="2:9" x14ac:dyDescent="0.25">
      <c r="B364" s="15">
        <v>65</v>
      </c>
    </row>
    <row r="365" spans="2:9" x14ac:dyDescent="0.25">
      <c r="B365" s="15">
        <v>12</v>
      </c>
    </row>
    <row r="367" spans="2:9" x14ac:dyDescent="0.25">
      <c r="B367" s="94" t="s">
        <v>137</v>
      </c>
      <c r="C367" s="94"/>
    </row>
  </sheetData>
  <mergeCells count="20">
    <mergeCell ref="B106:C106"/>
    <mergeCell ref="B14:C14"/>
    <mergeCell ref="B32:C32"/>
    <mergeCell ref="B51:C51"/>
    <mergeCell ref="B71:C71"/>
    <mergeCell ref="B89:C89"/>
    <mergeCell ref="B367:C367"/>
    <mergeCell ref="B198:C198"/>
    <mergeCell ref="B211:C211"/>
    <mergeCell ref="B126:C126"/>
    <mergeCell ref="B140:C140"/>
    <mergeCell ref="B155:C155"/>
    <mergeCell ref="B165:C165"/>
    <mergeCell ref="B183:C183"/>
    <mergeCell ref="B333:C333"/>
    <mergeCell ref="B228:C228"/>
    <mergeCell ref="B263:C263"/>
    <mergeCell ref="B298:C298"/>
    <mergeCell ref="B308:C308"/>
    <mergeCell ref="B323:C323"/>
  </mergeCells>
  <hyperlinks>
    <hyperlink ref="B14" location="'LIST OF FUNCTIONS'!A1" display="Back to LIST OF FUNCTIONS" xr:uid="{00000000-0004-0000-0400-000000000000}"/>
    <hyperlink ref="B32" location="'LIST OF FUNCTIONS'!A1" display="Back to LIST OF FUNCTIONS" xr:uid="{00000000-0004-0000-0400-000001000000}"/>
    <hyperlink ref="B51" location="'LIST OF FUNCTIONS'!A1" display="Back to LIST OF FUNCTIONS" xr:uid="{00000000-0004-0000-0400-000002000000}"/>
    <hyperlink ref="B71" location="'LIST OF FUNCTIONS'!A1" display="Back to LIST OF FUNCTIONS" xr:uid="{00000000-0004-0000-0400-000003000000}"/>
    <hyperlink ref="B89" location="'LIST OF FUNCTIONS'!A1" display="Back to LIST OF FUNCTIONS" xr:uid="{00000000-0004-0000-0400-000004000000}"/>
    <hyperlink ref="B126" location="'LIST OF FUNCTIONS'!A1" display="Back to LIST OF FUNCTIONS" xr:uid="{00000000-0004-0000-0400-000005000000}"/>
    <hyperlink ref="B140" location="'LIST OF FUNCTIONS'!A1" display="Back to LIST OF FUNCTIONS" xr:uid="{00000000-0004-0000-0400-000006000000}"/>
    <hyperlink ref="B155" location="'LIST OF FUNCTIONS'!A1" display="Back to LIST OF FUNCTIONS" xr:uid="{00000000-0004-0000-0400-000007000000}"/>
    <hyperlink ref="B165" location="'LIST OF FUNCTIONS'!A1" display="Back to LIST OF FUNCTIONS" xr:uid="{00000000-0004-0000-0400-000008000000}"/>
    <hyperlink ref="B183" location="'LIST OF FUNCTIONS'!A1" display="Back to LIST OF FUNCTIONS" xr:uid="{00000000-0004-0000-0400-000009000000}"/>
    <hyperlink ref="B198" location="'LIST OF FUNCTIONS'!A1" display="Back to LIST OF FUNCTIONS" xr:uid="{00000000-0004-0000-0400-00000A000000}"/>
    <hyperlink ref="B211" location="'LIST OF FUNCTIONS'!A1" display="Back to LIST OF FUNCTIONS" xr:uid="{00000000-0004-0000-0400-00000B000000}"/>
    <hyperlink ref="B228" location="'LIST OF FUNCTIONS'!A1" display="Back to LIST OF FUNCTIONS" xr:uid="{00000000-0004-0000-0400-00000C000000}"/>
    <hyperlink ref="B263" location="'LIST OF FUNCTIONS'!A1" display="Back to LIST OF FUNCTIONS" xr:uid="{00000000-0004-0000-0400-00000D000000}"/>
    <hyperlink ref="B298" location="'LIST OF FUNCTIONS'!A1" display="Back to LIST OF FUNCTIONS" xr:uid="{00000000-0004-0000-0400-00000E000000}"/>
    <hyperlink ref="B308" location="'LIST OF FUNCTIONS'!A1" display="Back to LIST OF FUNCTIONS" xr:uid="{00000000-0004-0000-0400-00000F000000}"/>
    <hyperlink ref="B323" location="'LIST OF FUNCTIONS'!A1" display="Back to LIST OF FUNCTIONS" xr:uid="{00000000-0004-0000-0400-000010000000}"/>
    <hyperlink ref="B333" location="'LIST OF FUNCTIONS'!A1" display="Back to LIST OF FUNCTIONS" xr:uid="{00000000-0004-0000-0400-000011000000}"/>
    <hyperlink ref="B367" location="'LIST OF FUNCTIONS'!A1" display="Back to LIST OF FUNCTIONS" xr:uid="{00000000-0004-0000-0400-000012000000}"/>
    <hyperlink ref="B106" location="'LIST OF FUNCTIONS'!A1" display="Back to LIST OF FUNCTIONS" xr:uid="{00000000-0004-0000-0400-000013000000}"/>
  </hyperlinks>
  <pageMargins left="0.7" right="0.7" top="0.75" bottom="0.75" header="0.3" footer="0.3"/>
  <ignoredErrors>
    <ignoredError sqref="H95 H97" formulaRange="1"/>
  </ignoredErrors>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H80"/>
  <sheetViews>
    <sheetView showGridLines="0" workbookViewId="0">
      <selection sqref="A1:XFD1"/>
    </sheetView>
  </sheetViews>
  <sheetFormatPr defaultRowHeight="15" x14ac:dyDescent="0.25"/>
  <cols>
    <col min="1" max="1" width="3.85546875" customWidth="1"/>
    <col min="2" max="2" width="19.7109375" customWidth="1"/>
    <col min="3" max="5" width="1.7109375" customWidth="1"/>
    <col min="6" max="6" width="35.28515625" bestFit="1" customWidth="1"/>
    <col min="7" max="7" width="22.5703125" bestFit="1" customWidth="1"/>
    <col min="8" max="8" width="50" bestFit="1" customWidth="1"/>
  </cols>
  <sheetData>
    <row r="1" spans="2:8" ht="22.5" x14ac:dyDescent="0.3">
      <c r="B1" s="28" t="s">
        <v>397</v>
      </c>
      <c r="C1" s="22"/>
      <c r="D1" s="22"/>
      <c r="E1" s="22"/>
      <c r="F1" s="22"/>
      <c r="G1" s="23"/>
      <c r="H1" s="24"/>
    </row>
    <row r="2" spans="2:8" x14ac:dyDescent="0.25">
      <c r="B2" s="5" t="s">
        <v>398</v>
      </c>
      <c r="C2" s="6"/>
      <c r="D2" s="6"/>
      <c r="E2" s="6"/>
      <c r="F2" s="6"/>
      <c r="G2" s="6"/>
      <c r="H2" s="7"/>
    </row>
    <row r="4" spans="2:8" x14ac:dyDescent="0.25">
      <c r="B4" s="14" t="s">
        <v>399</v>
      </c>
      <c r="F4" s="14" t="s">
        <v>214</v>
      </c>
      <c r="G4" s="14" t="s">
        <v>102</v>
      </c>
      <c r="H4" s="14" t="s">
        <v>104</v>
      </c>
    </row>
    <row r="5" spans="2:8" x14ac:dyDescent="0.25">
      <c r="B5" s="15" t="s">
        <v>400</v>
      </c>
      <c r="F5" s="15" t="str">
        <f ca="1">_xlfn.FORMULATEXT(G5)</f>
        <v>=FIND("r", B5)</v>
      </c>
      <c r="G5" s="15">
        <f>FIND("r", B5)</f>
        <v>3</v>
      </c>
      <c r="H5" s="15" t="s">
        <v>401</v>
      </c>
    </row>
    <row r="6" spans="2:8" x14ac:dyDescent="0.25">
      <c r="F6" s="15" t="str">
        <f ca="1">_xlfn.FORMULATEXT(G6)</f>
        <v>=FIND("r", B5, 1)</v>
      </c>
      <c r="G6" s="15">
        <f>FIND("r", B5, 1)</f>
        <v>3</v>
      </c>
      <c r="H6" s="15" t="s">
        <v>401</v>
      </c>
    </row>
    <row r="7" spans="2:8" x14ac:dyDescent="0.25">
      <c r="F7" s="15" t="str">
        <f t="shared" ref="F7:F10" ca="1" si="0">_xlfn.FORMULATEXT(G7)</f>
        <v>=FIND("r", B5, 2)</v>
      </c>
      <c r="G7" s="15">
        <f>FIND("r", B5, 2)</f>
        <v>3</v>
      </c>
      <c r="H7" s="29" t="s">
        <v>402</v>
      </c>
    </row>
    <row r="8" spans="2:8" x14ac:dyDescent="0.25">
      <c r="F8" s="15" t="str">
        <f t="shared" ca="1" si="0"/>
        <v>=FIND("r", B5, 3)</v>
      </c>
      <c r="G8" s="15">
        <f>FIND("r", B5, 3)</f>
        <v>3</v>
      </c>
      <c r="H8" s="15" t="s">
        <v>403</v>
      </c>
    </row>
    <row r="9" spans="2:8" x14ac:dyDescent="0.25">
      <c r="F9" s="15" t="str">
        <f t="shared" ca="1" si="0"/>
        <v>=FIND("r", B5, 4)</v>
      </c>
      <c r="G9" s="15">
        <f>FIND("r", B5, 4)</f>
        <v>14</v>
      </c>
      <c r="H9" s="15" t="s">
        <v>404</v>
      </c>
    </row>
    <row r="10" spans="2:8" x14ac:dyDescent="0.25">
      <c r="F10" s="15" t="str">
        <f t="shared" ca="1" si="0"/>
        <v>=FIND("R", B5)</v>
      </c>
      <c r="G10" s="15">
        <f>FIND("R", B5)</f>
        <v>16</v>
      </c>
      <c r="H10" s="15" t="s">
        <v>405</v>
      </c>
    </row>
    <row r="26" spans="2:8" x14ac:dyDescent="0.25">
      <c r="B26" s="94" t="s">
        <v>137</v>
      </c>
      <c r="C26" s="94"/>
    </row>
    <row r="28" spans="2:8" ht="22.5" x14ac:dyDescent="0.3">
      <c r="B28" s="28" t="s">
        <v>406</v>
      </c>
      <c r="C28" s="22"/>
      <c r="D28" s="22"/>
      <c r="E28" s="22"/>
      <c r="F28" s="22"/>
      <c r="G28" s="23"/>
      <c r="H28" s="24"/>
    </row>
    <row r="29" spans="2:8" x14ac:dyDescent="0.25">
      <c r="B29" s="5" t="s">
        <v>407</v>
      </c>
      <c r="C29" s="6"/>
      <c r="D29" s="6"/>
      <c r="E29" s="6"/>
      <c r="F29" s="6"/>
      <c r="G29" s="6"/>
      <c r="H29" s="7"/>
    </row>
    <row r="31" spans="2:8" x14ac:dyDescent="0.25">
      <c r="B31" s="14" t="s">
        <v>399</v>
      </c>
      <c r="F31" s="14" t="s">
        <v>214</v>
      </c>
      <c r="G31" s="14" t="s">
        <v>102</v>
      </c>
      <c r="H31" s="14" t="s">
        <v>104</v>
      </c>
    </row>
    <row r="32" spans="2:8" x14ac:dyDescent="0.25">
      <c r="B32" s="15" t="s">
        <v>400</v>
      </c>
      <c r="F32" s="15" t="str">
        <f ca="1">_xlfn.FORMULATEXT(G32)</f>
        <v>=SEARCH("r", B32)</v>
      </c>
      <c r="G32" s="15">
        <f>SEARCH("r", B32)</f>
        <v>3</v>
      </c>
      <c r="H32" s="15" t="s">
        <v>401</v>
      </c>
    </row>
    <row r="33" spans="2:8" x14ac:dyDescent="0.25">
      <c r="B33" s="15" t="s">
        <v>409</v>
      </c>
      <c r="F33" s="15" t="str">
        <f ca="1">_xlfn.FORMULATEXT(G33)</f>
        <v>=SEARCH("r", B32, 1)</v>
      </c>
      <c r="G33" s="15">
        <f>SEARCH("r", B32, 1)</f>
        <v>3</v>
      </c>
      <c r="H33" s="15" t="s">
        <v>401</v>
      </c>
    </row>
    <row r="34" spans="2:8" x14ac:dyDescent="0.25">
      <c r="B34" s="15" t="s">
        <v>410</v>
      </c>
      <c r="F34" s="15" t="str">
        <f t="shared" ref="F34:F39" ca="1" si="1">_xlfn.FORMULATEXT(G34)</f>
        <v>=SEARCH("r", B32, 2)</v>
      </c>
      <c r="G34" s="15">
        <f>SEARCH("r", B32, 2)</f>
        <v>3</v>
      </c>
      <c r="H34" s="29" t="s">
        <v>402</v>
      </c>
    </row>
    <row r="35" spans="2:8" x14ac:dyDescent="0.25">
      <c r="F35" s="15" t="str">
        <f t="shared" ca="1" si="1"/>
        <v>=SEARCH("r", B32, 3)</v>
      </c>
      <c r="G35" s="15">
        <f>SEARCH("r", B32, 3)</f>
        <v>3</v>
      </c>
      <c r="H35" s="15" t="s">
        <v>403</v>
      </c>
    </row>
    <row r="36" spans="2:8" x14ac:dyDescent="0.25">
      <c r="F36" s="15" t="str">
        <f t="shared" ca="1" si="1"/>
        <v>=SEARCH("r", B32, 4)</v>
      </c>
      <c r="G36" s="15">
        <f>SEARCH("r", B32, 4)</f>
        <v>14</v>
      </c>
      <c r="H36" s="15" t="s">
        <v>404</v>
      </c>
    </row>
    <row r="37" spans="2:8" ht="26.25" x14ac:dyDescent="0.25">
      <c r="F37" s="15" t="str">
        <f t="shared" ca="1" si="1"/>
        <v>=SEARCH("R", B32)</v>
      </c>
      <c r="G37" s="15">
        <f>SEARCH("R", B32)</f>
        <v>3</v>
      </c>
      <c r="H37" s="29" t="s">
        <v>408</v>
      </c>
    </row>
    <row r="38" spans="2:8" x14ac:dyDescent="0.25">
      <c r="F38" s="15" t="str">
        <f t="shared" ca="1" si="1"/>
        <v>=SEARCH(" ", B33)</v>
      </c>
      <c r="G38" s="15">
        <f>SEARCH(" ", B33)</f>
        <v>6</v>
      </c>
      <c r="H38" s="15" t="s">
        <v>412</v>
      </c>
    </row>
    <row r="39" spans="2:8" x14ac:dyDescent="0.25">
      <c r="F39" s="15" t="str">
        <f t="shared" ca="1" si="1"/>
        <v>=SEARCH("""",B34)</v>
      </c>
      <c r="G39" s="15">
        <f>SEARCH("""",B34)</f>
        <v>5</v>
      </c>
      <c r="H39" s="15" t="s">
        <v>411</v>
      </c>
    </row>
    <row r="55" spans="2:8" x14ac:dyDescent="0.25">
      <c r="B55" s="94" t="s">
        <v>137</v>
      </c>
      <c r="C55" s="94"/>
    </row>
    <row r="58" spans="2:8" ht="22.5" x14ac:dyDescent="0.3">
      <c r="B58" s="28" t="s">
        <v>414</v>
      </c>
      <c r="C58" s="22"/>
      <c r="D58" s="22"/>
      <c r="E58" s="22"/>
      <c r="F58" s="22"/>
      <c r="G58" s="23"/>
      <c r="H58" s="24"/>
    </row>
    <row r="59" spans="2:8" x14ac:dyDescent="0.25">
      <c r="B59" s="5" t="s">
        <v>415</v>
      </c>
      <c r="C59" s="6"/>
      <c r="D59" s="6"/>
      <c r="E59" s="6"/>
      <c r="F59" s="6"/>
      <c r="G59" s="6"/>
      <c r="H59" s="7"/>
    </row>
    <row r="61" spans="2:8" x14ac:dyDescent="0.25">
      <c r="B61" s="14" t="s">
        <v>399</v>
      </c>
      <c r="F61" s="14" t="s">
        <v>214</v>
      </c>
      <c r="G61" s="14" t="s">
        <v>102</v>
      </c>
      <c r="H61" s="14" t="s">
        <v>104</v>
      </c>
    </row>
    <row r="62" spans="2:8" x14ac:dyDescent="0.25">
      <c r="B62" s="15" t="s">
        <v>418</v>
      </c>
      <c r="F62" s="15" t="str">
        <f ca="1">_xlfn.FORMULATEXT(G62)</f>
        <v>=SUBSTITUTE(B62, "Sold", "Bought")</v>
      </c>
      <c r="G62" s="15" t="str">
        <f>SUBSTITUTE(B62, "Sold", "Bought")</f>
        <v>Quantity Bought Bought</v>
      </c>
      <c r="H62" s="15" t="s">
        <v>419</v>
      </c>
    </row>
    <row r="63" spans="2:8" x14ac:dyDescent="0.25">
      <c r="B63" s="15" t="s">
        <v>416</v>
      </c>
      <c r="F63" s="15" t="str">
        <f t="shared" ref="F63:F65" ca="1" si="2">_xlfn.FORMULATEXT(G63)</f>
        <v>=SUBSTITUTE(B62, "Sold", "Bought", 1)</v>
      </c>
      <c r="G63" s="15" t="str">
        <f>SUBSTITUTE(B62, "Sold", "Bought", 1)</f>
        <v>Quantity Bought Sold</v>
      </c>
      <c r="H63" s="15" t="s">
        <v>420</v>
      </c>
    </row>
    <row r="64" spans="2:8" x14ac:dyDescent="0.25">
      <c r="B64" s="15" t="s">
        <v>417</v>
      </c>
      <c r="F64" s="15" t="str">
        <f t="shared" ca="1" si="2"/>
        <v>=SUBSTITUTE(B62, "Sold", "Bought", 2)</v>
      </c>
      <c r="G64" s="15" t="str">
        <f>SUBSTITUTE(B62, "Sold", "Bought", 2)</f>
        <v>Quantity Sold Bought</v>
      </c>
      <c r="H64" s="15" t="s">
        <v>421</v>
      </c>
    </row>
    <row r="65" spans="2:8" x14ac:dyDescent="0.25">
      <c r="F65" s="15" t="str">
        <f t="shared" ca="1" si="2"/>
        <v>=SUBSTITUTE(B63, "08", "13")</v>
      </c>
      <c r="G65" s="15" t="str">
        <f>SUBSTITUTE(B63, "08", "13")</f>
        <v>Year 2013</v>
      </c>
      <c r="H65" s="15" t="s">
        <v>422</v>
      </c>
    </row>
    <row r="67" spans="2:8" x14ac:dyDescent="0.25">
      <c r="B67" s="94" t="s">
        <v>137</v>
      </c>
      <c r="C67" s="94"/>
    </row>
    <row r="69" spans="2:8" ht="22.5" x14ac:dyDescent="0.3">
      <c r="B69" s="28" t="s">
        <v>771</v>
      </c>
      <c r="C69" s="22"/>
      <c r="D69" s="22"/>
      <c r="E69" s="22"/>
      <c r="F69" s="22"/>
      <c r="G69" s="23"/>
      <c r="H69" s="24"/>
    </row>
    <row r="70" spans="2:8" x14ac:dyDescent="0.25">
      <c r="B70" s="5" t="s">
        <v>772</v>
      </c>
      <c r="C70" s="6"/>
      <c r="D70" s="6"/>
      <c r="E70" s="6"/>
      <c r="F70" s="6"/>
      <c r="G70" s="6"/>
      <c r="H70" s="7"/>
    </row>
    <row r="72" spans="2:8" x14ac:dyDescent="0.25">
      <c r="B72" s="14" t="s">
        <v>399</v>
      </c>
      <c r="F72" s="14" t="s">
        <v>214</v>
      </c>
      <c r="G72" s="14" t="s">
        <v>102</v>
      </c>
      <c r="H72" s="14" t="s">
        <v>104</v>
      </c>
    </row>
    <row r="73" spans="2:8" x14ac:dyDescent="0.25">
      <c r="B73" s="15" t="s">
        <v>773</v>
      </c>
      <c r="F73" s="15" t="str">
        <f ca="1">_xlfn.FORMULATEXT(G73)</f>
        <v>=REPLACE(B73, 9, 1, "Kawser")</v>
      </c>
      <c r="G73" s="15" t="str">
        <f>REPLACE(B73, 9, 1, "Kawser")</f>
        <v>Marissa Kawserhan</v>
      </c>
      <c r="H73" s="15" t="s">
        <v>774</v>
      </c>
    </row>
    <row r="74" spans="2:8" x14ac:dyDescent="0.25">
      <c r="B74" s="15">
        <v>2015</v>
      </c>
      <c r="F74" s="15" t="str">
        <f t="shared" ref="F74:F80" ca="1" si="3">_xlfn.FORMULATEXT(G74)</f>
        <v>=REPLACE(B73, 9, 2, "Kawser")</v>
      </c>
      <c r="G74" s="15" t="str">
        <f>REPLACE(B73, 9, 2, "Kawser")</f>
        <v>Marissa Kawseran</v>
      </c>
      <c r="H74" s="15" t="s">
        <v>775</v>
      </c>
    </row>
    <row r="75" spans="2:8" x14ac:dyDescent="0.25">
      <c r="B75" s="15">
        <v>9876543210</v>
      </c>
      <c r="F75" s="15" t="str">
        <f t="shared" ca="1" si="3"/>
        <v>=REPLACE(B73, 9, 3, "Kawser")</v>
      </c>
      <c r="G75" s="15" t="str">
        <f>REPLACE(B73, 9, 3, "Kawser")</f>
        <v>Marissa Kawsern</v>
      </c>
      <c r="H75" s="15" t="s">
        <v>776</v>
      </c>
    </row>
    <row r="76" spans="2:8" ht="26.25" x14ac:dyDescent="0.25">
      <c r="F76" s="15" t="str">
        <f t="shared" ca="1" si="3"/>
        <v>=REPLACE(B73, 9, 4, "Kawser")</v>
      </c>
      <c r="G76" s="15" t="str">
        <f>REPLACE(B73, 9, 4, "Kawser")</f>
        <v>Marissa Kawser</v>
      </c>
      <c r="H76" s="29" t="s">
        <v>777</v>
      </c>
    </row>
    <row r="77" spans="2:8" x14ac:dyDescent="0.25">
      <c r="F77" s="15" t="str">
        <f t="shared" ca="1" si="3"/>
        <v>=REPLACE(B73, 1, 1, "Kawser")</v>
      </c>
      <c r="G77" s="15" t="str">
        <f>REPLACE(B73, 1, 1, "Kawser")</f>
        <v>Kawserarissa Khan</v>
      </c>
      <c r="H77" s="15" t="s">
        <v>778</v>
      </c>
    </row>
    <row r="78" spans="2:8" x14ac:dyDescent="0.25">
      <c r="F78" s="15" t="str">
        <f t="shared" ca="1" si="3"/>
        <v>=REPLACE(B73, 2, 2, "Kawser")</v>
      </c>
      <c r="G78" s="15" t="str">
        <f>REPLACE(B73, 2, 2, "Kawser")</f>
        <v>MKawserissa Khan</v>
      </c>
      <c r="H78" s="15" t="s">
        <v>778</v>
      </c>
    </row>
    <row r="79" spans="2:8" x14ac:dyDescent="0.25">
      <c r="F79" s="15" t="str">
        <f t="shared" ca="1" si="3"/>
        <v>=REPLACE(B73, 3, 3, "Kawser")</v>
      </c>
      <c r="G79" s="15" t="str">
        <f>REPLACE(B73, 3, 3, "Kawser")</f>
        <v>MaKawsersa Khan</v>
      </c>
      <c r="H79" s="15" t="s">
        <v>778</v>
      </c>
    </row>
    <row r="80" spans="2:8" x14ac:dyDescent="0.25">
      <c r="B80" s="94" t="s">
        <v>137</v>
      </c>
      <c r="C80" s="94"/>
      <c r="F80" s="15" t="str">
        <f t="shared" ca="1" si="3"/>
        <v>=REPLACE(B73, 4, 4, "Kawser")</v>
      </c>
      <c r="G80" s="15" t="str">
        <f>REPLACE(B73, 4, 4, "Kawser")</f>
        <v>MarKawser Khan</v>
      </c>
      <c r="H80" s="15" t="s">
        <v>778</v>
      </c>
    </row>
  </sheetData>
  <mergeCells count="4">
    <mergeCell ref="B26:C26"/>
    <mergeCell ref="B55:C55"/>
    <mergeCell ref="B67:C67"/>
    <mergeCell ref="B80:C80"/>
  </mergeCells>
  <hyperlinks>
    <hyperlink ref="B26" location="'LIST OF FUNCTIONS'!A1" display="Back to LIST OF FUNCTIONS" xr:uid="{00000000-0004-0000-0500-000000000000}"/>
    <hyperlink ref="B55" location="'LIST OF FUNCTIONS'!A1" display="Back to LIST OF FUNCTIONS" xr:uid="{00000000-0004-0000-0500-000001000000}"/>
    <hyperlink ref="B67" location="'LIST OF FUNCTIONS'!A1" display="Back to LIST OF FUNCTIONS" xr:uid="{00000000-0004-0000-0500-000002000000}"/>
    <hyperlink ref="B80" location="'LIST OF FUNCTIONS'!A1" display="Back to LIST OF FUNCTIONS" xr:uid="{00000000-0004-0000-0500-000003000000}"/>
  </hyperlinks>
  <pageMargins left="0.7" right="0.7" top="0.75" bottom="0.75" header="0.3" footer="0.3"/>
  <pageSetup paperSize="9"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J65"/>
  <sheetViews>
    <sheetView showGridLines="0" zoomScale="90" zoomScaleNormal="90" workbookViewId="0">
      <selection sqref="A1:XFD1"/>
    </sheetView>
  </sheetViews>
  <sheetFormatPr defaultRowHeight="15" x14ac:dyDescent="0.25"/>
  <cols>
    <col min="1" max="1" width="4.85546875" customWidth="1"/>
    <col min="2" max="2" width="12.5703125" customWidth="1"/>
    <col min="3" max="3" width="12" bestFit="1" customWidth="1"/>
    <col min="4" max="4" width="12.5703125" bestFit="1" customWidth="1"/>
    <col min="5" max="5" width="10" bestFit="1" customWidth="1"/>
    <col min="6" max="6" width="12.28515625" customWidth="1"/>
    <col min="7" max="7" width="3.28515625" customWidth="1"/>
    <col min="8" max="8" width="38.140625" bestFit="1" customWidth="1"/>
    <col min="9" max="9" width="11.5703125" bestFit="1" customWidth="1"/>
    <col min="10" max="10" width="54.140625" customWidth="1"/>
  </cols>
  <sheetData>
    <row r="1" spans="2:10" ht="22.5" x14ac:dyDescent="0.3">
      <c r="B1" s="28" t="s">
        <v>423</v>
      </c>
      <c r="C1" s="22"/>
      <c r="D1" s="22"/>
      <c r="E1" s="22"/>
      <c r="F1" s="22"/>
      <c r="G1" s="22"/>
      <c r="H1" s="22"/>
      <c r="I1" s="22"/>
      <c r="J1" s="39"/>
    </row>
    <row r="2" spans="2:10" x14ac:dyDescent="0.25">
      <c r="B2" s="5" t="s">
        <v>424</v>
      </c>
      <c r="C2" s="6"/>
      <c r="D2" s="6"/>
      <c r="E2" s="6"/>
      <c r="F2" s="6"/>
      <c r="G2" s="6"/>
      <c r="H2" s="6"/>
      <c r="I2" s="6"/>
      <c r="J2" s="7"/>
    </row>
    <row r="4" spans="2:10" x14ac:dyDescent="0.25">
      <c r="B4" s="14" t="s">
        <v>425</v>
      </c>
      <c r="C4" s="95" t="s">
        <v>426</v>
      </c>
      <c r="D4" s="96"/>
      <c r="E4" s="36"/>
      <c r="F4" s="36"/>
    </row>
    <row r="5" spans="2:10" ht="74.25" customHeight="1" x14ac:dyDescent="0.25">
      <c r="B5" s="37" t="s">
        <v>427</v>
      </c>
      <c r="C5" s="97" t="s">
        <v>428</v>
      </c>
      <c r="D5" s="97"/>
      <c r="E5" s="97"/>
      <c r="F5" s="97"/>
      <c r="G5" s="38"/>
    </row>
    <row r="6" spans="2:10" ht="74.25" customHeight="1" x14ac:dyDescent="0.25">
      <c r="B6" s="37">
        <v>0</v>
      </c>
      <c r="C6" s="97" t="s">
        <v>429</v>
      </c>
      <c r="D6" s="97"/>
      <c r="E6" s="97"/>
      <c r="F6" s="97"/>
      <c r="G6" s="38"/>
    </row>
    <row r="7" spans="2:10" ht="74.25" customHeight="1" x14ac:dyDescent="0.25">
      <c r="B7" s="37">
        <v>-1</v>
      </c>
      <c r="C7" s="97" t="s">
        <v>430</v>
      </c>
      <c r="D7" s="97"/>
      <c r="E7" s="97"/>
      <c r="F7" s="97"/>
      <c r="G7" s="38"/>
    </row>
    <row r="9" spans="2:10" ht="26.25" x14ac:dyDescent="0.25">
      <c r="B9" s="14" t="s">
        <v>246</v>
      </c>
      <c r="C9" s="34" t="s">
        <v>432</v>
      </c>
      <c r="D9" s="34" t="s">
        <v>433</v>
      </c>
      <c r="E9" s="34" t="s">
        <v>438</v>
      </c>
      <c r="H9" s="14" t="s">
        <v>214</v>
      </c>
      <c r="I9" s="34" t="s">
        <v>102</v>
      </c>
      <c r="J9" s="34" t="s">
        <v>104</v>
      </c>
    </row>
    <row r="10" spans="2:10" ht="39" x14ac:dyDescent="0.25">
      <c r="B10" s="15" t="s">
        <v>118</v>
      </c>
      <c r="C10" s="15">
        <v>35</v>
      </c>
      <c r="D10" s="15">
        <v>45</v>
      </c>
      <c r="E10" s="15">
        <v>25</v>
      </c>
      <c r="H10" s="15" t="str">
        <f ca="1">_xlfn.FORMULATEXT(I10)</f>
        <v>=MATCH(41, C10:C13, 1)</v>
      </c>
      <c r="I10" s="15">
        <f>MATCH(41, C10:C13, 1)</f>
        <v>3</v>
      </c>
      <c r="J10" s="29" t="s">
        <v>434</v>
      </c>
    </row>
    <row r="11" spans="2:10" x14ac:dyDescent="0.25">
      <c r="B11" s="15" t="s">
        <v>105</v>
      </c>
      <c r="C11" s="15">
        <v>38</v>
      </c>
      <c r="D11" s="15">
        <v>40</v>
      </c>
      <c r="E11" s="15">
        <v>30</v>
      </c>
      <c r="H11" s="15" t="str">
        <f t="shared" ref="H11:H14" ca="1" si="0">_xlfn.FORMULATEXT(I11)</f>
        <v>=MATCH(41, C10:C13, 0)</v>
      </c>
      <c r="I11" s="15" t="e">
        <f>MATCH(41, C10:C13, 0)</f>
        <v>#N/A</v>
      </c>
      <c r="J11" s="15" t="s">
        <v>435</v>
      </c>
    </row>
    <row r="12" spans="2:10" ht="26.25" x14ac:dyDescent="0.25">
      <c r="B12" s="15" t="s">
        <v>250</v>
      </c>
      <c r="C12" s="15">
        <v>40</v>
      </c>
      <c r="D12" s="15">
        <v>38</v>
      </c>
      <c r="E12" s="15">
        <v>28</v>
      </c>
      <c r="H12" s="15" t="str">
        <f t="shared" ca="1" si="0"/>
        <v>=MATCH(41, C10:C13, -1)</v>
      </c>
      <c r="I12" s="15" t="e">
        <f>MATCH(41, C10:C13, -1)</f>
        <v>#N/A</v>
      </c>
      <c r="J12" s="29" t="s">
        <v>436</v>
      </c>
    </row>
    <row r="13" spans="2:10" ht="55.5" customHeight="1" x14ac:dyDescent="0.25">
      <c r="B13" s="15" t="s">
        <v>431</v>
      </c>
      <c r="C13" s="15">
        <v>45</v>
      </c>
      <c r="D13" s="15">
        <v>35</v>
      </c>
      <c r="E13" s="15">
        <v>15</v>
      </c>
      <c r="H13" s="15" t="str">
        <f t="shared" ca="1" si="0"/>
        <v>=MATCH(41, D10:D13, -1)</v>
      </c>
      <c r="I13" s="15">
        <f>MATCH(41, D10:D13, -1)</f>
        <v>1</v>
      </c>
      <c r="J13" s="29" t="s">
        <v>437</v>
      </c>
    </row>
    <row r="14" spans="2:10" ht="26.25" x14ac:dyDescent="0.25">
      <c r="H14" s="15" t="str">
        <f t="shared" ca="1" si="0"/>
        <v>=MATCH(28, E10:E13, 0)</v>
      </c>
      <c r="I14" s="15">
        <f>MATCH(28, E10:E13, 0)</f>
        <v>3</v>
      </c>
      <c r="J14" s="29" t="s">
        <v>439</v>
      </c>
    </row>
    <row r="15" spans="2:10" x14ac:dyDescent="0.25">
      <c r="B15" s="94" t="s">
        <v>137</v>
      </c>
      <c r="C15" s="94"/>
    </row>
    <row r="17" spans="2:10" ht="22.5" x14ac:dyDescent="0.3">
      <c r="B17" s="28" t="s">
        <v>440</v>
      </c>
      <c r="C17" s="22"/>
      <c r="D17" s="22"/>
      <c r="E17" s="22"/>
      <c r="F17" s="22"/>
      <c r="G17" s="22"/>
      <c r="H17" s="22"/>
      <c r="I17" s="22"/>
      <c r="J17" s="39"/>
    </row>
    <row r="18" spans="2:10" x14ac:dyDescent="0.25">
      <c r="B18" s="5" t="s">
        <v>441</v>
      </c>
      <c r="C18" s="6"/>
      <c r="D18" s="6"/>
      <c r="E18" s="6"/>
      <c r="F18" s="6"/>
      <c r="G18" s="6"/>
      <c r="H18" s="6"/>
      <c r="I18" s="6"/>
      <c r="J18" s="7"/>
    </row>
    <row r="20" spans="2:10" x14ac:dyDescent="0.25">
      <c r="B20" s="14" t="s">
        <v>442</v>
      </c>
      <c r="C20" s="34" t="s">
        <v>452</v>
      </c>
      <c r="D20" s="34" t="s">
        <v>443</v>
      </c>
      <c r="E20" s="34" t="s">
        <v>444</v>
      </c>
      <c r="H20" s="14" t="s">
        <v>214</v>
      </c>
      <c r="I20" s="34" t="s">
        <v>102</v>
      </c>
      <c r="J20" s="34" t="s">
        <v>104</v>
      </c>
    </row>
    <row r="21" spans="2:10" ht="26.25" x14ac:dyDescent="0.25">
      <c r="B21" s="15" t="s">
        <v>446</v>
      </c>
      <c r="C21" s="15">
        <v>10</v>
      </c>
      <c r="D21" s="15">
        <v>200</v>
      </c>
      <c r="E21" s="15" t="s">
        <v>445</v>
      </c>
      <c r="H21" s="15" t="str">
        <f ca="1">_xlfn.FORMULATEXT(I21)</f>
        <v>=LOOKUP("A003", B21:B26, D21:D26)</v>
      </c>
      <c r="I21" s="15">
        <f>LOOKUP("A003", B21:B26, D21:D26)</f>
        <v>300</v>
      </c>
      <c r="J21" s="29" t="s">
        <v>453</v>
      </c>
    </row>
    <row r="22" spans="2:10" ht="26.25" x14ac:dyDescent="0.25">
      <c r="B22" s="15" t="s">
        <v>447</v>
      </c>
      <c r="C22" s="15">
        <v>20</v>
      </c>
      <c r="D22" s="15">
        <v>500</v>
      </c>
      <c r="E22" s="15" t="s">
        <v>445</v>
      </c>
      <c r="H22" s="15" t="str">
        <f ca="1">_xlfn.FORMULATEXT(I22)</f>
        <v>=LOOKUP(20, C21:C26, D21:D26)</v>
      </c>
      <c r="I22" s="15">
        <f>LOOKUP(20, C21:C26, D21:D26)</f>
        <v>500</v>
      </c>
      <c r="J22" s="29" t="s">
        <v>454</v>
      </c>
    </row>
    <row r="23" spans="2:10" ht="39" x14ac:dyDescent="0.25">
      <c r="B23" s="15" t="s">
        <v>448</v>
      </c>
      <c r="C23" s="15">
        <v>30</v>
      </c>
      <c r="D23" s="15">
        <v>300</v>
      </c>
      <c r="E23" s="15" t="s">
        <v>445</v>
      </c>
      <c r="H23" s="15" t="str">
        <f t="shared" ref="H23:H24" ca="1" si="1">_xlfn.FORMULATEXT(I23)</f>
        <v>=LOOKUP(25, C21:C26, D21:D26)</v>
      </c>
      <c r="I23" s="15">
        <f>LOOKUP(25, C21:C26, D21:D26)</f>
        <v>500</v>
      </c>
      <c r="J23" s="29" t="s">
        <v>456</v>
      </c>
    </row>
    <row r="24" spans="2:10" ht="39" x14ac:dyDescent="0.25">
      <c r="B24" s="15" t="s">
        <v>449</v>
      </c>
      <c r="C24" s="15">
        <v>40</v>
      </c>
      <c r="D24" s="15">
        <v>150</v>
      </c>
      <c r="E24" s="15" t="s">
        <v>445</v>
      </c>
      <c r="H24" s="15" t="str">
        <f t="shared" ca="1" si="1"/>
        <v>=LOOKUP(5, C21:C26, D21:D26)</v>
      </c>
      <c r="I24" s="15" t="e">
        <f>LOOKUP(5, C21:C26, D21:D26)</f>
        <v>#N/A</v>
      </c>
      <c r="J24" s="29" t="s">
        <v>455</v>
      </c>
    </row>
    <row r="25" spans="2:10" x14ac:dyDescent="0.25">
      <c r="B25" s="15" t="s">
        <v>450</v>
      </c>
      <c r="C25" s="15">
        <v>50</v>
      </c>
      <c r="D25" s="15">
        <v>225</v>
      </c>
      <c r="E25" s="15"/>
      <c r="H25" s="15"/>
      <c r="I25" s="15"/>
      <c r="J25" s="29"/>
    </row>
    <row r="26" spans="2:10" x14ac:dyDescent="0.25">
      <c r="B26" s="15" t="s">
        <v>451</v>
      </c>
      <c r="C26" s="15">
        <v>60</v>
      </c>
      <c r="D26" s="15">
        <v>525</v>
      </c>
      <c r="E26" s="15"/>
    </row>
    <row r="35" spans="2:10" x14ac:dyDescent="0.25">
      <c r="B35" s="94" t="s">
        <v>137</v>
      </c>
      <c r="C35" s="94"/>
    </row>
    <row r="37" spans="2:10" ht="22.5" x14ac:dyDescent="0.3">
      <c r="B37" s="28" t="s">
        <v>457</v>
      </c>
      <c r="C37" s="22"/>
      <c r="D37" s="22"/>
      <c r="E37" s="22"/>
      <c r="F37" s="22"/>
      <c r="G37" s="22"/>
      <c r="H37" s="22"/>
      <c r="I37" s="22"/>
      <c r="J37" s="39"/>
    </row>
    <row r="38" spans="2:10" x14ac:dyDescent="0.25">
      <c r="B38" s="5" t="s">
        <v>458</v>
      </c>
      <c r="C38" s="6"/>
      <c r="D38" s="6"/>
      <c r="E38" s="6"/>
      <c r="F38" s="6"/>
      <c r="G38" s="6"/>
      <c r="H38" s="6"/>
      <c r="I38" s="6"/>
      <c r="J38" s="7"/>
    </row>
    <row r="40" spans="2:10" x14ac:dyDescent="0.25">
      <c r="B40" s="14" t="s">
        <v>465</v>
      </c>
      <c r="C40" s="14" t="s">
        <v>459</v>
      </c>
      <c r="D40" s="34" t="s">
        <v>460</v>
      </c>
      <c r="E40" s="34" t="s">
        <v>461</v>
      </c>
      <c r="H40" s="14" t="s">
        <v>214</v>
      </c>
      <c r="I40" s="34" t="s">
        <v>102</v>
      </c>
      <c r="J40" s="34" t="s">
        <v>104</v>
      </c>
    </row>
    <row r="41" spans="2:10" ht="26.25" x14ac:dyDescent="0.25">
      <c r="B41" s="15" t="s">
        <v>462</v>
      </c>
      <c r="C41" s="15">
        <v>4</v>
      </c>
      <c r="D41" s="15">
        <v>7</v>
      </c>
      <c r="E41" s="15">
        <v>9</v>
      </c>
      <c r="H41" s="15" t="str">
        <f ca="1">_xlfn.FORMULATEXT(I41)</f>
        <v>=HLOOKUP("Axles", B40:E43, 2, TRUE)</v>
      </c>
      <c r="I41" s="15">
        <f>HLOOKUP("Axles", B40:E43, 2, TRUE)</f>
        <v>4</v>
      </c>
      <c r="J41" s="29" t="s">
        <v>466</v>
      </c>
    </row>
    <row r="42" spans="2:10" ht="26.25" x14ac:dyDescent="0.25">
      <c r="B42" s="15" t="s">
        <v>463</v>
      </c>
      <c r="C42" s="15">
        <v>5</v>
      </c>
      <c r="D42" s="15">
        <v>8</v>
      </c>
      <c r="E42" s="15">
        <v>10</v>
      </c>
      <c r="H42" s="15" t="str">
        <f ca="1">_xlfn.FORMULATEXT(I42)</f>
        <v>=HLOOKUP("Bearings", C40:E43, 3, FALSE)</v>
      </c>
      <c r="I42" s="15">
        <f>HLOOKUP("Bearings", C40:E43, 3, FALSE)</f>
        <v>8</v>
      </c>
      <c r="J42" s="29" t="s">
        <v>467</v>
      </c>
    </row>
    <row r="43" spans="2:10" ht="51.75" x14ac:dyDescent="0.25">
      <c r="B43" s="15" t="s">
        <v>464</v>
      </c>
      <c r="C43" s="15">
        <v>6</v>
      </c>
      <c r="D43" s="15">
        <v>9</v>
      </c>
      <c r="E43" s="15">
        <v>11</v>
      </c>
      <c r="H43" s="15" t="str">
        <f ca="1">_xlfn.FORMULATEXT(I43)</f>
        <v>=HLOOKUP("B", B40:E43, 3, TRUE)</v>
      </c>
      <c r="I43" s="15">
        <f>HLOOKUP("B", B40:E43, 3, TRUE)</f>
        <v>5</v>
      </c>
      <c r="J43" s="29" t="s">
        <v>468</v>
      </c>
    </row>
    <row r="51" spans="2:10" x14ac:dyDescent="0.25">
      <c r="B51" s="94" t="s">
        <v>137</v>
      </c>
      <c r="C51" s="94"/>
    </row>
    <row r="54" spans="2:10" ht="22.5" x14ac:dyDescent="0.3">
      <c r="B54" s="28" t="s">
        <v>469</v>
      </c>
      <c r="C54" s="22"/>
      <c r="D54" s="22"/>
      <c r="E54" s="22"/>
      <c r="F54" s="22"/>
      <c r="G54" s="22"/>
      <c r="H54" s="22"/>
      <c r="I54" s="22"/>
      <c r="J54" s="39"/>
    </row>
    <row r="55" spans="2:10" x14ac:dyDescent="0.25">
      <c r="B55" s="5" t="s">
        <v>470</v>
      </c>
      <c r="C55" s="6"/>
      <c r="D55" s="6"/>
      <c r="E55" s="6"/>
      <c r="F55" s="6"/>
      <c r="G55" s="6"/>
      <c r="H55" s="6"/>
      <c r="I55" s="6"/>
      <c r="J55" s="7"/>
    </row>
    <row r="57" spans="2:10" x14ac:dyDescent="0.25">
      <c r="B57" s="14" t="s">
        <v>471</v>
      </c>
      <c r="C57" s="14" t="s">
        <v>472</v>
      </c>
      <c r="D57" s="34" t="s">
        <v>473</v>
      </c>
      <c r="E57" s="34" t="s">
        <v>474</v>
      </c>
      <c r="F57" s="14" t="s">
        <v>475</v>
      </c>
      <c r="H57" s="14" t="s">
        <v>214</v>
      </c>
      <c r="I57" s="34" t="s">
        <v>102</v>
      </c>
      <c r="J57" s="34" t="s">
        <v>104</v>
      </c>
    </row>
    <row r="58" spans="2:10" ht="39" x14ac:dyDescent="0.25">
      <c r="B58" s="15">
        <v>101</v>
      </c>
      <c r="C58" s="15" t="s">
        <v>476</v>
      </c>
      <c r="D58" s="15" t="s">
        <v>477</v>
      </c>
      <c r="E58" s="15" t="s">
        <v>478</v>
      </c>
      <c r="F58" s="18">
        <v>25062</v>
      </c>
      <c r="G58" s="40"/>
      <c r="H58" s="15" t="str">
        <f ca="1">_xlfn.FORMULATEXT(I58)</f>
        <v>=VLOOKUP("Leal", C58:F63, 3, FALSE)</v>
      </c>
      <c r="I58" s="15" t="str">
        <f>VLOOKUP("Leal", C58:F63, 3, FALSE)</f>
        <v>Sales Rep.</v>
      </c>
      <c r="J58" s="29" t="s">
        <v>492</v>
      </c>
    </row>
    <row r="59" spans="2:10" ht="39" x14ac:dyDescent="0.25">
      <c r="B59" s="15">
        <v>105</v>
      </c>
      <c r="C59" s="15" t="s">
        <v>479</v>
      </c>
      <c r="D59" s="15" t="s">
        <v>480</v>
      </c>
      <c r="E59" s="15" t="s">
        <v>481</v>
      </c>
      <c r="F59" s="18">
        <v>19043</v>
      </c>
      <c r="H59" s="15" t="str">
        <f ca="1">_xlfn.FORMULATEXT(I59)</f>
        <v>=VLOOKUP(111, B58:F63, 5, FALSE)</v>
      </c>
      <c r="I59" s="18">
        <f>VLOOKUP(111, B58:F63, 5, FALSE)</f>
        <v>21447</v>
      </c>
      <c r="J59" s="29" t="s">
        <v>493</v>
      </c>
    </row>
    <row r="60" spans="2:10" ht="39" x14ac:dyDescent="0.25">
      <c r="B60" s="15">
        <v>108</v>
      </c>
      <c r="C60" s="15" t="s">
        <v>482</v>
      </c>
      <c r="D60" s="15" t="s">
        <v>483</v>
      </c>
      <c r="E60" s="15" t="s">
        <v>478</v>
      </c>
      <c r="F60" s="18">
        <v>23253</v>
      </c>
      <c r="H60" s="15" t="str">
        <f t="shared" ref="H60:H61" ca="1" si="2">_xlfn.FORMULATEXT(I60)</f>
        <v>=VLOOKUP(110, B58:F63, 4, FALSE)</v>
      </c>
      <c r="I60" s="15" t="e">
        <f>VLOOKUP(110, B58:F63, 4, FALSE)</f>
        <v>#N/A</v>
      </c>
      <c r="J60" s="29" t="s">
        <v>494</v>
      </c>
    </row>
    <row r="61" spans="2:10" ht="51.75" x14ac:dyDescent="0.25">
      <c r="B61" s="15">
        <v>111</v>
      </c>
      <c r="C61" s="15" t="s">
        <v>484</v>
      </c>
      <c r="D61" s="15" t="s">
        <v>485</v>
      </c>
      <c r="E61" s="15" t="s">
        <v>491</v>
      </c>
      <c r="F61" s="18">
        <v>21447</v>
      </c>
      <c r="H61" s="15" t="str">
        <f t="shared" ca="1" si="2"/>
        <v>=VLOOKUP(114, B58:F63, 4, TRUE)</v>
      </c>
      <c r="I61" s="15" t="str">
        <f>VLOOKUP(114, B58:F63, 4, TRUE)</f>
        <v>Manager</v>
      </c>
      <c r="J61" s="29" t="s">
        <v>495</v>
      </c>
    </row>
    <row r="62" spans="2:10" x14ac:dyDescent="0.25">
      <c r="B62" s="15">
        <v>115</v>
      </c>
      <c r="C62" s="15" t="s">
        <v>486</v>
      </c>
      <c r="D62" s="15" t="s">
        <v>487</v>
      </c>
      <c r="E62" s="15" t="s">
        <v>488</v>
      </c>
      <c r="F62" s="18">
        <v>20182</v>
      </c>
      <c r="G62" s="40"/>
    </row>
    <row r="63" spans="2:10" x14ac:dyDescent="0.25">
      <c r="B63" s="15">
        <v>120</v>
      </c>
      <c r="C63" s="15" t="s">
        <v>489</v>
      </c>
      <c r="D63" s="15" t="s">
        <v>490</v>
      </c>
      <c r="E63" s="15" t="s">
        <v>478</v>
      </c>
      <c r="F63" s="18">
        <v>23049</v>
      </c>
      <c r="G63" s="40"/>
    </row>
    <row r="65" spans="2:3" x14ac:dyDescent="0.25">
      <c r="B65" s="94" t="s">
        <v>137</v>
      </c>
      <c r="C65" s="94"/>
    </row>
  </sheetData>
  <mergeCells count="8">
    <mergeCell ref="B65:C65"/>
    <mergeCell ref="B15:C15"/>
    <mergeCell ref="B35:C35"/>
    <mergeCell ref="B51:C51"/>
    <mergeCell ref="C4:D4"/>
    <mergeCell ref="C5:F5"/>
    <mergeCell ref="C6:F6"/>
    <mergeCell ref="C7:F7"/>
  </mergeCells>
  <hyperlinks>
    <hyperlink ref="B15" location="'LIST OF FUNCTIONS'!A1" display="Back to LIST OF FUNCTIONS" xr:uid="{00000000-0004-0000-0600-000000000000}"/>
    <hyperlink ref="B35" location="'LIST OF FUNCTIONS'!A1" display="Back to LIST OF FUNCTIONS" xr:uid="{00000000-0004-0000-0600-000001000000}"/>
    <hyperlink ref="B51" location="'LIST OF FUNCTIONS'!A1" display="Back to LIST OF FUNCTIONS" xr:uid="{00000000-0004-0000-0600-000002000000}"/>
    <hyperlink ref="B65" location="'LIST OF FUNCTIONS'!A1" display="Back to LIST OF FUNCTIONS" xr:uid="{00000000-0004-0000-0600-000003000000}"/>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I112"/>
  <sheetViews>
    <sheetView showGridLines="0" workbookViewId="0">
      <selection sqref="A1:XFD1"/>
    </sheetView>
  </sheetViews>
  <sheetFormatPr defaultRowHeight="12.75" x14ac:dyDescent="0.2"/>
  <cols>
    <col min="1" max="1" width="3.42578125" style="1" customWidth="1"/>
    <col min="2" max="2" width="30.85546875" style="1" customWidth="1"/>
    <col min="3" max="3" width="11.42578125" style="1" customWidth="1"/>
    <col min="4" max="4" width="10" style="1" customWidth="1"/>
    <col min="5" max="5" width="9.140625" style="1"/>
    <col min="6" max="6" width="3.85546875" style="1" customWidth="1"/>
    <col min="7" max="7" width="38" style="1" customWidth="1"/>
    <col min="8" max="8" width="18.42578125" style="1" bestFit="1" customWidth="1"/>
    <col min="9" max="9" width="39.85546875" style="1" bestFit="1" customWidth="1"/>
    <col min="10" max="16384" width="9.140625" style="1"/>
  </cols>
  <sheetData>
    <row r="1" spans="2:9" ht="22.5" x14ac:dyDescent="0.3">
      <c r="B1" s="28" t="s">
        <v>496</v>
      </c>
      <c r="C1" s="22"/>
      <c r="D1" s="22"/>
      <c r="E1" s="22"/>
      <c r="F1" s="22"/>
      <c r="G1" s="22"/>
      <c r="H1" s="22"/>
      <c r="I1" s="24"/>
    </row>
    <row r="2" spans="2:9" x14ac:dyDescent="0.2">
      <c r="B2" s="5" t="s">
        <v>497</v>
      </c>
      <c r="C2" s="6"/>
      <c r="D2" s="6"/>
      <c r="E2" s="6"/>
      <c r="F2" s="6"/>
      <c r="G2" s="6"/>
      <c r="H2" s="6"/>
      <c r="I2" s="7"/>
    </row>
    <row r="4" spans="2:9" x14ac:dyDescent="0.2">
      <c r="B4" s="55" t="s">
        <v>498</v>
      </c>
      <c r="C4" s="42" t="s">
        <v>499</v>
      </c>
      <c r="D4" s="43"/>
      <c r="E4" s="43"/>
      <c r="G4" s="14" t="s">
        <v>214</v>
      </c>
      <c r="H4" s="34" t="s">
        <v>102</v>
      </c>
      <c r="I4" s="34" t="s">
        <v>104</v>
      </c>
    </row>
    <row r="5" spans="2:9" x14ac:dyDescent="0.2">
      <c r="B5" s="50" t="s">
        <v>510</v>
      </c>
      <c r="C5" s="41" t="s">
        <v>500</v>
      </c>
      <c r="D5" s="3"/>
      <c r="E5" s="4"/>
      <c r="G5" s="15" t="str">
        <f ca="1">_xlfn.FORMULATEXT(H5)</f>
        <v>=ADDRESS(2,3)</v>
      </c>
      <c r="H5" s="15" t="str">
        <f>ADDRESS(2,3)</f>
        <v>$C$2</v>
      </c>
      <c r="I5" s="29" t="s">
        <v>509</v>
      </c>
    </row>
    <row r="6" spans="2:9" ht="25.5" x14ac:dyDescent="0.2">
      <c r="B6" s="50">
        <v>2</v>
      </c>
      <c r="C6" s="44" t="s">
        <v>501</v>
      </c>
      <c r="D6" s="44"/>
      <c r="E6" s="44"/>
      <c r="G6" s="15" t="str">
        <f t="shared" ref="G6:G9" ca="1" si="0">_xlfn.FORMULATEXT(H6)</f>
        <v>=ADDRESS(2,3,2)</v>
      </c>
      <c r="H6" s="18" t="str">
        <f>ADDRESS(2,3,2)</f>
        <v>C$2</v>
      </c>
      <c r="I6" s="29" t="s">
        <v>511</v>
      </c>
    </row>
    <row r="7" spans="2:9" ht="25.5" x14ac:dyDescent="0.2">
      <c r="B7" s="50">
        <v>3</v>
      </c>
      <c r="C7" s="15" t="s">
        <v>502</v>
      </c>
      <c r="D7" s="15"/>
      <c r="E7" s="15"/>
      <c r="G7" s="15" t="str">
        <f t="shared" ca="1" si="0"/>
        <v>=ADDRESS(2,3,2,FALSE)</v>
      </c>
      <c r="H7" s="15" t="str">
        <f>ADDRESS(2,3,2,FALSE)</f>
        <v>R2C[3]</v>
      </c>
      <c r="I7" s="29" t="s">
        <v>512</v>
      </c>
    </row>
    <row r="8" spans="2:9" ht="25.5" x14ac:dyDescent="0.2">
      <c r="B8" s="50">
        <v>4</v>
      </c>
      <c r="C8" s="45" t="s">
        <v>503</v>
      </c>
      <c r="D8" s="46"/>
      <c r="E8" s="47"/>
      <c r="G8" s="15" t="str">
        <f t="shared" ca="1" si="0"/>
        <v>=ADDRESS(2,3,1,FALSE,"[Book1]Sheet1")</v>
      </c>
      <c r="H8" s="15" t="str">
        <f>ADDRESS(2,3,1,FALSE,"[Book1]Sheet1")</f>
        <v>[Book1]Sheet1!R2C3</v>
      </c>
      <c r="I8" s="29" t="s">
        <v>513</v>
      </c>
    </row>
    <row r="9" spans="2:9" ht="25.5" x14ac:dyDescent="0.2">
      <c r="G9" s="15" t="str">
        <f t="shared" ca="1" si="0"/>
        <v>=ADDRESS(2,3,4,FALSE,"EXCEL SHEET")</v>
      </c>
      <c r="H9" s="18" t="str">
        <f>ADDRESS(2,3,4,FALSE,"EXCEL SHEET")</f>
        <v>'EXCEL SHEET'!R[2]C[3]</v>
      </c>
      <c r="I9" s="29" t="s">
        <v>514</v>
      </c>
    </row>
    <row r="10" spans="2:9" x14ac:dyDescent="0.2">
      <c r="B10" s="53" t="s">
        <v>504</v>
      </c>
      <c r="C10" s="54"/>
      <c r="D10" s="49" t="s">
        <v>505</v>
      </c>
      <c r="E10" s="48"/>
    </row>
    <row r="11" spans="2:9" x14ac:dyDescent="0.2">
      <c r="B11" s="51" t="s">
        <v>506</v>
      </c>
      <c r="C11" s="52"/>
      <c r="D11" s="46" t="s">
        <v>508</v>
      </c>
      <c r="E11" s="47"/>
    </row>
    <row r="12" spans="2:9" x14ac:dyDescent="0.2">
      <c r="B12" s="50" t="b">
        <v>0</v>
      </c>
      <c r="C12" s="47"/>
      <c r="D12" s="41" t="s">
        <v>507</v>
      </c>
      <c r="E12" s="47"/>
    </row>
    <row r="14" spans="2:9" x14ac:dyDescent="0.2">
      <c r="B14" s="94" t="s">
        <v>137</v>
      </c>
      <c r="C14" s="94"/>
    </row>
    <row r="16" spans="2:9" ht="22.5" x14ac:dyDescent="0.3">
      <c r="B16" s="28" t="s">
        <v>515</v>
      </c>
      <c r="C16" s="22"/>
      <c r="D16" s="22"/>
      <c r="E16" s="22"/>
      <c r="F16" s="22"/>
      <c r="G16" s="22"/>
      <c r="H16" s="22"/>
      <c r="I16" s="24"/>
    </row>
    <row r="17" spans="2:9" x14ac:dyDescent="0.2">
      <c r="B17" s="5" t="s">
        <v>516</v>
      </c>
      <c r="C17" s="6"/>
      <c r="D17" s="6"/>
      <c r="E17" s="6"/>
      <c r="F17" s="6"/>
      <c r="G17" s="6"/>
      <c r="H17" s="6"/>
      <c r="I17" s="7"/>
    </row>
    <row r="19" spans="2:9" x14ac:dyDescent="0.2">
      <c r="B19" s="14" t="s">
        <v>399</v>
      </c>
      <c r="G19" s="14" t="s">
        <v>214</v>
      </c>
      <c r="H19" s="34" t="s">
        <v>102</v>
      </c>
      <c r="I19" s="34" t="s">
        <v>104</v>
      </c>
    </row>
    <row r="20" spans="2:9" x14ac:dyDescent="0.2">
      <c r="B20" s="15" t="s">
        <v>253</v>
      </c>
      <c r="G20" s="15" t="str">
        <f ca="1">_xlfn.FORMULATEXT(H20)</f>
        <v>=CHOOSE(3, B20, B21, B22, B23, B24, B25)</v>
      </c>
      <c r="H20" s="15" t="str">
        <f>CHOOSE(3, B20, B21, B22, B23, B24, B25)</f>
        <v>Excel BI</v>
      </c>
      <c r="I20" s="29" t="s">
        <v>522</v>
      </c>
    </row>
    <row r="21" spans="2:9" x14ac:dyDescent="0.2">
      <c r="B21" s="15" t="s">
        <v>517</v>
      </c>
      <c r="G21" s="15" t="str">
        <f ca="1">_xlfn.FORMULATEXT(H21)</f>
        <v>=CHOOSE(5, B20, B21, B22, B23, B24, B25)</v>
      </c>
      <c r="H21" s="18" t="str">
        <f>CHOOSE(5, B20, B21, B22, B23, B24, B25)</f>
        <v>Power Pivot</v>
      </c>
      <c r="I21" s="29" t="s">
        <v>523</v>
      </c>
    </row>
    <row r="22" spans="2:9" x14ac:dyDescent="0.2">
      <c r="B22" s="15" t="s">
        <v>518</v>
      </c>
    </row>
    <row r="23" spans="2:9" x14ac:dyDescent="0.2">
      <c r="B23" s="15" t="s">
        <v>519</v>
      </c>
    </row>
    <row r="24" spans="2:9" x14ac:dyDescent="0.2">
      <c r="B24" s="15" t="s">
        <v>520</v>
      </c>
    </row>
    <row r="25" spans="2:9" x14ac:dyDescent="0.2">
      <c r="B25" s="15" t="s">
        <v>521</v>
      </c>
    </row>
    <row r="32" spans="2:9" x14ac:dyDescent="0.2">
      <c r="B32" s="94" t="s">
        <v>137</v>
      </c>
      <c r="C32" s="94"/>
    </row>
    <row r="35" spans="2:9" ht="22.5" x14ac:dyDescent="0.3">
      <c r="B35" s="28" t="s">
        <v>525</v>
      </c>
      <c r="C35" s="28" t="s">
        <v>524</v>
      </c>
      <c r="D35" s="28"/>
      <c r="E35" s="28"/>
      <c r="F35" s="28"/>
      <c r="G35" s="27"/>
      <c r="H35" s="56"/>
      <c r="I35" s="57"/>
    </row>
    <row r="36" spans="2:9" ht="15" customHeight="1" x14ac:dyDescent="0.2">
      <c r="B36" s="5" t="s">
        <v>528</v>
      </c>
      <c r="C36" s="6"/>
      <c r="D36" s="6"/>
      <c r="E36" s="6"/>
      <c r="F36" s="6"/>
      <c r="G36" s="6"/>
      <c r="H36" s="6"/>
      <c r="I36" s="6"/>
    </row>
    <row r="37" spans="2:9" ht="22.5" x14ac:dyDescent="0.3">
      <c r="B37" s="27" t="s">
        <v>526</v>
      </c>
      <c r="C37" s="28" t="s">
        <v>527</v>
      </c>
      <c r="D37" s="28"/>
      <c r="E37" s="28"/>
      <c r="F37" s="28"/>
      <c r="G37" s="28"/>
      <c r="H37" s="27"/>
      <c r="I37" s="58"/>
    </row>
    <row r="38" spans="2:9" ht="15" customHeight="1" x14ac:dyDescent="0.2">
      <c r="B38" s="5" t="s">
        <v>529</v>
      </c>
      <c r="C38" s="6"/>
      <c r="D38" s="6"/>
      <c r="E38" s="6"/>
      <c r="F38" s="6"/>
      <c r="G38" s="6"/>
      <c r="H38" s="6"/>
      <c r="I38" s="7"/>
    </row>
    <row r="40" spans="2:9" ht="18" x14ac:dyDescent="0.25">
      <c r="B40" s="59" t="s">
        <v>535</v>
      </c>
    </row>
    <row r="42" spans="2:9" x14ac:dyDescent="0.2">
      <c r="B42" s="14" t="s">
        <v>399</v>
      </c>
      <c r="C42" s="14" t="s">
        <v>399</v>
      </c>
      <c r="G42" s="14" t="s">
        <v>214</v>
      </c>
      <c r="H42" s="34" t="s">
        <v>102</v>
      </c>
      <c r="I42" s="34" t="s">
        <v>104</v>
      </c>
    </row>
    <row r="43" spans="2:9" x14ac:dyDescent="0.2">
      <c r="B43" s="15" t="s">
        <v>530</v>
      </c>
      <c r="C43" s="15" t="s">
        <v>532</v>
      </c>
      <c r="G43" s="15" t="str">
        <f ca="1">_xlfn.FORMULATEXT(H43)</f>
        <v>=INDEX(B43:C44, 2, 2)</v>
      </c>
      <c r="H43" s="15" t="str">
        <f>INDEX(B43:C44, 2, 2)</f>
        <v>Pears</v>
      </c>
      <c r="I43" s="29" t="s">
        <v>533</v>
      </c>
    </row>
    <row r="44" spans="2:9" ht="38.25" x14ac:dyDescent="0.2">
      <c r="B44" s="15" t="s">
        <v>531</v>
      </c>
      <c r="C44" s="15" t="s">
        <v>431</v>
      </c>
      <c r="G44" s="15" t="str">
        <f t="shared" ref="G44:G45" ca="1" si="1">_xlfn.FORMULATEXT(H44)</f>
        <v>{=INDEX(B43:C44, 0, 1)}</v>
      </c>
      <c r="H44" s="18" t="str">
        <f t="array" ref="H44:H45">INDEX(B43:C44, 0, 1)</f>
        <v>Apples</v>
      </c>
      <c r="I44" s="29" t="s">
        <v>534</v>
      </c>
    </row>
    <row r="45" spans="2:9" ht="38.25" x14ac:dyDescent="0.2">
      <c r="G45" s="15" t="str">
        <f t="shared" ca="1" si="1"/>
        <v>{=INDEX(B43:C44, 0, 1)}</v>
      </c>
      <c r="H45" s="18" t="str">
        <v>Bananas</v>
      </c>
      <c r="I45" s="29" t="s">
        <v>534</v>
      </c>
    </row>
    <row r="60" spans="2:9" ht="18" x14ac:dyDescent="0.25">
      <c r="B60" s="59" t="s">
        <v>536</v>
      </c>
    </row>
    <row r="62" spans="2:9" x14ac:dyDescent="0.2">
      <c r="B62" s="14" t="s">
        <v>544</v>
      </c>
      <c r="C62" s="34" t="s">
        <v>542</v>
      </c>
      <c r="D62" s="34" t="s">
        <v>543</v>
      </c>
      <c r="G62" s="14" t="s">
        <v>214</v>
      </c>
      <c r="H62" s="34" t="s">
        <v>102</v>
      </c>
      <c r="I62" s="34" t="s">
        <v>104</v>
      </c>
    </row>
    <row r="63" spans="2:9" ht="51" x14ac:dyDescent="0.2">
      <c r="B63" s="15" t="s">
        <v>530</v>
      </c>
      <c r="C63" s="60">
        <v>0.69</v>
      </c>
      <c r="D63" s="15">
        <v>40</v>
      </c>
      <c r="G63" s="15" t="str">
        <f ca="1">_xlfn.FORMULATEXT(H63)</f>
        <v>=INDEX(B63:D67, 3, 3)</v>
      </c>
      <c r="H63" s="60">
        <f>INDEX(B63:D67, 3, 3)</f>
        <v>15</v>
      </c>
      <c r="I63" s="29" t="s">
        <v>546</v>
      </c>
    </row>
    <row r="64" spans="2:9" ht="51" x14ac:dyDescent="0.2">
      <c r="B64" s="15" t="s">
        <v>531</v>
      </c>
      <c r="C64" s="60">
        <v>0.34</v>
      </c>
      <c r="D64" s="15">
        <v>38</v>
      </c>
      <c r="G64" s="15" t="str">
        <f ca="1">_xlfn.FORMULATEXT(H64)</f>
        <v>=INDEX((B63:D67, B70:D73), 3, 2, 2)</v>
      </c>
      <c r="H64" s="60">
        <f>INDEX((B63:D67, B70:D73), 3, 2, 2)</f>
        <v>1.25</v>
      </c>
      <c r="I64" s="29" t="s">
        <v>547</v>
      </c>
    </row>
    <row r="65" spans="2:9" ht="38.25" x14ac:dyDescent="0.2">
      <c r="B65" s="15" t="s">
        <v>532</v>
      </c>
      <c r="C65" s="60">
        <v>0.55000000000000004</v>
      </c>
      <c r="D65" s="15">
        <v>15</v>
      </c>
      <c r="G65" s="15" t="str">
        <f ca="1">_xlfn.FORMULATEXT(H65)</f>
        <v>=SUM(D63:INDEX(B63:D67,5,3))</v>
      </c>
      <c r="H65" s="60">
        <f>SUM(D63:INDEX(B63:D67,5,3))</f>
        <v>158</v>
      </c>
      <c r="I65" s="29" t="s">
        <v>548</v>
      </c>
    </row>
    <row r="66" spans="2:9" x14ac:dyDescent="0.2">
      <c r="B66" s="15" t="s">
        <v>537</v>
      </c>
      <c r="C66" s="60">
        <v>0.25</v>
      </c>
      <c r="D66" s="15">
        <v>25</v>
      </c>
    </row>
    <row r="67" spans="2:9" x14ac:dyDescent="0.2">
      <c r="B67" s="15" t="s">
        <v>431</v>
      </c>
      <c r="C67" s="60">
        <v>0.59</v>
      </c>
      <c r="D67" s="15">
        <v>40</v>
      </c>
    </row>
    <row r="68" spans="2:9" ht="15" x14ac:dyDescent="0.25">
      <c r="B68"/>
      <c r="C68"/>
      <c r="D68"/>
    </row>
    <row r="69" spans="2:9" x14ac:dyDescent="0.2">
      <c r="B69" s="14" t="s">
        <v>545</v>
      </c>
      <c r="C69" s="34" t="s">
        <v>542</v>
      </c>
      <c r="D69" s="34" t="s">
        <v>543</v>
      </c>
    </row>
    <row r="70" spans="2:9" x14ac:dyDescent="0.2">
      <c r="B70" s="15" t="s">
        <v>538</v>
      </c>
      <c r="C70" s="60">
        <v>2.8</v>
      </c>
      <c r="D70" s="15">
        <v>10</v>
      </c>
    </row>
    <row r="71" spans="2:9" x14ac:dyDescent="0.2">
      <c r="B71" s="15" t="s">
        <v>539</v>
      </c>
      <c r="C71" s="60">
        <v>3.55</v>
      </c>
      <c r="D71" s="15">
        <v>16</v>
      </c>
    </row>
    <row r="72" spans="2:9" x14ac:dyDescent="0.2">
      <c r="B72" s="15" t="s">
        <v>540</v>
      </c>
      <c r="C72" s="60">
        <v>1.25</v>
      </c>
      <c r="D72" s="15">
        <v>20</v>
      </c>
    </row>
    <row r="73" spans="2:9" x14ac:dyDescent="0.2">
      <c r="B73" s="15" t="s">
        <v>541</v>
      </c>
      <c r="C73" s="60">
        <v>1.75</v>
      </c>
      <c r="D73" s="15">
        <v>12</v>
      </c>
    </row>
    <row r="82" spans="2:9" x14ac:dyDescent="0.2">
      <c r="B82" s="94" t="s">
        <v>137</v>
      </c>
      <c r="C82" s="94"/>
    </row>
    <row r="84" spans="2:9" ht="22.5" x14ac:dyDescent="0.3">
      <c r="B84" s="28" t="s">
        <v>549</v>
      </c>
      <c r="C84" s="22"/>
      <c r="D84" s="22"/>
      <c r="E84" s="22"/>
      <c r="F84" s="22"/>
      <c r="G84" s="22"/>
      <c r="H84" s="22"/>
      <c r="I84" s="24"/>
    </row>
    <row r="85" spans="2:9" x14ac:dyDescent="0.2">
      <c r="B85" s="5" t="s">
        <v>550</v>
      </c>
      <c r="C85" s="6"/>
      <c r="D85" s="6"/>
      <c r="E85" s="6"/>
      <c r="F85" s="6"/>
      <c r="G85" s="6"/>
      <c r="H85" s="6"/>
      <c r="I85" s="7"/>
    </row>
    <row r="87" spans="2:9" x14ac:dyDescent="0.2">
      <c r="B87" s="14" t="s">
        <v>399</v>
      </c>
      <c r="C87" s="34" t="s">
        <v>101</v>
      </c>
      <c r="G87" s="14" t="s">
        <v>214</v>
      </c>
      <c r="H87" s="34" t="s">
        <v>102</v>
      </c>
      <c r="I87" s="34" t="s">
        <v>104</v>
      </c>
    </row>
    <row r="88" spans="2:9" ht="38.25" x14ac:dyDescent="0.2">
      <c r="B88" s="15" t="s">
        <v>551</v>
      </c>
      <c r="C88" s="62" t="s">
        <v>253</v>
      </c>
      <c r="G88" s="15" t="str">
        <f ca="1">_xlfn.FORMULATEXT(H88)</f>
        <v>=@INDIRECT(B88)</v>
      </c>
      <c r="H88" s="60" t="str">
        <f ca="1">INDIRECT(B88)</f>
        <v>Kawser</v>
      </c>
      <c r="I88" s="29" t="s">
        <v>555</v>
      </c>
    </row>
    <row r="89" spans="2:9" x14ac:dyDescent="0.2">
      <c r="B89" s="15" t="s">
        <v>552</v>
      </c>
      <c r="C89" s="62" t="s">
        <v>254</v>
      </c>
      <c r="G89" s="15" t="str">
        <f t="shared" ref="G89:G93" ca="1" si="2">_xlfn.FORMULATEXT(H89)</f>
        <v>=@INDIRECT("C90")</v>
      </c>
      <c r="H89" s="60" t="str">
        <f ca="1">INDIRECT("C90")</f>
        <v>Excel</v>
      </c>
      <c r="I89" s="30" t="s">
        <v>556</v>
      </c>
    </row>
    <row r="90" spans="2:9" x14ac:dyDescent="0.2">
      <c r="B90" s="15" t="s">
        <v>553</v>
      </c>
      <c r="C90" s="62" t="s">
        <v>517</v>
      </c>
      <c r="G90" s="15" t="str">
        <f t="shared" ca="1" si="2"/>
        <v>=@INDIRECT(B90)</v>
      </c>
      <c r="H90" s="60">
        <f ca="1">INDIRECT(B90)</f>
        <v>90000</v>
      </c>
      <c r="I90" s="29" t="s">
        <v>557</v>
      </c>
    </row>
    <row r="91" spans="2:9" ht="38.25" x14ac:dyDescent="0.2">
      <c r="B91" s="15" t="s">
        <v>554</v>
      </c>
      <c r="C91" s="62">
        <v>90000</v>
      </c>
      <c r="G91" s="15" t="str">
        <f t="shared" ca="1" si="2"/>
        <v>=@INDIRECT(B91)</v>
      </c>
      <c r="H91" s="60">
        <f ca="1">INDIRECT(B91)</f>
        <v>90000</v>
      </c>
      <c r="I91" s="29" t="s">
        <v>558</v>
      </c>
    </row>
    <row r="92" spans="2:9" ht="38.25" x14ac:dyDescent="0.2">
      <c r="B92" s="61">
        <v>93</v>
      </c>
      <c r="C92" s="62">
        <v>850</v>
      </c>
      <c r="G92" s="15" t="str">
        <f t="shared" ca="1" si="2"/>
        <v>=@INDIRECT("C"&amp;B92)</v>
      </c>
      <c r="H92" s="60">
        <f ca="1">INDIRECT("C"&amp;B92)</f>
        <v>0</v>
      </c>
      <c r="I92" s="29" t="s">
        <v>559</v>
      </c>
    </row>
    <row r="93" spans="2:9" ht="25.5" x14ac:dyDescent="0.2">
      <c r="G93" s="15" t="str">
        <f t="shared" ca="1" si="2"/>
        <v>=SUM(INDIRECT("C92:C93"))</v>
      </c>
      <c r="H93" s="60">
        <f ca="1">SUM(INDIRECT("C92:C93"))</f>
        <v>850</v>
      </c>
      <c r="I93" s="29" t="s">
        <v>560</v>
      </c>
    </row>
    <row r="94" spans="2:9" x14ac:dyDescent="0.2">
      <c r="B94" s="94" t="s">
        <v>137</v>
      </c>
      <c r="C94" s="94"/>
    </row>
    <row r="96" spans="2:9" ht="22.5" x14ac:dyDescent="0.3">
      <c r="B96" s="28" t="s">
        <v>561</v>
      </c>
      <c r="C96" s="22"/>
      <c r="D96" s="22"/>
      <c r="E96" s="22"/>
      <c r="F96" s="22"/>
      <c r="G96" s="22"/>
      <c r="H96" s="22"/>
      <c r="I96" s="24"/>
    </row>
    <row r="97" spans="2:9" x14ac:dyDescent="0.2">
      <c r="B97" s="5" t="s">
        <v>562</v>
      </c>
      <c r="C97" s="6"/>
      <c r="D97" s="6"/>
      <c r="E97" s="6"/>
      <c r="F97" s="6"/>
      <c r="G97" s="6"/>
      <c r="H97" s="6"/>
      <c r="I97" s="7"/>
    </row>
    <row r="99" spans="2:9" x14ac:dyDescent="0.2">
      <c r="B99" s="14" t="s">
        <v>399</v>
      </c>
      <c r="C99" s="34" t="s">
        <v>399</v>
      </c>
      <c r="D99" s="34" t="s">
        <v>399</v>
      </c>
      <c r="G99" s="14" t="s">
        <v>214</v>
      </c>
      <c r="H99" s="34" t="s">
        <v>102</v>
      </c>
      <c r="I99" s="34" t="s">
        <v>104</v>
      </c>
    </row>
    <row r="100" spans="2:9" ht="51" x14ac:dyDescent="0.2">
      <c r="B100" s="15">
        <v>15</v>
      </c>
      <c r="C100" s="63">
        <v>25</v>
      </c>
      <c r="D100" s="63">
        <v>8</v>
      </c>
      <c r="G100" s="15" t="str">
        <f ca="1">_xlfn.FORMULATEXT(H100)</f>
        <v>=OFFSET(B103, -2, 2, 1, 1)</v>
      </c>
      <c r="H100" s="21">
        <f ca="1">OFFSET(B103, -2, 2, 1, 1)</f>
        <v>7</v>
      </c>
      <c r="I100" s="29" t="s">
        <v>565</v>
      </c>
    </row>
    <row r="101" spans="2:9" x14ac:dyDescent="0.2">
      <c r="B101" s="15">
        <v>20</v>
      </c>
      <c r="C101" s="63">
        <v>31</v>
      </c>
      <c r="D101" s="63">
        <v>7</v>
      </c>
      <c r="G101" s="15" t="str">
        <f t="shared" ref="G101:G102" ca="1" si="3">_xlfn.FORMULATEXT(H101)</f>
        <v>=SUM(OFFSET(B105, -3, 1, 2,2))</v>
      </c>
      <c r="H101" s="21">
        <f ca="1">SUM(OFFSET(B105, -3, 1, 2,2))</f>
        <v>54</v>
      </c>
      <c r="I101" s="30" t="s">
        <v>564</v>
      </c>
    </row>
    <row r="102" spans="2:9" x14ac:dyDescent="0.2">
      <c r="B102" s="15">
        <v>25</v>
      </c>
      <c r="C102" s="63">
        <v>12</v>
      </c>
      <c r="D102" s="63">
        <v>9</v>
      </c>
      <c r="G102" s="15" t="str">
        <f t="shared" ca="1" si="3"/>
        <v>=SUM(OFFSET(B100, 0, 0, 8, 3))</v>
      </c>
      <c r="H102" s="21">
        <f ca="1">SUM(OFFSET(B100, 0, 0, 8, 3))</f>
        <v>402</v>
      </c>
      <c r="I102" s="29" t="s">
        <v>563</v>
      </c>
    </row>
    <row r="103" spans="2:9" x14ac:dyDescent="0.2">
      <c r="B103" s="15">
        <v>9</v>
      </c>
      <c r="C103" s="63">
        <v>18</v>
      </c>
      <c r="D103" s="63">
        <v>15</v>
      </c>
    </row>
    <row r="104" spans="2:9" x14ac:dyDescent="0.2">
      <c r="B104" s="15">
        <v>11</v>
      </c>
      <c r="C104" s="63">
        <v>18</v>
      </c>
      <c r="D104" s="63">
        <v>14</v>
      </c>
    </row>
    <row r="105" spans="2:9" x14ac:dyDescent="0.2">
      <c r="B105" s="15">
        <v>18</v>
      </c>
      <c r="C105" s="63">
        <v>10</v>
      </c>
      <c r="D105" s="63">
        <v>16</v>
      </c>
    </row>
    <row r="106" spans="2:9" x14ac:dyDescent="0.2">
      <c r="B106" s="15">
        <v>18</v>
      </c>
      <c r="C106" s="63">
        <v>20</v>
      </c>
      <c r="D106" s="63">
        <v>17</v>
      </c>
    </row>
    <row r="107" spans="2:9" x14ac:dyDescent="0.2">
      <c r="B107" s="15">
        <v>15</v>
      </c>
      <c r="C107" s="63">
        <v>15</v>
      </c>
      <c r="D107" s="63">
        <v>36</v>
      </c>
    </row>
    <row r="112" spans="2:9" x14ac:dyDescent="0.2">
      <c r="B112" s="94" t="s">
        <v>137</v>
      </c>
      <c r="C112" s="94"/>
    </row>
  </sheetData>
  <mergeCells count="5">
    <mergeCell ref="B32:C32"/>
    <mergeCell ref="B14:C14"/>
    <mergeCell ref="B82:C82"/>
    <mergeCell ref="B94:C94"/>
    <mergeCell ref="B112:C112"/>
  </mergeCells>
  <hyperlinks>
    <hyperlink ref="B14" location="'LIST OF FUNCTIONS'!A1" display="Back to LIST OF FUNCTIONS" xr:uid="{00000000-0004-0000-0700-000000000000}"/>
    <hyperlink ref="B32" location="'LIST OF FUNCTIONS'!A1" display="Back to LIST OF FUNCTIONS" xr:uid="{00000000-0004-0000-0700-000001000000}"/>
    <hyperlink ref="B82" location="'LIST OF FUNCTIONS'!A1" display="Back to LIST OF FUNCTIONS" xr:uid="{00000000-0004-0000-0700-000002000000}"/>
    <hyperlink ref="B94" location="'LIST OF FUNCTIONS'!A1" display="Back to LIST OF FUNCTIONS" xr:uid="{00000000-0004-0000-0700-000003000000}"/>
    <hyperlink ref="B112" location="'LIST OF FUNCTIONS'!A1" display="Back to LIST OF FUNCTIONS" xr:uid="{00000000-0004-0000-0700-000004000000}"/>
  </hyperlinks>
  <pageMargins left="0.7" right="0.7" top="0.75" bottom="0.75" header="0.3" footer="0.3"/>
  <ignoredErrors>
    <ignoredError sqref="H89" formula="1"/>
  </ignoredErrors>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M162"/>
  <sheetViews>
    <sheetView showGridLines="0" workbookViewId="0">
      <selection sqref="A1:XFD1"/>
    </sheetView>
  </sheetViews>
  <sheetFormatPr defaultRowHeight="15" x14ac:dyDescent="0.25"/>
  <cols>
    <col min="1" max="1" width="5.140625" customWidth="1"/>
    <col min="2" max="2" width="22.28515625" customWidth="1"/>
    <col min="3" max="3" width="10.7109375" customWidth="1"/>
    <col min="4" max="5" width="10.42578125" bestFit="1" customWidth="1"/>
    <col min="6" max="6" width="3.85546875" customWidth="1"/>
    <col min="7" max="7" width="33" bestFit="1" customWidth="1"/>
    <col min="8" max="8" width="18.85546875" bestFit="1" customWidth="1"/>
    <col min="9" max="9" width="40.140625" customWidth="1"/>
  </cols>
  <sheetData>
    <row r="1" spans="2:9" ht="22.5" x14ac:dyDescent="0.3">
      <c r="B1" s="28" t="s">
        <v>566</v>
      </c>
      <c r="C1" s="22"/>
      <c r="D1" s="22"/>
      <c r="E1" s="22"/>
      <c r="F1" s="22"/>
      <c r="G1" s="23"/>
      <c r="H1" s="3"/>
      <c r="I1" s="57"/>
    </row>
    <row r="2" spans="2:9" x14ac:dyDescent="0.25">
      <c r="B2" s="5" t="s">
        <v>567</v>
      </c>
      <c r="C2" s="6"/>
      <c r="D2" s="6"/>
      <c r="E2" s="6"/>
      <c r="F2" s="6"/>
      <c r="G2" s="6"/>
      <c r="H2" s="6"/>
      <c r="I2" s="7"/>
    </row>
    <row r="4" spans="2:9" x14ac:dyDescent="0.25">
      <c r="B4" s="14" t="s">
        <v>568</v>
      </c>
      <c r="C4" s="14" t="s">
        <v>465</v>
      </c>
      <c r="D4" s="14" t="s">
        <v>569</v>
      </c>
      <c r="G4" s="14" t="s">
        <v>214</v>
      </c>
      <c r="H4" s="14" t="s">
        <v>102</v>
      </c>
      <c r="I4" s="14" t="s">
        <v>104</v>
      </c>
    </row>
    <row r="5" spans="2:9" ht="39" x14ac:dyDescent="0.25">
      <c r="B5" s="15">
        <v>2015</v>
      </c>
      <c r="C5" s="15">
        <v>10</v>
      </c>
      <c r="D5" s="29">
        <v>15</v>
      </c>
      <c r="G5" s="15" t="str">
        <f ca="1">_xlfn.FORMULATEXT(H5)</f>
        <v>=DATE(B5, C5, D5)</v>
      </c>
      <c r="H5" s="18">
        <f>DATE(B5, C5, D5)</f>
        <v>42292</v>
      </c>
      <c r="I5" s="29" t="s">
        <v>570</v>
      </c>
    </row>
    <row r="6" spans="2:9" ht="39" x14ac:dyDescent="0.25">
      <c r="B6" s="15">
        <v>2010</v>
      </c>
      <c r="C6" s="15">
        <v>5</v>
      </c>
      <c r="D6" s="29">
        <v>25</v>
      </c>
      <c r="G6" s="15" t="str">
        <f ca="1">_xlfn.FORMULATEXT(H6)</f>
        <v>=DATE(2010, C6, D6)</v>
      </c>
      <c r="H6" s="18">
        <f>DATE(2010, C6, D6)</f>
        <v>40323</v>
      </c>
      <c r="I6" s="29" t="s">
        <v>570</v>
      </c>
    </row>
    <row r="7" spans="2:9" ht="26.25" x14ac:dyDescent="0.25">
      <c r="B7" s="15">
        <v>1805</v>
      </c>
      <c r="C7" s="15">
        <v>8</v>
      </c>
      <c r="D7" s="29">
        <v>23</v>
      </c>
      <c r="G7" s="15" t="str">
        <f ca="1">_xlfn.FORMULATEXT(H7)</f>
        <v>=DATE(B7, C7, D7)</v>
      </c>
      <c r="H7" s="18">
        <f>DATE(B7, C7, D7)</f>
        <v>659499</v>
      </c>
      <c r="I7" s="29" t="s">
        <v>571</v>
      </c>
    </row>
    <row r="10" spans="2:9" x14ac:dyDescent="0.25">
      <c r="B10" s="94" t="s">
        <v>137</v>
      </c>
      <c r="C10" s="94"/>
    </row>
    <row r="11" spans="2:9" x14ac:dyDescent="0.25">
      <c r="G11" s="35"/>
    </row>
    <row r="12" spans="2:9" ht="22.5" x14ac:dyDescent="0.3">
      <c r="B12" s="28" t="s">
        <v>572</v>
      </c>
      <c r="C12" s="22"/>
      <c r="D12" s="22"/>
      <c r="E12" s="22"/>
      <c r="F12" s="22"/>
      <c r="G12" s="23"/>
      <c r="H12" s="3"/>
      <c r="I12" s="57"/>
    </row>
    <row r="13" spans="2:9" x14ac:dyDescent="0.25">
      <c r="B13" s="5" t="s">
        <v>573</v>
      </c>
      <c r="C13" s="6"/>
      <c r="D13" s="6"/>
      <c r="E13" s="6"/>
      <c r="F13" s="6"/>
      <c r="G13" s="6"/>
      <c r="H13" s="6"/>
      <c r="I13" s="7"/>
    </row>
    <row r="15" spans="2:9" x14ac:dyDescent="0.25">
      <c r="G15" s="14" t="s">
        <v>214</v>
      </c>
      <c r="H15" s="14" t="s">
        <v>102</v>
      </c>
      <c r="I15" s="14" t="s">
        <v>104</v>
      </c>
    </row>
    <row r="16" spans="2:9" ht="26.25" x14ac:dyDescent="0.25">
      <c r="G16" s="15" t="str">
        <f ca="1">_xlfn.FORMULATEXT(H16)</f>
        <v>=DATEVALUE("25/10/2015")</v>
      </c>
      <c r="H16" s="18" t="e">
        <f>DATEVALUE("25/10/2015")</f>
        <v>#VALUE!</v>
      </c>
      <c r="I16" s="29" t="s">
        <v>575</v>
      </c>
    </row>
    <row r="17" spans="2:9" ht="26.25" x14ac:dyDescent="0.25">
      <c r="G17" s="15" t="str">
        <f ca="1">_xlfn.FORMULATEXT(H17)</f>
        <v>=DATEVALUE("22 May, 2015")</v>
      </c>
      <c r="H17" s="18" t="e">
        <f>DATEVALUE("22 May, 2015")</f>
        <v>#VALUE!</v>
      </c>
      <c r="I17" s="29" t="s">
        <v>574</v>
      </c>
    </row>
    <row r="18" spans="2:9" ht="26.25" x14ac:dyDescent="0.25">
      <c r="G18" s="15" t="str">
        <f ca="1">_xlfn.FORMULATEXT(H18)</f>
        <v>=DATEVALUE("22-May-2015")</v>
      </c>
      <c r="H18" s="18">
        <f>DATEVALUE("22-May-2015")</f>
        <v>42146</v>
      </c>
      <c r="I18" s="29" t="s">
        <v>576</v>
      </c>
    </row>
    <row r="19" spans="2:9" x14ac:dyDescent="0.25">
      <c r="B19" s="94" t="s">
        <v>137</v>
      </c>
      <c r="C19" s="94"/>
    </row>
    <row r="21" spans="2:9" ht="22.5" x14ac:dyDescent="0.3">
      <c r="B21" s="28" t="s">
        <v>577</v>
      </c>
      <c r="C21" s="22"/>
      <c r="D21" s="22"/>
      <c r="E21" s="22"/>
      <c r="F21" s="22"/>
      <c r="G21" s="23"/>
      <c r="H21" s="3"/>
      <c r="I21" s="57"/>
    </row>
    <row r="22" spans="2:9" x14ac:dyDescent="0.25">
      <c r="B22" s="5" t="s">
        <v>578</v>
      </c>
      <c r="C22" s="6"/>
      <c r="D22" s="6"/>
      <c r="E22" s="6"/>
      <c r="F22" s="6"/>
      <c r="G22" s="6"/>
      <c r="H22" s="6"/>
      <c r="I22" s="7"/>
    </row>
    <row r="24" spans="2:9" x14ac:dyDescent="0.25">
      <c r="B24" s="14" t="s">
        <v>579</v>
      </c>
      <c r="C24" s="14" t="s">
        <v>580</v>
      </c>
      <c r="D24" s="14" t="s">
        <v>581</v>
      </c>
      <c r="G24" s="14" t="s">
        <v>214</v>
      </c>
      <c r="H24" s="14" t="s">
        <v>102</v>
      </c>
      <c r="I24" s="14" t="s">
        <v>104</v>
      </c>
    </row>
    <row r="25" spans="2:9" ht="39" x14ac:dyDescent="0.25">
      <c r="B25" s="15">
        <v>12</v>
      </c>
      <c r="C25" s="18">
        <v>30</v>
      </c>
      <c r="D25" s="29">
        <v>30</v>
      </c>
      <c r="G25" s="15" t="str">
        <f ca="1">_xlfn.FORMULATEXT(H25)</f>
        <v>=TIME(B25, C25, D25)</v>
      </c>
      <c r="H25" s="21">
        <f>TIME(B25, C25, D25)</f>
        <v>0.52118055555555554</v>
      </c>
      <c r="I25" s="29" t="s">
        <v>582</v>
      </c>
    </row>
    <row r="26" spans="2:9" ht="26.25" x14ac:dyDescent="0.25">
      <c r="B26" s="15">
        <v>16</v>
      </c>
      <c r="C26" s="18">
        <v>45</v>
      </c>
      <c r="D26" s="29">
        <v>30</v>
      </c>
      <c r="G26" s="15" t="str">
        <f t="shared" ref="G26:G27" ca="1" si="0">_xlfn.FORMULATEXT(H26)</f>
        <v>=TIME(B26,C26,D26)</v>
      </c>
      <c r="H26" s="64">
        <f>TIME(B26,C26,D26)</f>
        <v>0.69826388888888891</v>
      </c>
      <c r="I26" s="29" t="s">
        <v>583</v>
      </c>
    </row>
    <row r="27" spans="2:9" ht="26.25" x14ac:dyDescent="0.25">
      <c r="B27" s="15">
        <v>16</v>
      </c>
      <c r="C27" s="18">
        <v>48</v>
      </c>
      <c r="D27" s="29">
        <v>15</v>
      </c>
      <c r="G27" s="15" t="str">
        <f t="shared" ca="1" si="0"/>
        <v>=TIME(B27,C27,D27)</v>
      </c>
      <c r="H27" s="64">
        <f>TIME(B27,C27,D27)</f>
        <v>0.70017361111111109</v>
      </c>
      <c r="I27" s="29" t="s">
        <v>583</v>
      </c>
    </row>
    <row r="33" spans="2:11" x14ac:dyDescent="0.25">
      <c r="B33" s="94" t="s">
        <v>137</v>
      </c>
      <c r="C33" s="94"/>
    </row>
    <row r="36" spans="2:11" ht="22.5" x14ac:dyDescent="0.3">
      <c r="B36" s="28" t="s">
        <v>584</v>
      </c>
      <c r="C36" s="22"/>
      <c r="D36" s="22"/>
      <c r="E36" s="22"/>
      <c r="F36" s="22"/>
      <c r="G36" s="23"/>
      <c r="H36" s="3"/>
      <c r="I36" s="69"/>
      <c r="J36" s="65"/>
      <c r="K36" s="66"/>
    </row>
    <row r="37" spans="2:11" x14ac:dyDescent="0.25">
      <c r="B37" s="5" t="s">
        <v>585</v>
      </c>
      <c r="C37" s="6"/>
      <c r="D37" s="6"/>
      <c r="E37" s="6"/>
      <c r="F37" s="6"/>
      <c r="G37" s="6"/>
      <c r="H37" s="6"/>
      <c r="I37" s="5"/>
      <c r="J37" s="67"/>
      <c r="K37" s="68"/>
    </row>
    <row r="39" spans="2:11" x14ac:dyDescent="0.25">
      <c r="G39" s="14" t="s">
        <v>214</v>
      </c>
      <c r="H39" s="14" t="s">
        <v>102</v>
      </c>
      <c r="I39" s="14" t="s">
        <v>104</v>
      </c>
    </row>
    <row r="40" spans="2:11" ht="39" x14ac:dyDescent="0.25">
      <c r="G40" s="15" t="str">
        <f ca="1">_xlfn.FORMULATEXT(H40)</f>
        <v>=TIMEVALUE("2:50 PM")</v>
      </c>
      <c r="H40" s="64">
        <f>TIMEVALUE("2:50 PM")</f>
        <v>0.61805555555555558</v>
      </c>
      <c r="I40" s="29" t="s">
        <v>586</v>
      </c>
    </row>
    <row r="41" spans="2:11" ht="39" x14ac:dyDescent="0.25">
      <c r="G41" s="15" t="str">
        <f ca="1">_xlfn.FORMULATEXT(H41)</f>
        <v>=TIMEVALUE("22-August-2015 2:50 PM")</v>
      </c>
      <c r="H41" s="21">
        <f>TIMEVALUE("22-August-2015 2:50 PM")</f>
        <v>0.61805555555474712</v>
      </c>
      <c r="I41" s="29" t="s">
        <v>587</v>
      </c>
    </row>
    <row r="48" spans="2:11" x14ac:dyDescent="0.25">
      <c r="B48" s="94" t="s">
        <v>137</v>
      </c>
      <c r="C48" s="94"/>
    </row>
    <row r="50" spans="2:9" ht="22.5" x14ac:dyDescent="0.3">
      <c r="B50" s="28" t="s">
        <v>588</v>
      </c>
      <c r="C50" s="22"/>
      <c r="D50" s="22"/>
      <c r="E50" s="22"/>
      <c r="F50" s="22"/>
      <c r="G50" s="23"/>
      <c r="H50" s="3"/>
      <c r="I50" s="57"/>
    </row>
    <row r="51" spans="2:9" x14ac:dyDescent="0.25">
      <c r="B51" s="5" t="s">
        <v>589</v>
      </c>
      <c r="C51" s="6"/>
      <c r="D51" s="6"/>
      <c r="E51" s="6"/>
      <c r="F51" s="6"/>
      <c r="G51" s="6"/>
      <c r="H51" s="6"/>
      <c r="I51" s="7"/>
    </row>
    <row r="53" spans="2:9" x14ac:dyDescent="0.25">
      <c r="G53" s="14" t="s">
        <v>214</v>
      </c>
      <c r="H53" s="14" t="s">
        <v>102</v>
      </c>
      <c r="I53" s="14" t="s">
        <v>104</v>
      </c>
    </row>
    <row r="54" spans="2:9" x14ac:dyDescent="0.25">
      <c r="G54" s="15" t="str">
        <f ca="1">_xlfn.FORMULATEXT(H54)</f>
        <v>=NOW()</v>
      </c>
      <c r="H54" s="19">
        <f ca="1">NOW()</f>
        <v>45056.468727546293</v>
      </c>
      <c r="I54" s="29" t="s">
        <v>590</v>
      </c>
    </row>
    <row r="55" spans="2:9" x14ac:dyDescent="0.25">
      <c r="G55" s="15" t="str">
        <f ca="1">_xlfn.FORMULATEXT(H55)</f>
        <v>=NOW()+7</v>
      </c>
      <c r="H55" s="19">
        <f ca="1">NOW()+7</f>
        <v>45063.468727546293</v>
      </c>
      <c r="I55" s="29" t="s">
        <v>591</v>
      </c>
    </row>
    <row r="64" spans="2:9" x14ac:dyDescent="0.25">
      <c r="B64" s="94" t="s">
        <v>137</v>
      </c>
      <c r="C64" s="94"/>
    </row>
    <row r="66" spans="2:9" ht="22.5" x14ac:dyDescent="0.3">
      <c r="B66" s="28" t="s">
        <v>592</v>
      </c>
      <c r="C66" s="22"/>
      <c r="D66" s="22"/>
      <c r="E66" s="22"/>
      <c r="F66" s="22"/>
      <c r="G66" s="23"/>
      <c r="H66" s="3"/>
      <c r="I66" s="57"/>
    </row>
    <row r="67" spans="2:9" x14ac:dyDescent="0.25">
      <c r="B67" s="5" t="s">
        <v>593</v>
      </c>
      <c r="C67" s="6"/>
      <c r="D67" s="6"/>
      <c r="E67" s="6"/>
      <c r="F67" s="6"/>
      <c r="G67" s="6"/>
      <c r="H67" s="6"/>
      <c r="I67" s="7"/>
    </row>
    <row r="69" spans="2:9" x14ac:dyDescent="0.25">
      <c r="G69" s="14" t="s">
        <v>214</v>
      </c>
      <c r="H69" s="14" t="s">
        <v>102</v>
      </c>
      <c r="I69" s="14" t="s">
        <v>104</v>
      </c>
    </row>
    <row r="70" spans="2:9" x14ac:dyDescent="0.25">
      <c r="G70" s="15"/>
      <c r="H70" s="18">
        <f ca="1">TODAY()</f>
        <v>45056</v>
      </c>
      <c r="I70" s="29" t="s">
        <v>594</v>
      </c>
    </row>
    <row r="71" spans="2:9" x14ac:dyDescent="0.25">
      <c r="G71" s="15"/>
      <c r="H71" s="18">
        <f ca="1">TODAY()+7</f>
        <v>45063</v>
      </c>
      <c r="I71" s="29" t="s">
        <v>595</v>
      </c>
    </row>
    <row r="72" spans="2:9" x14ac:dyDescent="0.25">
      <c r="B72" s="94" t="s">
        <v>137</v>
      </c>
      <c r="C72" s="94"/>
    </row>
    <row r="74" spans="2:9" ht="22.5" x14ac:dyDescent="0.3">
      <c r="B74" s="28" t="s">
        <v>597</v>
      </c>
      <c r="C74" s="22"/>
      <c r="D74" s="22"/>
      <c r="E74" s="22"/>
      <c r="F74" s="22"/>
      <c r="G74" s="23"/>
      <c r="H74" s="3"/>
      <c r="I74" s="57"/>
    </row>
    <row r="75" spans="2:9" x14ac:dyDescent="0.25">
      <c r="B75" s="5" t="s">
        <v>598</v>
      </c>
      <c r="C75" s="6"/>
      <c r="D75" s="6"/>
      <c r="E75" s="6"/>
      <c r="F75" s="6"/>
      <c r="G75" s="6"/>
      <c r="H75" s="6"/>
      <c r="I75" s="7"/>
    </row>
    <row r="77" spans="2:9" x14ac:dyDescent="0.25">
      <c r="B77" s="14" t="s">
        <v>599</v>
      </c>
      <c r="C77" s="101" t="s">
        <v>600</v>
      </c>
      <c r="D77" s="102"/>
      <c r="E77" s="102"/>
      <c r="F77" s="102"/>
      <c r="G77" s="103"/>
      <c r="H77" s="14" t="s">
        <v>214</v>
      </c>
      <c r="I77" s="14" t="s">
        <v>102</v>
      </c>
    </row>
    <row r="78" spans="2:9" x14ac:dyDescent="0.25">
      <c r="B78" s="15" t="s">
        <v>602</v>
      </c>
      <c r="C78" s="18" t="s">
        <v>601</v>
      </c>
      <c r="D78" s="29"/>
      <c r="E78" s="15"/>
      <c r="F78" s="18"/>
      <c r="G78" s="29"/>
      <c r="H78" s="15" t="str">
        <f ca="1">_xlfn.FORMULATEXT(I78)</f>
        <v>=YEAR(NOW())</v>
      </c>
      <c r="I78" s="21">
        <f ca="1">YEAR(NOW())</f>
        <v>2023</v>
      </c>
    </row>
    <row r="79" spans="2:9" x14ac:dyDescent="0.25">
      <c r="B79" s="15" t="s">
        <v>603</v>
      </c>
      <c r="C79" s="18" t="s">
        <v>604</v>
      </c>
      <c r="D79" s="29"/>
      <c r="E79" s="15"/>
      <c r="F79" s="18"/>
      <c r="G79" s="29"/>
      <c r="H79" s="15" t="str">
        <f t="shared" ref="H79:H83" ca="1" si="1">_xlfn.FORMULATEXT(I79)</f>
        <v>=MONTH(NOW())</v>
      </c>
      <c r="I79" s="21">
        <f ca="1">MONTH(NOW())</f>
        <v>5</v>
      </c>
    </row>
    <row r="80" spans="2:9" x14ac:dyDescent="0.25">
      <c r="B80" s="15" t="s">
        <v>605</v>
      </c>
      <c r="C80" s="18" t="s">
        <v>606</v>
      </c>
      <c r="D80" s="29"/>
      <c r="E80" s="15"/>
      <c r="F80" s="18"/>
      <c r="G80" s="29"/>
      <c r="H80" s="15" t="str">
        <f t="shared" ca="1" si="1"/>
        <v>=DAY(NOW())</v>
      </c>
      <c r="I80" s="21">
        <f ca="1">DAY(NOW())</f>
        <v>10</v>
      </c>
    </row>
    <row r="81" spans="2:9" x14ac:dyDescent="0.25">
      <c r="B81" s="15" t="s">
        <v>607</v>
      </c>
      <c r="C81" s="18" t="s">
        <v>608</v>
      </c>
      <c r="D81" s="29"/>
      <c r="E81" s="15"/>
      <c r="F81" s="18"/>
      <c r="G81" s="29"/>
      <c r="H81" s="15" t="str">
        <f t="shared" ca="1" si="1"/>
        <v>=HOUR(NOW())</v>
      </c>
      <c r="I81" s="21">
        <f ca="1">HOUR(NOW())</f>
        <v>11</v>
      </c>
    </row>
    <row r="82" spans="2:9" x14ac:dyDescent="0.25">
      <c r="B82" s="15" t="s">
        <v>609</v>
      </c>
      <c r="C82" s="18" t="s">
        <v>610</v>
      </c>
      <c r="D82" s="29"/>
      <c r="E82" s="15"/>
      <c r="F82" s="76"/>
      <c r="G82" s="77"/>
      <c r="H82" s="15" t="str">
        <f t="shared" ca="1" si="1"/>
        <v>=MINUTE(NOW())</v>
      </c>
      <c r="I82" s="21">
        <f ca="1">MINUTE(NOW())</f>
        <v>14</v>
      </c>
    </row>
    <row r="83" spans="2:9" x14ac:dyDescent="0.25">
      <c r="B83" s="15" t="s">
        <v>611</v>
      </c>
      <c r="C83" s="18" t="s">
        <v>612</v>
      </c>
      <c r="D83" s="29"/>
      <c r="E83" s="15"/>
      <c r="F83" s="76"/>
      <c r="G83" s="77"/>
      <c r="H83" s="15" t="str">
        <f t="shared" ca="1" si="1"/>
        <v>=SECOND(NOW())</v>
      </c>
      <c r="I83" s="21">
        <f ca="1">SECOND(NOW())</f>
        <v>58</v>
      </c>
    </row>
    <row r="92" spans="2:9" x14ac:dyDescent="0.25">
      <c r="B92" s="94" t="s">
        <v>137</v>
      </c>
      <c r="C92" s="94"/>
    </row>
    <row r="94" spans="2:9" ht="22.5" x14ac:dyDescent="0.3">
      <c r="B94" s="28" t="s">
        <v>613</v>
      </c>
      <c r="C94" s="22"/>
      <c r="D94" s="22"/>
      <c r="E94" s="22"/>
      <c r="F94" s="22"/>
      <c r="G94" s="23"/>
      <c r="H94" s="3"/>
      <c r="I94" s="57"/>
    </row>
    <row r="95" spans="2:9" x14ac:dyDescent="0.25">
      <c r="B95" s="5" t="s">
        <v>614</v>
      </c>
      <c r="C95" s="6"/>
      <c r="D95" s="6"/>
      <c r="E95" s="6"/>
      <c r="F95" s="6"/>
      <c r="G95" s="6"/>
      <c r="H95" s="6"/>
      <c r="I95" s="7"/>
    </row>
    <row r="97" spans="2:13" x14ac:dyDescent="0.25">
      <c r="B97" s="55" t="s">
        <v>615</v>
      </c>
      <c r="C97" s="101" t="s">
        <v>616</v>
      </c>
      <c r="D97" s="102"/>
      <c r="E97" s="102"/>
      <c r="F97" s="102"/>
      <c r="G97" s="103"/>
      <c r="H97" s="55" t="s">
        <v>214</v>
      </c>
      <c r="I97" s="72" t="s">
        <v>102</v>
      </c>
      <c r="J97" s="101" t="s">
        <v>104</v>
      </c>
      <c r="K97" s="102"/>
      <c r="L97" s="102"/>
      <c r="M97" s="103"/>
    </row>
    <row r="98" spans="2:13" ht="27" customHeight="1" x14ac:dyDescent="0.25">
      <c r="B98" s="71" t="s">
        <v>427</v>
      </c>
      <c r="C98" s="104" t="s">
        <v>617</v>
      </c>
      <c r="D98" s="105"/>
      <c r="E98" s="105"/>
      <c r="F98" s="105"/>
      <c r="G98" s="106"/>
      <c r="H98" s="21" t="str">
        <f ca="1">_xlfn.FORMULATEXT(I98)</f>
        <v>=WEEKDAY(NOW())</v>
      </c>
      <c r="I98" s="21">
        <f ca="1">WEEKDAY(NOW())</f>
        <v>4</v>
      </c>
      <c r="J98" s="107" t="s">
        <v>626</v>
      </c>
      <c r="K98" s="108"/>
      <c r="L98" s="108"/>
      <c r="M98" s="109"/>
    </row>
    <row r="99" spans="2:13" ht="27" customHeight="1" x14ac:dyDescent="0.25">
      <c r="B99" s="71">
        <v>2</v>
      </c>
      <c r="C99" s="18" t="s">
        <v>618</v>
      </c>
      <c r="D99" s="29"/>
      <c r="E99" s="15"/>
      <c r="F99" s="18"/>
      <c r="G99" s="29"/>
      <c r="H99" s="21" t="str">
        <f t="shared" ref="H99" ca="1" si="2">_xlfn.FORMULATEXT(I99)</f>
        <v>=WEEKDAY(NOW(), 16)</v>
      </c>
      <c r="I99" s="21">
        <f ca="1">WEEKDAY(NOW(), 16)</f>
        <v>5</v>
      </c>
      <c r="J99" s="110" t="s">
        <v>627</v>
      </c>
      <c r="K99" s="111"/>
      <c r="L99" s="111"/>
      <c r="M99" s="112"/>
    </row>
    <row r="100" spans="2:13" x14ac:dyDescent="0.25">
      <c r="B100" s="71">
        <v>3</v>
      </c>
      <c r="C100" s="18" t="s">
        <v>619</v>
      </c>
      <c r="D100" s="29"/>
      <c r="E100" s="15"/>
      <c r="F100" s="18"/>
      <c r="G100" s="29"/>
      <c r="J100" s="98"/>
      <c r="K100" s="98"/>
      <c r="L100" s="98"/>
      <c r="M100" s="98"/>
    </row>
    <row r="101" spans="2:13" x14ac:dyDescent="0.25">
      <c r="B101" s="71">
        <v>11</v>
      </c>
      <c r="C101" s="18" t="s">
        <v>618</v>
      </c>
      <c r="D101" s="29"/>
      <c r="E101" s="15"/>
      <c r="F101" s="18"/>
      <c r="G101" s="29"/>
      <c r="J101" s="98"/>
      <c r="K101" s="98"/>
      <c r="L101" s="98"/>
      <c r="M101" s="98"/>
    </row>
    <row r="102" spans="2:13" x14ac:dyDescent="0.25">
      <c r="B102" s="71">
        <v>12</v>
      </c>
      <c r="C102" s="18" t="s">
        <v>620</v>
      </c>
      <c r="D102" s="29"/>
      <c r="E102" s="15"/>
      <c r="F102" s="18"/>
      <c r="G102" s="29"/>
      <c r="J102" s="98"/>
      <c r="K102" s="98"/>
      <c r="L102" s="98"/>
      <c r="M102" s="98"/>
    </row>
    <row r="103" spans="2:13" x14ac:dyDescent="0.25">
      <c r="B103" s="71">
        <v>13</v>
      </c>
      <c r="C103" s="18" t="s">
        <v>621</v>
      </c>
      <c r="D103" s="29"/>
      <c r="E103" s="15"/>
      <c r="F103" s="18"/>
      <c r="G103" s="29"/>
      <c r="J103" s="98"/>
      <c r="K103" s="98"/>
      <c r="L103" s="98"/>
      <c r="M103" s="98"/>
    </row>
    <row r="104" spans="2:13" x14ac:dyDescent="0.25">
      <c r="B104" s="71">
        <v>14</v>
      </c>
      <c r="C104" s="18" t="s">
        <v>622</v>
      </c>
      <c r="D104" s="29"/>
      <c r="E104" s="15"/>
      <c r="F104" s="18"/>
      <c r="G104" s="29"/>
    </row>
    <row r="105" spans="2:13" x14ac:dyDescent="0.25">
      <c r="B105" s="71">
        <v>15</v>
      </c>
      <c r="C105" s="18" t="s">
        <v>623</v>
      </c>
      <c r="D105" s="29"/>
      <c r="E105" s="15"/>
      <c r="F105" s="18"/>
      <c r="G105" s="29"/>
    </row>
    <row r="106" spans="2:13" x14ac:dyDescent="0.25">
      <c r="B106" s="71">
        <v>16</v>
      </c>
      <c r="C106" s="18" t="s">
        <v>624</v>
      </c>
      <c r="D106" s="29"/>
      <c r="E106" s="15"/>
      <c r="F106" s="18"/>
      <c r="G106" s="29"/>
    </row>
    <row r="107" spans="2:13" x14ac:dyDescent="0.25">
      <c r="B107" s="71">
        <v>17</v>
      </c>
      <c r="C107" s="18" t="s">
        <v>625</v>
      </c>
      <c r="D107" s="29"/>
      <c r="E107" s="15"/>
      <c r="F107" s="18"/>
      <c r="G107" s="29"/>
    </row>
    <row r="115" spans="2:9" x14ac:dyDescent="0.25">
      <c r="B115" s="94" t="s">
        <v>137</v>
      </c>
      <c r="C115" s="94"/>
    </row>
    <row r="117" spans="2:9" ht="22.5" x14ac:dyDescent="0.3">
      <c r="B117" s="28" t="s">
        <v>628</v>
      </c>
      <c r="C117" s="22"/>
      <c r="D117" s="22"/>
      <c r="E117" s="22"/>
      <c r="F117" s="22"/>
      <c r="G117" s="23"/>
      <c r="H117" s="3"/>
      <c r="I117" s="57"/>
    </row>
    <row r="118" spans="2:9" x14ac:dyDescent="0.25">
      <c r="B118" s="5" t="s">
        <v>629</v>
      </c>
      <c r="C118" s="6"/>
      <c r="D118" s="6"/>
      <c r="E118" s="6"/>
      <c r="F118" s="6"/>
      <c r="G118" s="6"/>
      <c r="H118" s="6"/>
      <c r="I118" s="7"/>
    </row>
    <row r="120" spans="2:9" x14ac:dyDescent="0.25">
      <c r="B120" s="14" t="s">
        <v>630</v>
      </c>
      <c r="C120" s="14" t="s">
        <v>631</v>
      </c>
      <c r="G120" s="14" t="s">
        <v>214</v>
      </c>
      <c r="H120" s="14" t="s">
        <v>102</v>
      </c>
      <c r="I120" s="14" t="s">
        <v>104</v>
      </c>
    </row>
    <row r="121" spans="2:9" x14ac:dyDescent="0.25">
      <c r="B121" s="18">
        <v>42310</v>
      </c>
      <c r="C121" s="18">
        <v>29779</v>
      </c>
      <c r="G121" s="18" t="str">
        <f ca="1">_xlfn.FORMULATEXT(H121)</f>
        <v>=DAYS(B121, C121)</v>
      </c>
      <c r="H121" s="21">
        <f>_xlfn.DAYS(B121, C121)</f>
        <v>12531</v>
      </c>
      <c r="I121" s="18" t="s">
        <v>645</v>
      </c>
    </row>
    <row r="122" spans="2:9" x14ac:dyDescent="0.25">
      <c r="G122" s="18" t="str">
        <f ca="1">_xlfn.FORMULATEXT(H122)</f>
        <v>=DAYS("2 Nov, 2015", "12 July, 1981")</v>
      </c>
      <c r="H122" s="21" t="e">
        <f>_xlfn.DAYS("2 Nov, 2015", "12 July, 1981")</f>
        <v>#VALUE!</v>
      </c>
      <c r="I122" s="18" t="s">
        <v>645</v>
      </c>
    </row>
    <row r="123" spans="2:9" x14ac:dyDescent="0.25">
      <c r="B123" s="94"/>
      <c r="C123" s="94"/>
    </row>
    <row r="131" spans="2:9" x14ac:dyDescent="0.25">
      <c r="B131" s="94" t="s">
        <v>137</v>
      </c>
      <c r="C131" s="94"/>
    </row>
    <row r="133" spans="2:9" ht="22.5" x14ac:dyDescent="0.3">
      <c r="B133" s="28" t="s">
        <v>638</v>
      </c>
      <c r="C133" s="22"/>
      <c r="D133" s="22"/>
      <c r="E133" s="22"/>
      <c r="F133" s="22"/>
      <c r="G133" s="23"/>
      <c r="H133" s="3"/>
      <c r="I133" s="57"/>
    </row>
    <row r="134" spans="2:9" x14ac:dyDescent="0.25">
      <c r="B134" s="5" t="s">
        <v>639</v>
      </c>
      <c r="C134" s="6"/>
      <c r="D134" s="6"/>
      <c r="E134" s="6"/>
      <c r="F134" s="6"/>
      <c r="G134" s="6"/>
      <c r="H134" s="6"/>
      <c r="I134" s="7"/>
    </row>
    <row r="136" spans="2:9" x14ac:dyDescent="0.25">
      <c r="B136" s="14" t="s">
        <v>640</v>
      </c>
      <c r="C136" s="74" t="s">
        <v>641</v>
      </c>
      <c r="D136" s="75"/>
      <c r="G136" s="14" t="s">
        <v>214</v>
      </c>
      <c r="H136" s="14" t="s">
        <v>102</v>
      </c>
      <c r="I136" s="14" t="s">
        <v>104</v>
      </c>
    </row>
    <row r="137" spans="2:9" ht="26.25" x14ac:dyDescent="0.25">
      <c r="B137" s="18">
        <v>40918</v>
      </c>
      <c r="C137" s="99" t="s">
        <v>642</v>
      </c>
      <c r="D137" s="100"/>
      <c r="G137" s="15" t="str">
        <f ca="1">_xlfn.FORMULATEXT(H137)</f>
        <v>=NETWORKDAYS(B137, B138)</v>
      </c>
      <c r="H137" s="21">
        <f>NETWORKDAYS(B137, B138)</f>
        <v>496</v>
      </c>
      <c r="I137" s="29" t="s">
        <v>646</v>
      </c>
    </row>
    <row r="138" spans="2:9" ht="26.25" x14ac:dyDescent="0.25">
      <c r="B138" s="18">
        <v>41611</v>
      </c>
      <c r="C138" s="99" t="s">
        <v>643</v>
      </c>
      <c r="D138" s="100"/>
      <c r="G138" s="15" t="str">
        <f ca="1">_xlfn.FORMULATEXT(H138)</f>
        <v>=NETWORKDAYS(B137, B138, B139:B141)</v>
      </c>
      <c r="H138" s="21">
        <f>NETWORKDAYS(B137, B138, B139:B141)</f>
        <v>493</v>
      </c>
      <c r="I138" s="29" t="s">
        <v>647</v>
      </c>
    </row>
    <row r="139" spans="2:9" x14ac:dyDescent="0.25">
      <c r="B139" s="18">
        <v>41235</v>
      </c>
      <c r="C139" s="99" t="s">
        <v>644</v>
      </c>
      <c r="D139" s="100"/>
    </row>
    <row r="140" spans="2:9" x14ac:dyDescent="0.25">
      <c r="B140" s="18">
        <v>41011</v>
      </c>
      <c r="C140" s="99" t="s">
        <v>644</v>
      </c>
      <c r="D140" s="100"/>
    </row>
    <row r="141" spans="2:9" x14ac:dyDescent="0.25">
      <c r="B141" s="18">
        <v>41295</v>
      </c>
      <c r="C141" s="99" t="s">
        <v>644</v>
      </c>
      <c r="D141" s="100"/>
    </row>
    <row r="144" spans="2:9" x14ac:dyDescent="0.25">
      <c r="B144" s="94" t="s">
        <v>137</v>
      </c>
      <c r="C144" s="94"/>
    </row>
    <row r="148" spans="2:9" ht="22.5" x14ac:dyDescent="0.3">
      <c r="B148" s="28" t="s">
        <v>632</v>
      </c>
      <c r="C148" s="22"/>
      <c r="D148" s="22"/>
      <c r="E148" s="22"/>
      <c r="F148" s="22"/>
      <c r="G148" s="23"/>
      <c r="H148" s="3"/>
      <c r="I148" s="57"/>
    </row>
    <row r="149" spans="2:9" x14ac:dyDescent="0.25">
      <c r="B149" s="5" t="s">
        <v>633</v>
      </c>
      <c r="C149" s="6"/>
      <c r="D149" s="6"/>
      <c r="E149" s="6"/>
      <c r="F149" s="6"/>
      <c r="G149" s="6"/>
      <c r="H149" s="6"/>
      <c r="I149" s="7"/>
    </row>
    <row r="151" spans="2:9" x14ac:dyDescent="0.25">
      <c r="B151" s="14" t="s">
        <v>631</v>
      </c>
      <c r="C151" s="18">
        <v>41945</v>
      </c>
      <c r="D151" s="18"/>
      <c r="E151" s="18"/>
      <c r="G151" s="14" t="s">
        <v>214</v>
      </c>
      <c r="H151" s="14" t="s">
        <v>102</v>
      </c>
      <c r="I151" s="14" t="s">
        <v>104</v>
      </c>
    </row>
    <row r="152" spans="2:9" ht="26.25" x14ac:dyDescent="0.25">
      <c r="B152" s="14" t="s">
        <v>634</v>
      </c>
      <c r="C152" s="21">
        <v>200</v>
      </c>
      <c r="D152" s="18"/>
      <c r="E152" s="18"/>
      <c r="G152" s="21" t="str">
        <f ca="1">_xlfn.FORMULATEXT(H152)</f>
        <v>=WORKDAY(C151, C152)</v>
      </c>
      <c r="H152" s="18">
        <f>WORKDAY(C151, C152)</f>
        <v>42223</v>
      </c>
      <c r="I152" s="70" t="s">
        <v>636</v>
      </c>
    </row>
    <row r="153" spans="2:9" ht="26.25" x14ac:dyDescent="0.25">
      <c r="B153" s="14" t="s">
        <v>635</v>
      </c>
      <c r="C153" s="18">
        <v>42262</v>
      </c>
      <c r="D153" s="18">
        <v>41989</v>
      </c>
      <c r="E153" s="18">
        <v>41724</v>
      </c>
      <c r="G153" s="21" t="str">
        <f ca="1">_xlfn.FORMULATEXT(H153)</f>
        <v>=WORKDAY(C151, C152, C153:E153)</v>
      </c>
      <c r="H153" s="18">
        <f>WORKDAY(C151, C152, C153:E153)</f>
        <v>42226</v>
      </c>
      <c r="I153" s="70" t="s">
        <v>637</v>
      </c>
    </row>
    <row r="162" spans="2:3" x14ac:dyDescent="0.25">
      <c r="B162" s="94" t="s">
        <v>137</v>
      </c>
      <c r="C162" s="94"/>
    </row>
  </sheetData>
  <mergeCells count="27">
    <mergeCell ref="B10:C10"/>
    <mergeCell ref="B19:C19"/>
    <mergeCell ref="B33:C33"/>
    <mergeCell ref="B48:C48"/>
    <mergeCell ref="B64:C64"/>
    <mergeCell ref="J102:M102"/>
    <mergeCell ref="C97:G97"/>
    <mergeCell ref="B72:C72"/>
    <mergeCell ref="C77:G77"/>
    <mergeCell ref="B92:C92"/>
    <mergeCell ref="C98:G98"/>
    <mergeCell ref="J98:M98"/>
    <mergeCell ref="J97:M97"/>
    <mergeCell ref="J99:M99"/>
    <mergeCell ref="J100:M100"/>
    <mergeCell ref="J101:M101"/>
    <mergeCell ref="J103:M103"/>
    <mergeCell ref="B115:C115"/>
    <mergeCell ref="B123:C123"/>
    <mergeCell ref="B131:C131"/>
    <mergeCell ref="B162:C162"/>
    <mergeCell ref="C137:D137"/>
    <mergeCell ref="C138:D138"/>
    <mergeCell ref="C139:D139"/>
    <mergeCell ref="C140:D140"/>
    <mergeCell ref="C141:D141"/>
    <mergeCell ref="B144:C144"/>
  </mergeCells>
  <hyperlinks>
    <hyperlink ref="B10" location="'LIST OF FUNCTIONS'!A1" display="Back to LIST OF FUNCTIONS" xr:uid="{00000000-0004-0000-0800-000000000000}"/>
    <hyperlink ref="B19" location="'LIST OF FUNCTIONS'!A1" display="Back to LIST OF FUNCTIONS" xr:uid="{00000000-0004-0000-0800-000001000000}"/>
    <hyperlink ref="B33" location="'LIST OF FUNCTIONS'!A1" display="Back to LIST OF FUNCTIONS" xr:uid="{00000000-0004-0000-0800-000002000000}"/>
    <hyperlink ref="B48" location="'LIST OF FUNCTIONS'!A1" display="Back to LIST OF FUNCTIONS" xr:uid="{00000000-0004-0000-0800-000003000000}"/>
    <hyperlink ref="B64" location="'LIST OF FUNCTIONS'!A1" display="Back to LIST OF FUNCTIONS" xr:uid="{00000000-0004-0000-0800-000004000000}"/>
    <hyperlink ref="B72" location="'LIST OF FUNCTIONS'!A1" display="Back to LIST OF FUNCTIONS" xr:uid="{00000000-0004-0000-0800-000005000000}"/>
    <hyperlink ref="B92" location="'LIST OF FUNCTIONS'!A1" display="Back to LIST OF FUNCTIONS" xr:uid="{00000000-0004-0000-0800-000006000000}"/>
    <hyperlink ref="B115" location="'LIST OF FUNCTIONS'!A1" display="Back to LIST OF FUNCTIONS" xr:uid="{00000000-0004-0000-0800-000007000000}"/>
    <hyperlink ref="B131" location="'LIST OF FUNCTIONS'!A1" display="Back to LIST OF FUNCTIONS" xr:uid="{00000000-0004-0000-0800-000008000000}"/>
    <hyperlink ref="B162" location="'LIST OF FUNCTIONS'!A1" display="Back to LIST OF FUNCTIONS" xr:uid="{00000000-0004-0000-0800-000009000000}"/>
    <hyperlink ref="B144" location="'LIST OF FUNCTIONS'!A1" display="Back to LIST OF FUNCTIONS" xr:uid="{00000000-0004-0000-0800-00000A000000}"/>
  </hyperlinks>
  <pageMargins left="0.7" right="0.7" top="0.75" bottom="0.75" header="0.3" footer="0.3"/>
  <pageSetup paperSize="9" orientation="portrait" horizontalDpi="300" verticalDpi="300" r:id="rId1"/>
  <ignoredErrors>
    <ignoredError sqref="H6" formula="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K337"/>
  <sheetViews>
    <sheetView showGridLines="0" workbookViewId="0">
      <selection sqref="A1:XFD1"/>
    </sheetView>
  </sheetViews>
  <sheetFormatPr defaultRowHeight="12.75" x14ac:dyDescent="0.2"/>
  <cols>
    <col min="1" max="1" width="4.85546875" style="1" customWidth="1"/>
    <col min="2" max="2" width="21.7109375" style="1" customWidth="1"/>
    <col min="3" max="3" width="11.85546875" style="1" customWidth="1"/>
    <col min="4" max="4" width="9.85546875" style="1" bestFit="1" customWidth="1"/>
    <col min="5" max="6" width="6.140625" style="1" customWidth="1"/>
    <col min="7" max="7" width="26.42578125" style="1" bestFit="1" customWidth="1"/>
    <col min="8" max="8" width="16.28515625" style="1" bestFit="1" customWidth="1"/>
    <col min="9" max="9" width="42.85546875" style="1" customWidth="1"/>
    <col min="10" max="16384" width="9.140625" style="1"/>
  </cols>
  <sheetData>
    <row r="1" spans="2:9" ht="22.5" x14ac:dyDescent="0.3">
      <c r="B1" s="28" t="s">
        <v>648</v>
      </c>
      <c r="C1" s="22"/>
      <c r="D1" s="22"/>
      <c r="E1" s="22"/>
      <c r="F1" s="22"/>
      <c r="G1" s="22"/>
      <c r="H1" s="22"/>
      <c r="I1" s="24"/>
    </row>
    <row r="2" spans="2:9" x14ac:dyDescent="0.2">
      <c r="B2" s="5" t="s">
        <v>655</v>
      </c>
      <c r="C2" s="6"/>
      <c r="D2" s="6"/>
      <c r="E2" s="6"/>
      <c r="F2" s="6"/>
      <c r="G2" s="6"/>
      <c r="H2" s="6"/>
      <c r="I2" s="7"/>
    </row>
    <row r="4" spans="2:9" x14ac:dyDescent="0.2">
      <c r="G4" s="14" t="s">
        <v>214</v>
      </c>
      <c r="H4" s="34" t="s">
        <v>102</v>
      </c>
      <c r="I4" s="34" t="s">
        <v>104</v>
      </c>
    </row>
    <row r="5" spans="2:9" x14ac:dyDescent="0.2">
      <c r="G5" s="15" t="str">
        <f ca="1">_xlfn.FORMULATEXT(H5)</f>
        <v>=AREAS(B1:D3)</v>
      </c>
      <c r="H5" s="15">
        <f>AREAS(B1:D3)</f>
        <v>1</v>
      </c>
      <c r="I5" s="15" t="s">
        <v>656</v>
      </c>
    </row>
    <row r="6" spans="2:9" x14ac:dyDescent="0.2">
      <c r="G6" s="15" t="str">
        <f ca="1">_xlfn.FORMULATEXT(H6)</f>
        <v>=AREAS((B1:D3,E4,F5:I8))</v>
      </c>
      <c r="H6" s="15">
        <f>AREAS((B1:D3,E4,F5:I8))</f>
        <v>3</v>
      </c>
      <c r="I6" s="15" t="s">
        <v>656</v>
      </c>
    </row>
    <row r="7" spans="2:9" x14ac:dyDescent="0.2">
      <c r="B7" s="94" t="s">
        <v>137</v>
      </c>
      <c r="C7" s="94"/>
      <c r="G7" s="15" t="str">
        <f ca="1">_xlfn.FORMULATEXT(H7)</f>
        <v>=AREAS(B1:D3 B1)</v>
      </c>
      <c r="H7" s="15">
        <f>AREAS(B1:D3 B1)</f>
        <v>1</v>
      </c>
      <c r="I7" s="15" t="s">
        <v>656</v>
      </c>
    </row>
    <row r="9" spans="2:9" ht="22.5" x14ac:dyDescent="0.3">
      <c r="B9" s="28" t="s">
        <v>659</v>
      </c>
      <c r="C9" s="22"/>
      <c r="D9" s="22"/>
      <c r="E9" s="22"/>
      <c r="F9" s="22"/>
      <c r="G9" s="22"/>
      <c r="H9" s="22"/>
      <c r="I9" s="24"/>
    </row>
    <row r="10" spans="2:9" x14ac:dyDescent="0.2">
      <c r="B10" s="5" t="s">
        <v>660</v>
      </c>
      <c r="C10" s="6"/>
      <c r="D10" s="6"/>
      <c r="E10" s="6"/>
      <c r="F10" s="6"/>
      <c r="G10" s="6"/>
      <c r="H10" s="6"/>
      <c r="I10" s="7"/>
    </row>
    <row r="12" spans="2:9" x14ac:dyDescent="0.2">
      <c r="G12" s="14" t="s">
        <v>214</v>
      </c>
      <c r="H12" s="34" t="s">
        <v>102</v>
      </c>
      <c r="I12" s="34" t="s">
        <v>104</v>
      </c>
    </row>
    <row r="13" spans="2:9" ht="25.5" x14ac:dyDescent="0.2">
      <c r="G13" s="15" t="str">
        <f ca="1">_xlfn.FORMULATEXT(H13)</f>
        <v>=CHAR(65)</v>
      </c>
      <c r="H13" s="15" t="str">
        <f>CHAR(65)</f>
        <v>A</v>
      </c>
      <c r="I13" s="29" t="s">
        <v>661</v>
      </c>
    </row>
    <row r="14" spans="2:9" ht="25.5" x14ac:dyDescent="0.2">
      <c r="B14" s="94" t="s">
        <v>137</v>
      </c>
      <c r="C14" s="94"/>
      <c r="G14" s="15" t="str">
        <f ca="1">_xlfn.FORMULATEXT(H14)</f>
        <v>=CHAR(33)</v>
      </c>
      <c r="H14" s="15" t="str">
        <f>CHAR(33)</f>
        <v>!</v>
      </c>
      <c r="I14" s="29" t="s">
        <v>662</v>
      </c>
    </row>
    <row r="16" spans="2:9" ht="22.5" x14ac:dyDescent="0.3">
      <c r="B16" s="28" t="s">
        <v>677</v>
      </c>
      <c r="C16" s="22"/>
      <c r="D16" s="22"/>
      <c r="E16" s="22"/>
      <c r="F16" s="22"/>
      <c r="G16" s="22"/>
      <c r="H16" s="22"/>
      <c r="I16" s="24"/>
    </row>
    <row r="17" spans="2:9" x14ac:dyDescent="0.2">
      <c r="B17" s="5" t="s">
        <v>678</v>
      </c>
      <c r="C17" s="6"/>
      <c r="D17" s="6"/>
      <c r="E17" s="6"/>
      <c r="F17" s="6"/>
      <c r="G17" s="6"/>
      <c r="H17" s="6"/>
      <c r="I17" s="7"/>
    </row>
    <row r="19" spans="2:9" x14ac:dyDescent="0.2">
      <c r="G19" s="14" t="s">
        <v>214</v>
      </c>
      <c r="H19" s="34" t="s">
        <v>102</v>
      </c>
      <c r="I19" s="34" t="s">
        <v>104</v>
      </c>
    </row>
    <row r="20" spans="2:9" x14ac:dyDescent="0.2">
      <c r="G20" s="15" t="str">
        <f ca="1">_xlfn.FORMULATEXT(H20)</f>
        <v>=CODE("A")</v>
      </c>
      <c r="H20" s="15">
        <f>CODE("A")</f>
        <v>65</v>
      </c>
      <c r="I20" s="29" t="s">
        <v>679</v>
      </c>
    </row>
    <row r="21" spans="2:9" ht="25.5" x14ac:dyDescent="0.2">
      <c r="G21" s="15" t="str">
        <f ca="1">_xlfn.FORMULATEXT(H21)</f>
        <v>=CODE("Marissa")</v>
      </c>
      <c r="H21" s="15">
        <f>CODE("Marissa")</f>
        <v>77</v>
      </c>
      <c r="I21" s="29" t="s">
        <v>680</v>
      </c>
    </row>
    <row r="22" spans="2:9" x14ac:dyDescent="0.2">
      <c r="G22" s="15" t="str">
        <f ca="1">_xlfn.FORMULATEXT(H22)</f>
        <v>=CODE("!")</v>
      </c>
      <c r="H22" s="15">
        <f>CODE("!")</f>
        <v>33</v>
      </c>
      <c r="I22" s="29" t="s">
        <v>681</v>
      </c>
    </row>
    <row r="23" spans="2:9" x14ac:dyDescent="0.2">
      <c r="B23" s="94" t="s">
        <v>137</v>
      </c>
      <c r="C23" s="94"/>
      <c r="G23" s="15" t="str">
        <f ca="1">_xlfn.FORMULATEXT(H23)</f>
        <v>=CODE("?")</v>
      </c>
      <c r="H23" s="15">
        <f>CODE("?")</f>
        <v>63</v>
      </c>
      <c r="I23" s="29" t="s">
        <v>682</v>
      </c>
    </row>
    <row r="26" spans="2:9" ht="22.5" x14ac:dyDescent="0.3">
      <c r="B26" s="28" t="s">
        <v>663</v>
      </c>
      <c r="C26" s="22"/>
      <c r="D26" s="22"/>
      <c r="E26" s="22"/>
      <c r="F26" s="22"/>
      <c r="G26" s="22"/>
      <c r="H26" s="22"/>
      <c r="I26" s="24"/>
    </row>
    <row r="27" spans="2:9" x14ac:dyDescent="0.2">
      <c r="B27" s="5" t="s">
        <v>664</v>
      </c>
      <c r="C27" s="6"/>
      <c r="D27" s="6"/>
      <c r="E27" s="6"/>
      <c r="F27" s="6"/>
      <c r="G27" s="6"/>
      <c r="H27" s="6"/>
      <c r="I27" s="7"/>
    </row>
    <row r="28" spans="2:9" x14ac:dyDescent="0.2">
      <c r="B28" s="5" t="s">
        <v>665</v>
      </c>
      <c r="C28" s="6"/>
      <c r="D28" s="6"/>
      <c r="E28" s="6"/>
      <c r="F28" s="6"/>
      <c r="G28" s="6"/>
      <c r="H28" s="6"/>
      <c r="I28" s="7"/>
    </row>
    <row r="30" spans="2:9" x14ac:dyDescent="0.2">
      <c r="B30" s="14" t="s">
        <v>399</v>
      </c>
      <c r="G30" s="14" t="s">
        <v>214</v>
      </c>
      <c r="H30" s="34" t="s">
        <v>102</v>
      </c>
      <c r="I30" s="34" t="s">
        <v>104</v>
      </c>
    </row>
    <row r="31" spans="2:9" ht="25.5" x14ac:dyDescent="0.2">
      <c r="B31" s="15" t="str">
        <f>CHAR(9)&amp;"Sales Data"&amp;CHAR(10)</f>
        <v xml:space="preserve">	Sales Data
</v>
      </c>
      <c r="G31" s="15" t="str">
        <f ca="1">_xlfn.FORMULATEXT(H31)</f>
        <v>=CLEAN(B31)</v>
      </c>
      <c r="H31" s="15" t="str">
        <f>CLEAN(B31)</f>
        <v>Sales Data</v>
      </c>
      <c r="I31" s="29" t="s">
        <v>666</v>
      </c>
    </row>
    <row r="33" spans="2:9" x14ac:dyDescent="0.2">
      <c r="B33" s="94" t="s">
        <v>137</v>
      </c>
      <c r="C33" s="94"/>
    </row>
    <row r="35" spans="2:9" ht="22.5" x14ac:dyDescent="0.3">
      <c r="B35" s="28" t="s">
        <v>750</v>
      </c>
      <c r="C35" s="22"/>
      <c r="D35" s="22"/>
      <c r="E35" s="22"/>
      <c r="F35" s="22"/>
      <c r="G35" s="22"/>
      <c r="H35" s="22"/>
      <c r="I35" s="24"/>
    </row>
    <row r="36" spans="2:9" x14ac:dyDescent="0.2">
      <c r="B36" s="5" t="s">
        <v>751</v>
      </c>
      <c r="C36" s="6"/>
      <c r="D36" s="6"/>
      <c r="E36" s="6"/>
      <c r="F36" s="6"/>
      <c r="G36" s="6"/>
      <c r="H36" s="6"/>
      <c r="I36" s="7"/>
    </row>
    <row r="38" spans="2:9" x14ac:dyDescent="0.2">
      <c r="B38" s="14" t="s">
        <v>399</v>
      </c>
      <c r="G38" s="14" t="s">
        <v>214</v>
      </c>
      <c r="H38" s="34" t="s">
        <v>102</v>
      </c>
      <c r="I38" s="34" t="s">
        <v>104</v>
      </c>
    </row>
    <row r="39" spans="2:9" ht="25.5" x14ac:dyDescent="0.2">
      <c r="B39" s="15" t="s">
        <v>752</v>
      </c>
      <c r="G39" s="15" t="str">
        <f ca="1">_xlfn.FORMULATEXT(H39)</f>
        <v>=TRIM(B39)</v>
      </c>
      <c r="H39" s="15" t="str">
        <f>TRIM(B39)</f>
        <v>Excel Dashboard</v>
      </c>
      <c r="I39" s="29" t="s">
        <v>754</v>
      </c>
    </row>
    <row r="40" spans="2:9" ht="25.5" x14ac:dyDescent="0.2">
      <c r="B40" s="15" t="s">
        <v>753</v>
      </c>
      <c r="G40" s="15" t="str">
        <f ca="1">_xlfn.FORMULATEXT(H40)</f>
        <v>=TRIM("      Titas     Gas    ")</v>
      </c>
      <c r="H40" s="15" t="str">
        <f>TRIM("      Titas     Gas    ")</f>
        <v>Titas Gas</v>
      </c>
      <c r="I40" s="29" t="s">
        <v>754</v>
      </c>
    </row>
    <row r="42" spans="2:9" x14ac:dyDescent="0.2">
      <c r="B42" s="94" t="s">
        <v>137</v>
      </c>
      <c r="C42" s="94"/>
    </row>
    <row r="45" spans="2:9" ht="22.5" x14ac:dyDescent="0.3">
      <c r="B45" s="28" t="s">
        <v>667</v>
      </c>
      <c r="C45" s="22"/>
      <c r="D45" s="22"/>
      <c r="E45" s="22"/>
      <c r="F45" s="22"/>
      <c r="G45" s="22"/>
      <c r="H45" s="22"/>
      <c r="I45" s="24"/>
    </row>
    <row r="46" spans="2:9" x14ac:dyDescent="0.2">
      <c r="B46" s="5" t="s">
        <v>668</v>
      </c>
      <c r="C46" s="6"/>
      <c r="D46" s="6"/>
      <c r="E46" s="6"/>
      <c r="F46" s="6"/>
      <c r="G46" s="6"/>
      <c r="H46" s="6"/>
      <c r="I46" s="7"/>
    </row>
    <row r="48" spans="2:9" x14ac:dyDescent="0.2">
      <c r="B48" s="14" t="s">
        <v>399</v>
      </c>
      <c r="G48" s="14" t="s">
        <v>214</v>
      </c>
      <c r="H48" s="34" t="s">
        <v>102</v>
      </c>
      <c r="I48" s="34" t="s">
        <v>104</v>
      </c>
    </row>
    <row r="49" spans="2:9" x14ac:dyDescent="0.2">
      <c r="B49" s="15" t="s">
        <v>669</v>
      </c>
      <c r="G49" s="15" t="str">
        <f ca="1">_xlfn.FORMULATEXT(H49)</f>
        <v>=LEN(B49)</v>
      </c>
      <c r="H49" s="15">
        <f>LEN(B49)</f>
        <v>15</v>
      </c>
      <c r="I49" s="29" t="s">
        <v>673</v>
      </c>
    </row>
    <row r="50" spans="2:9" x14ac:dyDescent="0.2">
      <c r="B50" s="15"/>
      <c r="G50" s="15" t="str">
        <f ca="1">_xlfn.FORMULATEXT(H50)</f>
        <v>=LEN(B50)</v>
      </c>
      <c r="H50" s="15">
        <f>LEN(B50)</f>
        <v>0</v>
      </c>
      <c r="I50" s="29" t="s">
        <v>674</v>
      </c>
    </row>
    <row r="51" spans="2:9" x14ac:dyDescent="0.2">
      <c r="B51" s="15" t="s">
        <v>672</v>
      </c>
      <c r="G51" s="15" t="str">
        <f ca="1">_xlfn.FORMULATEXT(H51)</f>
        <v>=LEN(B51)</v>
      </c>
      <c r="H51" s="15">
        <f>LEN(B51)</f>
        <v>4</v>
      </c>
      <c r="I51" s="29" t="s">
        <v>675</v>
      </c>
    </row>
    <row r="52" spans="2:9" x14ac:dyDescent="0.2">
      <c r="B52" s="15" t="s">
        <v>670</v>
      </c>
      <c r="G52" s="15" t="str">
        <f ca="1">_xlfn.FORMULATEXT(H52)</f>
        <v>=LEN(B53)</v>
      </c>
      <c r="H52" s="15">
        <f>LEN(B53)</f>
        <v>10</v>
      </c>
      <c r="I52" s="29" t="s">
        <v>676</v>
      </c>
    </row>
    <row r="53" spans="2:9" x14ac:dyDescent="0.2">
      <c r="B53" s="15" t="s">
        <v>671</v>
      </c>
    </row>
    <row r="55" spans="2:9" x14ac:dyDescent="0.2">
      <c r="B55" s="94" t="s">
        <v>137</v>
      </c>
      <c r="C55" s="94"/>
    </row>
    <row r="57" spans="2:9" ht="22.5" x14ac:dyDescent="0.3">
      <c r="B57" s="28" t="s">
        <v>683</v>
      </c>
      <c r="C57" s="22"/>
      <c r="D57" s="22"/>
      <c r="E57" s="22"/>
      <c r="F57" s="22"/>
      <c r="G57" s="22"/>
      <c r="H57" s="22"/>
      <c r="I57" s="24"/>
    </row>
    <row r="58" spans="2:9" x14ac:dyDescent="0.2">
      <c r="B58" s="5" t="s">
        <v>684</v>
      </c>
      <c r="C58" s="6"/>
      <c r="D58" s="6"/>
      <c r="E58" s="6"/>
      <c r="F58" s="6"/>
      <c r="G58" s="6"/>
      <c r="H58" s="6"/>
      <c r="I58" s="7"/>
    </row>
    <row r="59" spans="2:9" ht="22.5" x14ac:dyDescent="0.3">
      <c r="B59" s="28" t="s">
        <v>685</v>
      </c>
      <c r="C59" s="22"/>
      <c r="D59" s="22"/>
      <c r="E59" s="22"/>
      <c r="F59" s="22"/>
      <c r="G59" s="22"/>
      <c r="H59" s="22"/>
      <c r="I59" s="24"/>
    </row>
    <row r="60" spans="2:9" x14ac:dyDescent="0.2">
      <c r="B60" s="5" t="s">
        <v>686</v>
      </c>
      <c r="C60" s="6"/>
      <c r="D60" s="6"/>
      <c r="E60" s="6"/>
      <c r="F60" s="6"/>
      <c r="G60" s="6"/>
      <c r="H60" s="6"/>
      <c r="I60" s="7"/>
    </row>
    <row r="62" spans="2:9" x14ac:dyDescent="0.2">
      <c r="G62" s="14" t="s">
        <v>214</v>
      </c>
      <c r="H62" s="34" t="s">
        <v>102</v>
      </c>
      <c r="I62" s="34" t="s">
        <v>104</v>
      </c>
    </row>
    <row r="63" spans="2:9" ht="38.25" x14ac:dyDescent="0.2">
      <c r="G63" s="15" t="str">
        <f ca="1">_xlfn.FORMULATEXT(H63)</f>
        <v>=COLUMN()</v>
      </c>
      <c r="H63" s="15">
        <f>COLUMN()</f>
        <v>8</v>
      </c>
      <c r="I63" s="29" t="s">
        <v>687</v>
      </c>
    </row>
    <row r="64" spans="2:9" x14ac:dyDescent="0.2">
      <c r="G64" s="15" t="str">
        <f ca="1">_xlfn.FORMULATEXT(H64)</f>
        <v>=COLUMN(B29)</v>
      </c>
      <c r="H64" s="15">
        <f>COLUMN(B29)</f>
        <v>2</v>
      </c>
      <c r="I64" s="29" t="s">
        <v>688</v>
      </c>
    </row>
    <row r="65" spans="2:9" ht="25.5" x14ac:dyDescent="0.2">
      <c r="G65" s="15" t="str">
        <f ca="1">_xlfn.FORMULATEXT(H65)</f>
        <v>=ROW()</v>
      </c>
      <c r="H65" s="15">
        <f>ROW()</f>
        <v>65</v>
      </c>
      <c r="I65" s="29" t="s">
        <v>689</v>
      </c>
    </row>
    <row r="66" spans="2:9" x14ac:dyDescent="0.2">
      <c r="B66" s="94" t="s">
        <v>137</v>
      </c>
      <c r="C66" s="94"/>
      <c r="G66" s="15" t="str">
        <f ca="1">_xlfn.FORMULATEXT(H66)</f>
        <v>=ROW(B29)</v>
      </c>
      <c r="H66" s="15">
        <f>ROW(B29)</f>
        <v>29</v>
      </c>
      <c r="I66" s="29" t="s">
        <v>690</v>
      </c>
    </row>
    <row r="68" spans="2:9" ht="22.5" x14ac:dyDescent="0.3">
      <c r="B68" s="28" t="s">
        <v>691</v>
      </c>
      <c r="C68" s="22"/>
      <c r="D68" s="22"/>
      <c r="E68" s="22"/>
      <c r="F68" s="22"/>
      <c r="G68" s="22"/>
      <c r="H68" s="22"/>
      <c r="I68" s="24"/>
    </row>
    <row r="69" spans="2:9" x14ac:dyDescent="0.2">
      <c r="B69" s="5" t="s">
        <v>692</v>
      </c>
      <c r="C69" s="6"/>
      <c r="D69" s="6"/>
      <c r="E69" s="6"/>
      <c r="F69" s="6"/>
      <c r="G69" s="6"/>
      <c r="H69" s="6"/>
      <c r="I69" s="7"/>
    </row>
    <row r="71" spans="2:9" x14ac:dyDescent="0.2">
      <c r="B71" s="14" t="s">
        <v>693</v>
      </c>
      <c r="C71" s="34" t="s">
        <v>694</v>
      </c>
      <c r="G71" s="14" t="s">
        <v>214</v>
      </c>
      <c r="H71" s="34" t="s">
        <v>102</v>
      </c>
      <c r="I71" s="34" t="s">
        <v>104</v>
      </c>
    </row>
    <row r="72" spans="2:9" x14ac:dyDescent="0.2">
      <c r="B72" s="15" t="s">
        <v>517</v>
      </c>
      <c r="C72" s="15" t="s">
        <v>695</v>
      </c>
      <c r="G72" s="15" t="str">
        <f ca="1">_xlfn.FORMULATEXT(H72)</f>
        <v>=EXACT(B72, C72)</v>
      </c>
      <c r="H72" s="15" t="b">
        <f>EXACT(B72, C72)</f>
        <v>0</v>
      </c>
      <c r="I72" s="29" t="s">
        <v>698</v>
      </c>
    </row>
    <row r="73" spans="2:9" x14ac:dyDescent="0.2">
      <c r="B73" s="15" t="s">
        <v>517</v>
      </c>
      <c r="C73" s="15" t="s">
        <v>696</v>
      </c>
      <c r="G73" s="15" t="str">
        <f ca="1">_xlfn.FORMULATEXT(H73)</f>
        <v>=EXACT(B73, C73)</v>
      </c>
      <c r="H73" s="15" t="b">
        <f>EXACT(B73, C73)</f>
        <v>0</v>
      </c>
      <c r="I73" s="29" t="s">
        <v>698</v>
      </c>
    </row>
    <row r="74" spans="2:9" ht="25.5" x14ac:dyDescent="0.2">
      <c r="B74" s="15" t="s">
        <v>517</v>
      </c>
      <c r="C74" s="15" t="s">
        <v>697</v>
      </c>
      <c r="G74" s="15" t="str">
        <f ca="1">_xlfn.FORMULATEXT(H74)</f>
        <v>=EXACT(B74, C74)</v>
      </c>
      <c r="H74" s="15" t="b">
        <f>EXACT(B74, C74)</f>
        <v>0</v>
      </c>
      <c r="I74" s="29" t="s">
        <v>699</v>
      </c>
    </row>
    <row r="75" spans="2:9" x14ac:dyDescent="0.2">
      <c r="B75" s="15" t="s">
        <v>517</v>
      </c>
      <c r="C75" s="15" t="s">
        <v>517</v>
      </c>
      <c r="G75" s="15" t="str">
        <f ca="1">_xlfn.FORMULATEXT(H75)</f>
        <v>=EXACT(B75, C75)</v>
      </c>
      <c r="H75" s="15" t="b">
        <f>EXACT(B75, C75)</f>
        <v>1</v>
      </c>
      <c r="I75" s="29" t="s">
        <v>700</v>
      </c>
    </row>
    <row r="77" spans="2:9" x14ac:dyDescent="0.2">
      <c r="B77" s="94" t="s">
        <v>137</v>
      </c>
      <c r="C77" s="94"/>
    </row>
    <row r="79" spans="2:9" ht="22.5" x14ac:dyDescent="0.3">
      <c r="B79" s="28" t="s">
        <v>701</v>
      </c>
      <c r="C79" s="22"/>
      <c r="D79" s="22"/>
      <c r="E79" s="22"/>
      <c r="F79" s="22"/>
      <c r="G79" s="22"/>
      <c r="H79" s="22"/>
      <c r="I79" s="24"/>
    </row>
    <row r="80" spans="2:9" x14ac:dyDescent="0.2">
      <c r="B80" s="5" t="s">
        <v>702</v>
      </c>
      <c r="C80" s="6"/>
      <c r="D80" s="6"/>
      <c r="E80" s="6"/>
      <c r="F80" s="6"/>
      <c r="G80" s="6"/>
      <c r="H80" s="6"/>
      <c r="I80" s="7"/>
    </row>
    <row r="82" spans="2:9" x14ac:dyDescent="0.2">
      <c r="B82" s="14" t="s">
        <v>103</v>
      </c>
      <c r="G82" s="14" t="s">
        <v>214</v>
      </c>
      <c r="H82" s="34" t="s">
        <v>102</v>
      </c>
      <c r="I82" s="34" t="s">
        <v>104</v>
      </c>
    </row>
    <row r="83" spans="2:9" ht="25.5" x14ac:dyDescent="0.2">
      <c r="B83" s="15">
        <f>SUM(5, 10, 15, 50)</f>
        <v>80</v>
      </c>
      <c r="G83" s="15" t="str">
        <f ca="1">_xlfn.FORMULATEXT(H83)</f>
        <v>=FORMULATEXT(B83)</v>
      </c>
      <c r="H83" s="15" t="str">
        <f ca="1">_xlfn.FORMULATEXT(B83)</f>
        <v>=SUM(5, 10, 15, 50)</v>
      </c>
      <c r="I83" s="29" t="s">
        <v>703</v>
      </c>
    </row>
    <row r="84" spans="2:9" ht="25.5" x14ac:dyDescent="0.2">
      <c r="B84" s="19">
        <f ca="1">NOW()</f>
        <v>45056.468727546293</v>
      </c>
      <c r="G84" s="15" t="str">
        <f ca="1">_xlfn.FORMULATEXT(H84)</f>
        <v>=FORMULATEXT(B84)</v>
      </c>
      <c r="H84" s="15" t="str">
        <f ca="1">_xlfn.FORMULATEXT(B84)</f>
        <v>=NOW()</v>
      </c>
      <c r="I84" s="29" t="s">
        <v>704</v>
      </c>
    </row>
    <row r="85" spans="2:9" ht="25.5" x14ac:dyDescent="0.2">
      <c r="B85" s="18">
        <f ca="1">TODAY()</f>
        <v>45056</v>
      </c>
      <c r="G85" s="15" t="str">
        <f ca="1">_xlfn.FORMULATEXT(H85)</f>
        <v>=FORMULATEXT(B85)</v>
      </c>
      <c r="H85" s="15" t="str">
        <f ca="1">_xlfn.FORMULATEXT(B85)</f>
        <v>=TODAY()</v>
      </c>
      <c r="I85" s="29" t="s">
        <v>705</v>
      </c>
    </row>
    <row r="104" spans="2:9" x14ac:dyDescent="0.2">
      <c r="B104" s="94" t="s">
        <v>137</v>
      </c>
      <c r="C104" s="94"/>
    </row>
    <row r="106" spans="2:9" ht="22.5" x14ac:dyDescent="0.3">
      <c r="B106" s="28" t="s">
        <v>706</v>
      </c>
      <c r="C106" s="22"/>
      <c r="D106" s="22"/>
      <c r="E106" s="22"/>
      <c r="F106" s="22"/>
      <c r="G106" s="22"/>
      <c r="H106" s="22"/>
      <c r="I106" s="24"/>
    </row>
    <row r="107" spans="2:9" x14ac:dyDescent="0.2">
      <c r="B107" s="5" t="s">
        <v>710</v>
      </c>
      <c r="C107" s="6"/>
      <c r="D107" s="6"/>
      <c r="E107" s="6"/>
      <c r="F107" s="6"/>
      <c r="G107" s="6"/>
      <c r="H107" s="6"/>
      <c r="I107" s="7"/>
    </row>
    <row r="108" spans="2:9" ht="22.5" x14ac:dyDescent="0.3">
      <c r="B108" s="28" t="s">
        <v>707</v>
      </c>
      <c r="C108" s="22"/>
      <c r="D108" s="22"/>
      <c r="E108" s="22"/>
      <c r="F108" s="22"/>
      <c r="G108" s="22"/>
      <c r="H108" s="22"/>
      <c r="I108" s="24"/>
    </row>
    <row r="109" spans="2:9" x14ac:dyDescent="0.2">
      <c r="B109" s="5" t="s">
        <v>708</v>
      </c>
      <c r="C109" s="6"/>
      <c r="D109" s="6"/>
      <c r="E109" s="6"/>
      <c r="F109" s="6"/>
      <c r="G109" s="6"/>
      <c r="H109" s="6"/>
      <c r="I109" s="7"/>
    </row>
    <row r="110" spans="2:9" ht="22.5" x14ac:dyDescent="0.3">
      <c r="B110" s="28" t="s">
        <v>709</v>
      </c>
      <c r="C110" s="22"/>
      <c r="D110" s="22"/>
      <c r="E110" s="22"/>
      <c r="F110" s="22"/>
      <c r="G110" s="22"/>
      <c r="H110" s="22"/>
      <c r="I110" s="24"/>
    </row>
    <row r="111" spans="2:9" x14ac:dyDescent="0.2">
      <c r="B111" s="5" t="s">
        <v>711</v>
      </c>
      <c r="C111" s="6"/>
      <c r="D111" s="6"/>
      <c r="E111" s="6"/>
      <c r="F111" s="6"/>
      <c r="G111" s="6"/>
      <c r="H111" s="6"/>
      <c r="I111" s="7"/>
    </row>
    <row r="114" spans="2:9" x14ac:dyDescent="0.2">
      <c r="B114" s="14" t="s">
        <v>399</v>
      </c>
      <c r="G114" s="14" t="s">
        <v>214</v>
      </c>
      <c r="H114" s="34" t="s">
        <v>714</v>
      </c>
      <c r="I114" s="34" t="s">
        <v>104</v>
      </c>
    </row>
    <row r="115" spans="2:9" x14ac:dyDescent="0.2">
      <c r="B115" s="15" t="s">
        <v>712</v>
      </c>
      <c r="G115" s="15" t="str">
        <f t="shared" ref="G115:G120" ca="1" si="0">_xlfn.FORMULATEXT(H115)</f>
        <v>=LEFT(B115, 5)</v>
      </c>
      <c r="H115" s="15" t="str">
        <f>LEFT(B115, 5)</f>
        <v>Excel</v>
      </c>
      <c r="I115" s="29" t="s">
        <v>717</v>
      </c>
    </row>
    <row r="116" spans="2:9" x14ac:dyDescent="0.2">
      <c r="B116" s="15" t="s">
        <v>152</v>
      </c>
      <c r="G116" s="15" t="str">
        <f t="shared" ca="1" si="0"/>
        <v>=LEFT(B115, 30)</v>
      </c>
      <c r="H116" s="15" t="str">
        <f>LEFT(B115, 30)</f>
        <v>Excel Dashboard</v>
      </c>
      <c r="I116" s="29" t="s">
        <v>718</v>
      </c>
    </row>
    <row r="117" spans="2:9" x14ac:dyDescent="0.2">
      <c r="B117" s="15" t="s">
        <v>713</v>
      </c>
      <c r="G117" s="15" t="str">
        <f t="shared" ca="1" si="0"/>
        <v>=MID(B115, 7, 25)</v>
      </c>
      <c r="H117" s="15" t="str">
        <f>MID(B115, 7, 25)</f>
        <v>Dashboard</v>
      </c>
      <c r="I117" s="29" t="s">
        <v>716</v>
      </c>
    </row>
    <row r="118" spans="2:9" ht="25.5" x14ac:dyDescent="0.2">
      <c r="G118" s="15" t="str">
        <f t="shared" ca="1" si="0"/>
        <v>=MID(B115, 50, 5)</v>
      </c>
      <c r="H118" s="15" t="str">
        <f>MID(B115, 50, 5)</f>
        <v/>
      </c>
      <c r="I118" s="29" t="s">
        <v>715</v>
      </c>
    </row>
    <row r="119" spans="2:9" x14ac:dyDescent="0.2">
      <c r="G119" s="15" t="str">
        <f t="shared" ca="1" si="0"/>
        <v>=RIGHT(B115, 25)</v>
      </c>
      <c r="H119" s="15" t="str">
        <f>RIGHT(B115, 25)</f>
        <v>Excel Dashboard</v>
      </c>
      <c r="I119" s="29" t="s">
        <v>718</v>
      </c>
    </row>
    <row r="120" spans="2:9" ht="25.5" x14ac:dyDescent="0.2">
      <c r="G120" s="15" t="str">
        <f t="shared" ca="1" si="0"/>
        <v>=RIGHT(B117, 5)</v>
      </c>
      <c r="H120" s="15" t="str">
        <f>RIGHT(B117, 5)</f>
        <v>Tools</v>
      </c>
      <c r="I120" s="29" t="s">
        <v>719</v>
      </c>
    </row>
    <row r="141" spans="2:9" x14ac:dyDescent="0.2">
      <c r="B141" s="94" t="s">
        <v>137</v>
      </c>
      <c r="C141" s="94"/>
    </row>
    <row r="143" spans="2:9" ht="22.5" x14ac:dyDescent="0.3">
      <c r="B143" s="28" t="s">
        <v>720</v>
      </c>
      <c r="C143" s="22"/>
      <c r="D143" s="22"/>
      <c r="E143" s="22"/>
      <c r="F143" s="22"/>
      <c r="G143" s="22"/>
      <c r="H143" s="22"/>
      <c r="I143" s="24"/>
    </row>
    <row r="144" spans="2:9" x14ac:dyDescent="0.2">
      <c r="B144" s="5" t="s">
        <v>721</v>
      </c>
      <c r="C144" s="6"/>
      <c r="D144" s="6"/>
      <c r="E144" s="6"/>
      <c r="F144" s="6"/>
      <c r="G144" s="6"/>
      <c r="H144" s="6"/>
      <c r="I144" s="7"/>
    </row>
    <row r="145" spans="2:9" ht="22.5" x14ac:dyDescent="0.3">
      <c r="B145" s="28" t="s">
        <v>722</v>
      </c>
      <c r="C145" s="22"/>
      <c r="D145" s="22"/>
      <c r="E145" s="22"/>
      <c r="F145" s="22"/>
      <c r="G145" s="22"/>
      <c r="H145" s="22"/>
      <c r="I145" s="24"/>
    </row>
    <row r="146" spans="2:9" x14ac:dyDescent="0.2">
      <c r="B146" s="5" t="s">
        <v>723</v>
      </c>
      <c r="C146" s="6"/>
      <c r="D146" s="6"/>
      <c r="E146" s="6"/>
      <c r="F146" s="6"/>
      <c r="G146" s="6"/>
      <c r="H146" s="6"/>
      <c r="I146" s="7"/>
    </row>
    <row r="147" spans="2:9" ht="22.5" x14ac:dyDescent="0.3">
      <c r="B147" s="28" t="s">
        <v>724</v>
      </c>
      <c r="C147" s="22"/>
      <c r="D147" s="22"/>
      <c r="E147" s="22"/>
      <c r="F147" s="22"/>
      <c r="G147" s="22"/>
      <c r="H147" s="22"/>
      <c r="I147" s="24"/>
    </row>
    <row r="148" spans="2:9" x14ac:dyDescent="0.2">
      <c r="B148" s="5" t="s">
        <v>725</v>
      </c>
      <c r="C148" s="6"/>
      <c r="D148" s="6"/>
      <c r="E148" s="6"/>
      <c r="F148" s="6"/>
      <c r="G148" s="6"/>
      <c r="H148" s="6"/>
      <c r="I148" s="7"/>
    </row>
    <row r="150" spans="2:9" x14ac:dyDescent="0.2">
      <c r="B150" s="14" t="s">
        <v>399</v>
      </c>
      <c r="G150" s="14" t="s">
        <v>214</v>
      </c>
      <c r="H150" s="14" t="s">
        <v>102</v>
      </c>
      <c r="I150" s="14" t="s">
        <v>104</v>
      </c>
    </row>
    <row r="151" spans="2:9" x14ac:dyDescent="0.2">
      <c r="B151" s="15" t="s">
        <v>712</v>
      </c>
      <c r="G151" s="15" t="str">
        <f ca="1">_xlfn.FORMULATEXT(H151)</f>
        <v>=LOWER(B151)</v>
      </c>
      <c r="H151" s="15" t="str">
        <f>LOWER(B151)</f>
        <v>excel dashboard</v>
      </c>
      <c r="I151" s="15" t="s">
        <v>727</v>
      </c>
    </row>
    <row r="152" spans="2:9" ht="25.5" x14ac:dyDescent="0.2">
      <c r="B152" s="15" t="s">
        <v>726</v>
      </c>
      <c r="G152" s="15" t="str">
        <f ca="1">_xlfn.FORMULATEXT(H152)</f>
        <v>=PROPER(B152)</v>
      </c>
      <c r="H152" s="15" t="str">
        <f>PROPER(B152)</f>
        <v>Marissa Kawser</v>
      </c>
      <c r="I152" s="29" t="s">
        <v>728</v>
      </c>
    </row>
    <row r="153" spans="2:9" x14ac:dyDescent="0.2">
      <c r="B153" s="15" t="s">
        <v>713</v>
      </c>
      <c r="G153" s="15" t="str">
        <f ca="1">_xlfn.FORMULATEXT(H153)</f>
        <v>=UPPER(B153)</v>
      </c>
      <c r="H153" s="15" t="str">
        <f>UPPER(B153)</f>
        <v>EXCEL BI TOOLS</v>
      </c>
      <c r="I153" s="15" t="s">
        <v>729</v>
      </c>
    </row>
    <row r="155" spans="2:9" x14ac:dyDescent="0.2">
      <c r="B155" s="94" t="s">
        <v>137</v>
      </c>
      <c r="C155" s="94"/>
    </row>
    <row r="157" spans="2:9" ht="22.5" x14ac:dyDescent="0.3">
      <c r="B157" s="28" t="s">
        <v>730</v>
      </c>
      <c r="C157" s="22"/>
      <c r="D157" s="22"/>
      <c r="E157" s="22"/>
      <c r="F157" s="22"/>
      <c r="G157" s="22"/>
      <c r="H157" s="22"/>
      <c r="I157" s="24"/>
    </row>
    <row r="158" spans="2:9" x14ac:dyDescent="0.2">
      <c r="B158" s="5" t="s">
        <v>731</v>
      </c>
      <c r="C158" s="6"/>
      <c r="D158" s="6"/>
      <c r="E158" s="6"/>
      <c r="F158" s="6"/>
      <c r="G158" s="6"/>
      <c r="H158" s="6"/>
      <c r="I158" s="7"/>
    </row>
    <row r="160" spans="2:9" x14ac:dyDescent="0.2">
      <c r="G160" s="14" t="s">
        <v>214</v>
      </c>
      <c r="H160" s="14" t="s">
        <v>102</v>
      </c>
      <c r="I160" s="14" t="s">
        <v>104</v>
      </c>
    </row>
    <row r="161" spans="2:11" ht="25.5" x14ac:dyDescent="0.2">
      <c r="G161" s="15" t="str">
        <f ca="1">_xlfn.FORMULATEXT(H161)</f>
        <v>=REPT("*-", 3)</v>
      </c>
      <c r="H161" s="15" t="str">
        <f>REPT("*-", 3)</f>
        <v>*-*-*-</v>
      </c>
      <c r="I161" s="29" t="s">
        <v>732</v>
      </c>
    </row>
    <row r="162" spans="2:11" ht="25.5" x14ac:dyDescent="0.2">
      <c r="G162" s="15" t="str">
        <f ca="1">_xlfn.FORMULATEXT(H162)</f>
        <v>=REPT("-",10)</v>
      </c>
      <c r="H162" s="15" t="str">
        <f>REPT("-",10)</f>
        <v>----------</v>
      </c>
      <c r="I162" s="29" t="s">
        <v>733</v>
      </c>
    </row>
    <row r="170" spans="2:11" x14ac:dyDescent="0.2">
      <c r="B170" s="94" t="s">
        <v>137</v>
      </c>
      <c r="C170" s="94"/>
    </row>
    <row r="172" spans="2:11" ht="22.5" x14ac:dyDescent="0.3">
      <c r="B172" s="28" t="s">
        <v>734</v>
      </c>
      <c r="C172" s="22"/>
      <c r="D172" s="22"/>
      <c r="E172" s="22"/>
      <c r="F172" s="22"/>
      <c r="G172" s="22"/>
      <c r="H172" s="22"/>
      <c r="I172" s="24"/>
      <c r="J172" s="73"/>
      <c r="K172" s="73"/>
    </row>
    <row r="173" spans="2:11" ht="15" x14ac:dyDescent="0.25">
      <c r="B173" s="5" t="s">
        <v>735</v>
      </c>
      <c r="C173" s="6"/>
      <c r="D173" s="6"/>
      <c r="E173" s="6"/>
      <c r="F173" s="6"/>
      <c r="G173" s="6"/>
      <c r="H173" s="6"/>
      <c r="I173" s="7"/>
      <c r="J173" s="73"/>
      <c r="K173" s="73"/>
    </row>
    <row r="175" spans="2:11" ht="15.75" x14ac:dyDescent="0.25">
      <c r="B175" s="78" t="s">
        <v>743</v>
      </c>
      <c r="C175" s="79"/>
      <c r="D175" s="79"/>
      <c r="E175" s="79"/>
      <c r="F175" s="79"/>
      <c r="G175" s="79"/>
      <c r="H175" s="79"/>
      <c r="I175" s="79"/>
      <c r="J175" s="79"/>
      <c r="K175" s="80"/>
    </row>
    <row r="176" spans="2:11" x14ac:dyDescent="0.2">
      <c r="B176" s="113" t="s">
        <v>748</v>
      </c>
      <c r="C176" s="114"/>
      <c r="D176" s="114"/>
      <c r="E176" s="114"/>
      <c r="F176" s="114"/>
      <c r="G176" s="114"/>
      <c r="H176" s="114"/>
      <c r="I176" s="114"/>
      <c r="J176" s="114"/>
      <c r="K176" s="115"/>
    </row>
    <row r="178" spans="2:9" x14ac:dyDescent="0.2">
      <c r="B178" s="14" t="s">
        <v>736</v>
      </c>
      <c r="G178" s="14" t="s">
        <v>214</v>
      </c>
      <c r="H178" s="14" t="s">
        <v>102</v>
      </c>
      <c r="I178" s="14" t="s">
        <v>104</v>
      </c>
    </row>
    <row r="179" spans="2:9" ht="25.5" x14ac:dyDescent="0.2">
      <c r="B179" s="15" t="s">
        <v>737</v>
      </c>
      <c r="G179" s="15" t="str">
        <f ca="1">_xlfn.FORMULATEXT(H179)</f>
        <v>=SHEET("LIST OF FUNCTIONS")</v>
      </c>
      <c r="H179" s="15">
        <f ca="1">_xlfn.SHEET("LIST OF FUNCTIONS")</f>
        <v>1</v>
      </c>
      <c r="I179" s="29" t="s">
        <v>739</v>
      </c>
    </row>
    <row r="180" spans="2:9" x14ac:dyDescent="0.2">
      <c r="B180" s="15" t="s">
        <v>738</v>
      </c>
      <c r="G180" s="15" t="str">
        <f ca="1">_xlfn.FORMULATEXT(H180)</f>
        <v>=SHEET()</v>
      </c>
      <c r="H180" s="15">
        <f ca="1">_xlfn.SHEET()</f>
        <v>9</v>
      </c>
      <c r="I180" s="29" t="s">
        <v>740</v>
      </c>
    </row>
    <row r="181" spans="2:9" ht="25.5" x14ac:dyDescent="0.2">
      <c r="B181" s="15" t="s">
        <v>6</v>
      </c>
      <c r="G181" s="15" t="str">
        <f ca="1">_xlfn.FORMULATEXT(H181)</f>
        <v>=SHEET(Sales_Data)</v>
      </c>
      <c r="H181" s="15">
        <f ca="1">_xlfn.SHEET(Sales_Data)</f>
        <v>7</v>
      </c>
      <c r="I181" s="29" t="s">
        <v>741</v>
      </c>
    </row>
    <row r="182" spans="2:9" ht="25.5" x14ac:dyDescent="0.2">
      <c r="G182" s="15" t="str">
        <f ca="1">_xlfn.FORMULATEXT(H182)</f>
        <v>=SHEET('DATE &amp; TIME'!B156)</v>
      </c>
      <c r="H182" s="15">
        <f ca="1">_xlfn.SHEET('DATE &amp; TIME'!B156)</f>
        <v>8</v>
      </c>
      <c r="I182" s="29" t="s">
        <v>742</v>
      </c>
    </row>
    <row r="194" spans="2:11" x14ac:dyDescent="0.2">
      <c r="B194" s="94" t="s">
        <v>137</v>
      </c>
      <c r="C194" s="94"/>
    </row>
    <row r="196" spans="2:11" ht="22.5" x14ac:dyDescent="0.3">
      <c r="B196" s="28" t="s">
        <v>744</v>
      </c>
      <c r="C196" s="22"/>
      <c r="D196" s="22"/>
      <c r="E196" s="22"/>
      <c r="F196" s="22"/>
      <c r="G196" s="22"/>
      <c r="H196" s="22"/>
      <c r="I196" s="24"/>
      <c r="J196" s="73"/>
      <c r="K196" s="73"/>
    </row>
    <row r="197" spans="2:11" ht="15" x14ac:dyDescent="0.25">
      <c r="B197" s="5" t="s">
        <v>745</v>
      </c>
      <c r="C197" s="6"/>
      <c r="D197" s="6"/>
      <c r="E197" s="6"/>
      <c r="F197" s="6"/>
      <c r="G197" s="6"/>
      <c r="H197" s="6"/>
      <c r="I197" s="7"/>
      <c r="J197" s="73"/>
      <c r="K197" s="73"/>
    </row>
    <row r="199" spans="2:11" ht="15.75" x14ac:dyDescent="0.25">
      <c r="B199" s="78" t="s">
        <v>746</v>
      </c>
      <c r="C199" s="79"/>
      <c r="D199" s="79"/>
      <c r="E199" s="79"/>
      <c r="F199" s="79"/>
      <c r="G199" s="79"/>
      <c r="H199" s="79"/>
      <c r="I199" s="79"/>
      <c r="J199" s="79"/>
      <c r="K199" s="80"/>
    </row>
    <row r="200" spans="2:11" ht="24" customHeight="1" x14ac:dyDescent="0.2">
      <c r="B200" s="116" t="s">
        <v>747</v>
      </c>
      <c r="C200" s="117"/>
      <c r="D200" s="117"/>
      <c r="E200" s="117"/>
      <c r="F200" s="117"/>
      <c r="G200" s="117"/>
      <c r="H200" s="117"/>
      <c r="I200" s="117"/>
      <c r="J200" s="117"/>
      <c r="K200" s="118"/>
    </row>
    <row r="202" spans="2:11" x14ac:dyDescent="0.2">
      <c r="G202" s="14" t="s">
        <v>214</v>
      </c>
      <c r="H202" s="14" t="s">
        <v>102</v>
      </c>
      <c r="I202" s="14" t="s">
        <v>104</v>
      </c>
    </row>
    <row r="203" spans="2:11" ht="25.5" x14ac:dyDescent="0.2">
      <c r="G203" s="15" t="str">
        <f ca="1">_xlfn.FORMULATEXT(H203)</f>
        <v>=SHEETS()</v>
      </c>
      <c r="H203" s="15">
        <f ca="1">_xlfn.SHEETS()</f>
        <v>11</v>
      </c>
      <c r="I203" s="29" t="s">
        <v>749</v>
      </c>
    </row>
    <row r="211" spans="2:9" x14ac:dyDescent="0.2">
      <c r="B211" s="94" t="s">
        <v>137</v>
      </c>
      <c r="C211" s="94"/>
    </row>
    <row r="213" spans="2:9" ht="22.5" x14ac:dyDescent="0.3">
      <c r="B213" s="28" t="s">
        <v>755</v>
      </c>
      <c r="C213" s="22"/>
      <c r="D213" s="22"/>
      <c r="E213" s="22"/>
      <c r="F213" s="22"/>
      <c r="G213" s="22"/>
      <c r="H213" s="22"/>
      <c r="I213" s="24"/>
    </row>
    <row r="214" spans="2:9" x14ac:dyDescent="0.2">
      <c r="B214" s="5" t="s">
        <v>756</v>
      </c>
      <c r="C214" s="6"/>
      <c r="D214" s="6"/>
      <c r="E214" s="6"/>
      <c r="F214" s="6"/>
      <c r="G214" s="6"/>
      <c r="H214" s="6"/>
      <c r="I214" s="7"/>
    </row>
    <row r="216" spans="2:9" x14ac:dyDescent="0.2">
      <c r="B216" s="14" t="s">
        <v>757</v>
      </c>
    </row>
    <row r="217" spans="2:9" ht="15.75" x14ac:dyDescent="0.25">
      <c r="B217" s="84">
        <v>1</v>
      </c>
    </row>
    <row r="218" spans="2:9" ht="15.75" x14ac:dyDescent="0.25">
      <c r="B218" s="84">
        <v>2</v>
      </c>
    </row>
    <row r="219" spans="2:9" ht="15.75" x14ac:dyDescent="0.25">
      <c r="B219" s="84">
        <v>3</v>
      </c>
    </row>
    <row r="221" spans="2:9" ht="15.75" x14ac:dyDescent="0.25">
      <c r="B221" s="14" t="s">
        <v>758</v>
      </c>
      <c r="C221" s="83">
        <v>1</v>
      </c>
      <c r="D221" s="83">
        <v>2</v>
      </c>
      <c r="E221" s="83">
        <v>3</v>
      </c>
    </row>
    <row r="223" spans="2:9" x14ac:dyDescent="0.2">
      <c r="B223" s="14" t="s">
        <v>214</v>
      </c>
      <c r="C223" s="14" t="s">
        <v>102</v>
      </c>
      <c r="D223" s="14"/>
      <c r="E223" s="14"/>
      <c r="F223" s="14" t="s">
        <v>104</v>
      </c>
      <c r="G223" s="14"/>
    </row>
    <row r="224" spans="2:9" ht="37.5" customHeight="1" x14ac:dyDescent="0.25">
      <c r="B224" s="15" t="str">
        <f ca="1">_xlfn.FORMULATEXT(C224)</f>
        <v>{=TRANSPOSE(B217:B219)}</v>
      </c>
      <c r="C224" s="84">
        <f t="array" ref="C224:E224">TRANSPOSE(B217:B219)</f>
        <v>1</v>
      </c>
      <c r="D224" s="85">
        <v>2</v>
      </c>
      <c r="E224" s="84">
        <v>3</v>
      </c>
      <c r="F224" s="116" t="s">
        <v>759</v>
      </c>
      <c r="G224" s="118"/>
    </row>
    <row r="225" spans="2:9" ht="40.5" customHeight="1" x14ac:dyDescent="0.25">
      <c r="B225" s="15" t="str">
        <f ca="1">_xlfn.FORMULATEXT(C225)</f>
        <v>{=TRANSPOSE(C221:E221)}</v>
      </c>
      <c r="C225" s="83">
        <f t="array" ref="C225:C227">TRANSPOSE(C221:E221)</f>
        <v>1</v>
      </c>
      <c r="D225" s="41"/>
      <c r="E225" s="4"/>
      <c r="F225" s="116" t="s">
        <v>760</v>
      </c>
      <c r="G225" s="118"/>
    </row>
    <row r="226" spans="2:9" ht="15.75" x14ac:dyDescent="0.25">
      <c r="B226" s="15" t="str">
        <f ca="1">_xlfn.FORMULATEXT(C226)</f>
        <v>{=TRANSPOSE(C221:E221)}</v>
      </c>
      <c r="C226" s="83">
        <v>2</v>
      </c>
      <c r="D226" s="82"/>
      <c r="E226" s="17"/>
      <c r="F226" s="22"/>
      <c r="G226" s="81"/>
    </row>
    <row r="227" spans="2:9" ht="15.75" x14ac:dyDescent="0.25">
      <c r="B227" s="15" t="str">
        <f ca="1">_xlfn.FORMULATEXT(C227)</f>
        <v>{=TRANSPOSE(C221:E221)}</v>
      </c>
      <c r="C227" s="83">
        <v>3</v>
      </c>
      <c r="D227" s="45"/>
      <c r="E227" s="46"/>
      <c r="F227" s="46"/>
      <c r="G227" s="47"/>
    </row>
    <row r="229" spans="2:9" x14ac:dyDescent="0.2">
      <c r="B229" s="94" t="s">
        <v>137</v>
      </c>
      <c r="C229" s="94"/>
    </row>
    <row r="231" spans="2:9" ht="22.5" x14ac:dyDescent="0.3">
      <c r="B231" s="28" t="s">
        <v>761</v>
      </c>
      <c r="C231" s="22"/>
      <c r="D231" s="22"/>
      <c r="E231" s="22"/>
      <c r="F231" s="22"/>
      <c r="G231" s="22"/>
      <c r="H231" s="22"/>
      <c r="I231" s="24"/>
    </row>
    <row r="232" spans="2:9" x14ac:dyDescent="0.2">
      <c r="B232" s="5" t="s">
        <v>762</v>
      </c>
      <c r="C232" s="6"/>
      <c r="D232" s="6"/>
      <c r="E232" s="6"/>
      <c r="F232" s="6"/>
      <c r="G232" s="6"/>
      <c r="H232" s="6"/>
      <c r="I232" s="7"/>
    </row>
    <row r="234" spans="2:9" x14ac:dyDescent="0.2">
      <c r="B234" s="14" t="s">
        <v>399</v>
      </c>
      <c r="G234" s="14" t="s">
        <v>214</v>
      </c>
      <c r="H234" s="14" t="s">
        <v>102</v>
      </c>
      <c r="I234" s="14" t="s">
        <v>104</v>
      </c>
    </row>
    <row r="235" spans="2:9" ht="25.5" x14ac:dyDescent="0.2">
      <c r="B235" s="15" t="s">
        <v>253</v>
      </c>
      <c r="G235" s="15" t="str">
        <f ca="1">_xlfn.FORMULATEXT(H235)</f>
        <v>=TYPE(B235)</v>
      </c>
      <c r="H235" s="15">
        <f>TYPE(B235)</f>
        <v>2</v>
      </c>
      <c r="I235" s="29" t="s">
        <v>764</v>
      </c>
    </row>
    <row r="236" spans="2:9" x14ac:dyDescent="0.2">
      <c r="G236" s="15" t="str">
        <f ca="1">_xlfn.FORMULATEXT(H236)</f>
        <v>=TYPE("Ms. "&amp;B235)</v>
      </c>
      <c r="H236" s="15">
        <f>TYPE("Ms. "&amp;B235)</f>
        <v>2</v>
      </c>
      <c r="I236" s="29" t="s">
        <v>765</v>
      </c>
    </row>
    <row r="237" spans="2:9" ht="25.5" x14ac:dyDescent="0.2">
      <c r="G237" s="15" t="str">
        <f ca="1">_xlfn.FORMULATEXT(H237)</f>
        <v>=TYPE(100/0)</v>
      </c>
      <c r="H237" s="15">
        <f>TYPE(100/0)</f>
        <v>16</v>
      </c>
      <c r="I237" s="29" t="s">
        <v>766</v>
      </c>
    </row>
    <row r="238" spans="2:9" x14ac:dyDescent="0.2">
      <c r="G238" s="15" t="str">
        <f ca="1">_xlfn.FORMULATEXT(H238)</f>
        <v>=TYPE({1,2;3,4})</v>
      </c>
      <c r="H238" s="15">
        <f>TYPE({1,2;3,4})</f>
        <v>64</v>
      </c>
      <c r="I238" s="29" t="s">
        <v>763</v>
      </c>
    </row>
    <row r="248" spans="2:9" x14ac:dyDescent="0.2">
      <c r="B248" s="94" t="s">
        <v>137</v>
      </c>
      <c r="C248" s="94"/>
    </row>
    <row r="250" spans="2:9" ht="22.5" x14ac:dyDescent="0.3">
      <c r="B250" s="28" t="s">
        <v>767</v>
      </c>
      <c r="C250" s="22"/>
      <c r="D250" s="22"/>
      <c r="E250" s="22"/>
      <c r="F250" s="22"/>
      <c r="G250" s="22"/>
      <c r="H250" s="22"/>
      <c r="I250" s="24"/>
    </row>
    <row r="251" spans="2:9" x14ac:dyDescent="0.2">
      <c r="B251" s="5" t="s">
        <v>768</v>
      </c>
      <c r="C251" s="6"/>
      <c r="D251" s="6"/>
      <c r="E251" s="6"/>
      <c r="F251" s="6"/>
      <c r="G251" s="6"/>
      <c r="H251" s="6"/>
      <c r="I251" s="7"/>
    </row>
    <row r="253" spans="2:9" x14ac:dyDescent="0.2">
      <c r="B253" s="14" t="s">
        <v>399</v>
      </c>
      <c r="G253" s="14" t="s">
        <v>214</v>
      </c>
      <c r="H253" s="14" t="s">
        <v>102</v>
      </c>
      <c r="I253" s="14" t="s">
        <v>104</v>
      </c>
    </row>
    <row r="254" spans="2:9" x14ac:dyDescent="0.2">
      <c r="B254" s="60">
        <v>1000</v>
      </c>
      <c r="G254" s="15" t="str">
        <f ca="1">_xlfn.FORMULATEXT(H254)</f>
        <v>=VALUE(B254)</v>
      </c>
      <c r="H254" s="15">
        <f>VALUE(B254)</f>
        <v>1000</v>
      </c>
      <c r="I254" s="15" t="s">
        <v>769</v>
      </c>
    </row>
    <row r="255" spans="2:9" x14ac:dyDescent="0.2">
      <c r="B255" s="64">
        <v>0.11493055555555555</v>
      </c>
      <c r="G255" s="15" t="str">
        <f ca="1">_xlfn.FORMULATEXT(H255)</f>
        <v>=VALUE(B255)</v>
      </c>
      <c r="H255" s="15">
        <f>VALUE(B255)</f>
        <v>0.11493055555555555</v>
      </c>
      <c r="I255" s="15" t="s">
        <v>770</v>
      </c>
    </row>
    <row r="259" spans="2:4" x14ac:dyDescent="0.2">
      <c r="D259" s="86"/>
    </row>
    <row r="264" spans="2:4" x14ac:dyDescent="0.2">
      <c r="B264" s="94" t="s">
        <v>137</v>
      </c>
      <c r="C264" s="94"/>
    </row>
    <row r="336" spans="2:2" x14ac:dyDescent="0.2">
      <c r="B336" s="1" t="s">
        <v>657</v>
      </c>
    </row>
    <row r="337" spans="2:2" x14ac:dyDescent="0.2">
      <c r="B337" s="1" t="s">
        <v>658</v>
      </c>
    </row>
  </sheetData>
  <mergeCells count="21">
    <mergeCell ref="B264:C264"/>
    <mergeCell ref="B211:C211"/>
    <mergeCell ref="F224:G224"/>
    <mergeCell ref="F225:G225"/>
    <mergeCell ref="B229:C229"/>
    <mergeCell ref="B248:C248"/>
    <mergeCell ref="B66:C66"/>
    <mergeCell ref="B194:C194"/>
    <mergeCell ref="B176:K176"/>
    <mergeCell ref="B200:K200"/>
    <mergeCell ref="B42:C42"/>
    <mergeCell ref="B77:C77"/>
    <mergeCell ref="B104:C104"/>
    <mergeCell ref="B141:C141"/>
    <mergeCell ref="B155:C155"/>
    <mergeCell ref="B170:C170"/>
    <mergeCell ref="B7:C7"/>
    <mergeCell ref="B14:C14"/>
    <mergeCell ref="B33:C33"/>
    <mergeCell ref="B23:C23"/>
    <mergeCell ref="B55:C55"/>
  </mergeCells>
  <hyperlinks>
    <hyperlink ref="B7" location="'LIST OF FUNCTIONS'!A1" display="Back to LIST OF FUNCTIONS" xr:uid="{00000000-0004-0000-0900-000000000000}"/>
    <hyperlink ref="B14" location="'LIST OF FUNCTIONS'!A1" display="Back to LIST OF FUNCTIONS" xr:uid="{00000000-0004-0000-0900-000001000000}"/>
    <hyperlink ref="B33" location="'LIST OF FUNCTIONS'!A1" display="Back to LIST OF FUNCTIONS" xr:uid="{00000000-0004-0000-0900-000002000000}"/>
    <hyperlink ref="B23" location="'LIST OF FUNCTIONS'!A1" display="Back to LIST OF FUNCTIONS" xr:uid="{00000000-0004-0000-0900-000003000000}"/>
    <hyperlink ref="B55" location="'LIST OF FUNCTIONS'!A1" display="Back to LIST OF FUNCTIONS" xr:uid="{00000000-0004-0000-0900-000004000000}"/>
    <hyperlink ref="B66" location="'LIST OF FUNCTIONS'!A1" display="Back to LIST OF FUNCTIONS" xr:uid="{00000000-0004-0000-0900-000005000000}"/>
    <hyperlink ref="B77" location="'LIST OF FUNCTIONS'!A1" display="Back to LIST OF FUNCTIONS" xr:uid="{00000000-0004-0000-0900-000006000000}"/>
    <hyperlink ref="B104" location="'LIST OF FUNCTIONS'!A1" display="Back to LIST OF FUNCTIONS" xr:uid="{00000000-0004-0000-0900-000007000000}"/>
    <hyperlink ref="B141" location="'LIST OF FUNCTIONS'!A1" display="Back to LIST OF FUNCTIONS" xr:uid="{00000000-0004-0000-0900-000008000000}"/>
    <hyperlink ref="B155" location="'LIST OF FUNCTIONS'!A1" display="Back to LIST OF FUNCTIONS" xr:uid="{00000000-0004-0000-0900-000009000000}"/>
    <hyperlink ref="B170" location="'LIST OF FUNCTIONS'!A1" display="Back to LIST OF FUNCTIONS" xr:uid="{00000000-0004-0000-0900-00000A000000}"/>
    <hyperlink ref="B194" location="'LIST OF FUNCTIONS'!A1" display="Back to LIST OF FUNCTIONS" xr:uid="{00000000-0004-0000-0900-00000B000000}"/>
    <hyperlink ref="B42" location="'LIST OF FUNCTIONS'!A1" display="Back to LIST OF FUNCTIONS" xr:uid="{00000000-0004-0000-0900-00000C000000}"/>
    <hyperlink ref="B211" location="'LIST OF FUNCTIONS'!A1" display="Back to LIST OF FUNCTIONS" xr:uid="{00000000-0004-0000-0900-00000D000000}"/>
    <hyperlink ref="B229" location="'LIST OF FUNCTIONS'!A1" display="Back to LIST OF FUNCTIONS" xr:uid="{00000000-0004-0000-0900-00000E000000}"/>
    <hyperlink ref="B248" location="'LIST OF FUNCTIONS'!A1" display="Back to LIST OF FUNCTIONS" xr:uid="{00000000-0004-0000-0900-00000F000000}"/>
    <hyperlink ref="B264" location="'LIST OF FUNCTIONS'!A1" display="Back to LIST OF FUNCTIONS" xr:uid="{00000000-0004-0000-0900-000010000000}"/>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I57"/>
  <sheetViews>
    <sheetView showGridLines="0" workbookViewId="0">
      <selection sqref="A1:XFD1"/>
    </sheetView>
  </sheetViews>
  <sheetFormatPr defaultRowHeight="15" x14ac:dyDescent="0.25"/>
  <cols>
    <col min="1" max="1" width="3.7109375" customWidth="1"/>
    <col min="2" max="2" width="17.5703125" customWidth="1"/>
    <col min="7" max="7" width="23.28515625" bestFit="1" customWidth="1"/>
    <col min="9" max="9" width="56.140625" customWidth="1"/>
  </cols>
  <sheetData>
    <row r="1" spans="2:9" s="1" customFormat="1" ht="22.5" x14ac:dyDescent="0.3">
      <c r="B1" s="28" t="s">
        <v>786</v>
      </c>
      <c r="C1" s="22"/>
      <c r="D1" s="22"/>
      <c r="E1" s="22"/>
      <c r="F1" s="22"/>
      <c r="G1" s="22"/>
      <c r="H1" s="22"/>
      <c r="I1" s="24"/>
    </row>
    <row r="2" spans="2:9" s="1" customFormat="1" ht="12.75" x14ac:dyDescent="0.2">
      <c r="B2" s="5" t="s">
        <v>787</v>
      </c>
      <c r="C2" s="6"/>
      <c r="D2" s="6"/>
      <c r="E2" s="6"/>
      <c r="F2" s="6"/>
      <c r="G2" s="6"/>
      <c r="H2" s="6"/>
      <c r="I2" s="7"/>
    </row>
    <row r="3" spans="2:9" s="1" customFormat="1" ht="12.75" x14ac:dyDescent="0.2">
      <c r="B3" s="5" t="s">
        <v>788</v>
      </c>
      <c r="C3" s="6"/>
      <c r="D3" s="6"/>
      <c r="E3" s="6"/>
      <c r="F3" s="6"/>
      <c r="G3" s="6"/>
      <c r="H3" s="6"/>
      <c r="I3" s="7"/>
    </row>
    <row r="4" spans="2:9" s="1" customFormat="1" ht="12.75" x14ac:dyDescent="0.2"/>
    <row r="5" spans="2:9" s="1" customFormat="1" ht="12.75" x14ac:dyDescent="0.2">
      <c r="B5" s="14" t="s">
        <v>399</v>
      </c>
      <c r="G5" s="14" t="s">
        <v>214</v>
      </c>
      <c r="H5" s="14" t="s">
        <v>102</v>
      </c>
      <c r="I5" s="14" t="s">
        <v>104</v>
      </c>
    </row>
    <row r="6" spans="2:9" s="1" customFormat="1" ht="12.75" x14ac:dyDescent="0.2">
      <c r="B6" s="15">
        <v>7</v>
      </c>
      <c r="G6" s="15" t="str">
        <f ca="1">_xlfn.FORMULATEXT(H6)</f>
        <v>=RANK(B7, B6:B10)</v>
      </c>
      <c r="H6" s="15">
        <f>RANK(B7, B6:B10)</f>
        <v>2</v>
      </c>
      <c r="I6" s="29" t="s">
        <v>789</v>
      </c>
    </row>
    <row r="7" spans="2:9" s="1" customFormat="1" ht="12.75" x14ac:dyDescent="0.2">
      <c r="B7" s="15">
        <v>3.5</v>
      </c>
      <c r="G7" s="15" t="str">
        <f ca="1">_xlfn.FORMULATEXT(H7)</f>
        <v>=RANK(B8, B6:B10)</v>
      </c>
      <c r="H7" s="15">
        <f>RANK(B8, B6:B10)</f>
        <v>2</v>
      </c>
      <c r="I7" s="29" t="s">
        <v>791</v>
      </c>
    </row>
    <row r="8" spans="2:9" s="1" customFormat="1" ht="12.75" x14ac:dyDescent="0.2">
      <c r="B8" s="15">
        <v>3.5</v>
      </c>
      <c r="G8" s="15" t="str">
        <f ca="1">_xlfn.FORMULATEXT(H8)</f>
        <v>=RANK(B9, B6:B10, 1)</v>
      </c>
      <c r="H8" s="15">
        <f>RANK(B9, B6:B10, 1)</f>
        <v>1</v>
      </c>
      <c r="I8" s="29" t="s">
        <v>790</v>
      </c>
    </row>
    <row r="9" spans="2:9" s="1" customFormat="1" ht="12.75" x14ac:dyDescent="0.2">
      <c r="B9" s="15">
        <v>1</v>
      </c>
      <c r="G9" s="15" t="str">
        <f ca="1">_xlfn.FORMULATEXT(H9)</f>
        <v>=RANK(B9, B6:B10, 0)</v>
      </c>
      <c r="H9" s="15">
        <f>RANK(B9, B6:B10, 0)</f>
        <v>5</v>
      </c>
      <c r="I9" s="29" t="s">
        <v>789</v>
      </c>
    </row>
    <row r="10" spans="2:9" s="1" customFormat="1" x14ac:dyDescent="0.25">
      <c r="B10" s="15">
        <v>2</v>
      </c>
      <c r="G10" s="73"/>
      <c r="H10" s="73"/>
      <c r="I10" s="73"/>
    </row>
    <row r="11" spans="2:9" s="1" customFormat="1" ht="12.75" x14ac:dyDescent="0.2"/>
    <row r="12" spans="2:9" s="1" customFormat="1" ht="12.75" x14ac:dyDescent="0.2"/>
    <row r="13" spans="2:9" s="1" customFormat="1" ht="12.75" x14ac:dyDescent="0.2"/>
    <row r="14" spans="2:9" s="1" customFormat="1" ht="12.75" x14ac:dyDescent="0.2"/>
    <row r="15" spans="2:9" s="1" customFormat="1" ht="12.75" x14ac:dyDescent="0.2"/>
    <row r="16" spans="2:9" s="1" customFormat="1" ht="12.75" x14ac:dyDescent="0.2"/>
    <row r="17" spans="2:9" s="1" customFormat="1" ht="12.75" x14ac:dyDescent="0.2"/>
    <row r="18" spans="2:9" s="1" customFormat="1" ht="12.75" x14ac:dyDescent="0.2"/>
    <row r="19" spans="2:9" s="1" customFormat="1" ht="12.75" x14ac:dyDescent="0.2"/>
    <row r="20" spans="2:9" s="1" customFormat="1" ht="12.75" x14ac:dyDescent="0.2">
      <c r="B20" s="94" t="s">
        <v>137</v>
      </c>
      <c r="C20" s="94"/>
    </row>
    <row r="21" spans="2:9" s="1" customFormat="1" ht="12.75" x14ac:dyDescent="0.2"/>
    <row r="22" spans="2:9" s="1" customFormat="1" ht="22.5" x14ac:dyDescent="0.3">
      <c r="B22" s="28" t="s">
        <v>792</v>
      </c>
      <c r="C22" s="22"/>
      <c r="D22" s="22"/>
      <c r="E22" s="22"/>
      <c r="F22" s="22"/>
      <c r="G22" s="22"/>
      <c r="H22" s="22"/>
      <c r="I22" s="24"/>
    </row>
    <row r="23" spans="2:9" s="1" customFormat="1" ht="12.75" x14ac:dyDescent="0.2">
      <c r="B23" s="5" t="s">
        <v>793</v>
      </c>
      <c r="C23" s="6"/>
      <c r="D23" s="6"/>
      <c r="E23" s="6"/>
      <c r="F23" s="6"/>
      <c r="G23" s="6"/>
      <c r="H23" s="6"/>
      <c r="I23" s="7"/>
    </row>
    <row r="24" spans="2:9" s="1" customFormat="1" ht="12.75" x14ac:dyDescent="0.2"/>
    <row r="25" spans="2:9" s="1" customFormat="1" ht="12.75" x14ac:dyDescent="0.2">
      <c r="B25" s="14" t="s">
        <v>399</v>
      </c>
      <c r="G25" s="14" t="s">
        <v>214</v>
      </c>
      <c r="H25" s="14" t="s">
        <v>102</v>
      </c>
      <c r="I25" s="14" t="s">
        <v>104</v>
      </c>
    </row>
    <row r="26" spans="2:9" s="1" customFormat="1" ht="12.75" x14ac:dyDescent="0.2">
      <c r="B26" s="15">
        <v>89</v>
      </c>
      <c r="G26" s="15" t="str">
        <f ca="1">_xlfn.FORMULATEXT(H26)</f>
        <v>=RANK.AVG(B27, B26:B33)</v>
      </c>
      <c r="H26" s="15">
        <f>_xlfn.RANK.AVG(B27, B26:B33)</f>
        <v>4</v>
      </c>
      <c r="I26" s="29" t="s">
        <v>794</v>
      </c>
    </row>
    <row r="27" spans="2:9" s="1" customFormat="1" ht="25.5" x14ac:dyDescent="0.2">
      <c r="B27" s="15">
        <v>90</v>
      </c>
      <c r="G27" s="15" t="str">
        <f ca="1">_xlfn.FORMULATEXT(H27)</f>
        <v>=RANK.AVG(B32, B26:B33, 1)</v>
      </c>
      <c r="H27" s="15">
        <f>_xlfn.RANK.AVG(B32, B26:B33, 1)</f>
        <v>1.5</v>
      </c>
      <c r="I27" s="29" t="s">
        <v>795</v>
      </c>
    </row>
    <row r="28" spans="2:9" s="1" customFormat="1" ht="25.5" x14ac:dyDescent="0.2">
      <c r="B28" s="15">
        <v>87</v>
      </c>
      <c r="G28" s="15" t="str">
        <f ca="1">_xlfn.FORMULATEXT(H28)</f>
        <v>=RANK.AVG(B33, B26:B33, 1)</v>
      </c>
      <c r="H28" s="15">
        <f>_xlfn.RANK.AVG(B33, B26:B33, 1)</f>
        <v>7.5</v>
      </c>
      <c r="I28" s="29" t="s">
        <v>796</v>
      </c>
    </row>
    <row r="29" spans="2:9" s="1" customFormat="1" ht="12.75" x14ac:dyDescent="0.2">
      <c r="B29" s="15">
        <v>98</v>
      </c>
    </row>
    <row r="30" spans="2:9" s="1" customFormat="1" ht="12.75" x14ac:dyDescent="0.2">
      <c r="B30" s="15">
        <v>96</v>
      </c>
    </row>
    <row r="31" spans="2:9" s="1" customFormat="1" ht="12.75" x14ac:dyDescent="0.2">
      <c r="B31" s="15">
        <v>85</v>
      </c>
    </row>
    <row r="32" spans="2:9" s="1" customFormat="1" ht="12.75" x14ac:dyDescent="0.2">
      <c r="B32" s="15">
        <v>85</v>
      </c>
    </row>
    <row r="33" spans="2:9" s="1" customFormat="1" ht="12.75" x14ac:dyDescent="0.2">
      <c r="B33" s="15">
        <v>98</v>
      </c>
    </row>
    <row r="34" spans="2:9" s="1" customFormat="1" ht="12.75" x14ac:dyDescent="0.2"/>
    <row r="35" spans="2:9" s="1" customFormat="1" ht="12.75" x14ac:dyDescent="0.2">
      <c r="B35" s="94" t="s">
        <v>137</v>
      </c>
      <c r="C35" s="94"/>
    </row>
    <row r="36" spans="2:9" s="1" customFormat="1" ht="12.75" x14ac:dyDescent="0.2"/>
    <row r="37" spans="2:9" s="1" customFormat="1" ht="22.5" x14ac:dyDescent="0.3">
      <c r="B37" s="28" t="s">
        <v>797</v>
      </c>
      <c r="C37" s="22"/>
      <c r="D37" s="22"/>
      <c r="E37" s="22"/>
      <c r="F37" s="22"/>
      <c r="G37" s="22"/>
      <c r="H37" s="22"/>
      <c r="I37" s="24"/>
    </row>
    <row r="38" spans="2:9" s="1" customFormat="1" ht="12.75" x14ac:dyDescent="0.2">
      <c r="B38" s="5" t="s">
        <v>798</v>
      </c>
      <c r="C38" s="6"/>
      <c r="D38" s="6"/>
      <c r="E38" s="6"/>
      <c r="F38" s="6"/>
      <c r="G38" s="6"/>
      <c r="H38" s="6"/>
      <c r="I38" s="7"/>
    </row>
    <row r="39" spans="2:9" s="1" customFormat="1" ht="12.75" x14ac:dyDescent="0.2"/>
    <row r="40" spans="2:9" s="1" customFormat="1" ht="12.75" x14ac:dyDescent="0.2">
      <c r="B40" s="14" t="s">
        <v>399</v>
      </c>
      <c r="G40" s="14" t="s">
        <v>214</v>
      </c>
      <c r="H40" s="14" t="s">
        <v>102</v>
      </c>
      <c r="I40" s="14" t="s">
        <v>104</v>
      </c>
    </row>
    <row r="41" spans="2:9" s="1" customFormat="1" ht="12.75" x14ac:dyDescent="0.2">
      <c r="B41" s="15">
        <v>89</v>
      </c>
      <c r="G41" s="15" t="str">
        <f ca="1">_xlfn.FORMULATEXT(H41)</f>
        <v>=RANK.EQ(B42, B41:B48)</v>
      </c>
      <c r="H41" s="15">
        <f>_xlfn.RANK.EQ(B42, B41:B48)</f>
        <v>4</v>
      </c>
      <c r="I41" s="29" t="s">
        <v>794</v>
      </c>
    </row>
    <row r="42" spans="2:9" s="1" customFormat="1" ht="25.5" x14ac:dyDescent="0.2">
      <c r="B42" s="15">
        <v>90</v>
      </c>
      <c r="G42" s="15" t="str">
        <f ca="1">_xlfn.FORMULATEXT(H42)</f>
        <v>=RANK.EQ(B47, B41:B48, 1)</v>
      </c>
      <c r="H42" s="15">
        <f>_xlfn.RANK.EQ(B47, B41:B48, 1)</f>
        <v>1</v>
      </c>
      <c r="I42" s="29" t="s">
        <v>799</v>
      </c>
    </row>
    <row r="43" spans="2:9" s="1" customFormat="1" ht="25.5" x14ac:dyDescent="0.2">
      <c r="B43" s="15">
        <v>87</v>
      </c>
      <c r="G43" s="15" t="str">
        <f ca="1">_xlfn.FORMULATEXT(H43)</f>
        <v>=RANK.EQ(B48, B41:B48, 1)</v>
      </c>
      <c r="H43" s="15">
        <f>_xlfn.RANK.EQ(B48, B41:B48, 1)</f>
        <v>7</v>
      </c>
      <c r="I43" s="29" t="s">
        <v>800</v>
      </c>
    </row>
    <row r="44" spans="2:9" s="1" customFormat="1" ht="25.5" x14ac:dyDescent="0.2">
      <c r="B44" s="15">
        <v>98</v>
      </c>
      <c r="G44" s="15"/>
      <c r="H44" s="15">
        <f>_xlfn.RANK.EQ(B44, B41:B48, 1)</f>
        <v>7</v>
      </c>
      <c r="I44" s="29" t="s">
        <v>800</v>
      </c>
    </row>
    <row r="45" spans="2:9" s="1" customFormat="1" x14ac:dyDescent="0.25">
      <c r="B45" s="15">
        <v>96</v>
      </c>
      <c r="G45" s="73"/>
      <c r="H45" s="73"/>
      <c r="I45" s="73"/>
    </row>
    <row r="46" spans="2:9" s="1" customFormat="1" ht="12.75" x14ac:dyDescent="0.2">
      <c r="B46" s="15">
        <v>85</v>
      </c>
    </row>
    <row r="47" spans="2:9" s="1" customFormat="1" ht="12.75" x14ac:dyDescent="0.2">
      <c r="B47" s="15">
        <v>85</v>
      </c>
    </row>
    <row r="48" spans="2:9" s="1" customFormat="1" ht="12.75" x14ac:dyDescent="0.2">
      <c r="B48" s="15">
        <v>98</v>
      </c>
    </row>
    <row r="49" spans="2:3" s="1" customFormat="1" ht="12.75" x14ac:dyDescent="0.2"/>
    <row r="50" spans="2:3" s="1" customFormat="1" ht="12.75" x14ac:dyDescent="0.2"/>
    <row r="51" spans="2:3" s="1" customFormat="1" ht="12.75" x14ac:dyDescent="0.2"/>
    <row r="52" spans="2:3" s="1" customFormat="1" ht="12.75" x14ac:dyDescent="0.2"/>
    <row r="53" spans="2:3" s="1" customFormat="1" ht="12.75" x14ac:dyDescent="0.2">
      <c r="B53" s="94" t="s">
        <v>137</v>
      </c>
      <c r="C53" s="94"/>
    </row>
    <row r="54" spans="2:3" s="1" customFormat="1" ht="12.75" x14ac:dyDescent="0.2"/>
    <row r="55" spans="2:3" s="1" customFormat="1" ht="12.75" x14ac:dyDescent="0.2"/>
    <row r="56" spans="2:3" s="1" customFormat="1" ht="12.75" x14ac:dyDescent="0.2"/>
    <row r="57" spans="2:3" s="1" customFormat="1" ht="12.75" x14ac:dyDescent="0.2"/>
  </sheetData>
  <mergeCells count="3">
    <mergeCell ref="B20:C20"/>
    <mergeCell ref="B35:C35"/>
    <mergeCell ref="B53:C53"/>
  </mergeCells>
  <hyperlinks>
    <hyperlink ref="B20" location="'LIST OF FUNCTIONS'!A1" display="Back to LIST OF FUNCTIONS" xr:uid="{00000000-0004-0000-0A00-000000000000}"/>
    <hyperlink ref="B35" location="'LIST OF FUNCTIONS'!A1" display="Back to LIST OF FUNCTIONS" xr:uid="{00000000-0004-0000-0A00-000001000000}"/>
    <hyperlink ref="B53" location="'LIST OF FUNCTIONS'!A1" display="Back to LIST OF FUNCTIONS" xr:uid="{00000000-0004-0000-0A00-000002000000}"/>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J56"/>
  <sheetViews>
    <sheetView showGridLines="0" tabSelected="1" workbookViewId="0">
      <selection sqref="A1:XFD1"/>
    </sheetView>
  </sheetViews>
  <sheetFormatPr defaultRowHeight="15" x14ac:dyDescent="0.25"/>
  <cols>
    <col min="1" max="1" width="4" customWidth="1"/>
    <col min="2" max="2" width="13.5703125" customWidth="1"/>
    <col min="4" max="6" width="6.140625" customWidth="1"/>
    <col min="7" max="7" width="51.42578125" bestFit="1" customWidth="1"/>
    <col min="8" max="8" width="11.85546875" bestFit="1" customWidth="1"/>
    <col min="9" max="9" width="27.28515625" customWidth="1"/>
  </cols>
  <sheetData>
    <row r="1" spans="2:10" ht="22.5" x14ac:dyDescent="0.3">
      <c r="B1" s="28" t="s">
        <v>801</v>
      </c>
      <c r="C1" s="22"/>
      <c r="D1" s="22"/>
      <c r="E1" s="22"/>
      <c r="F1" s="22"/>
      <c r="G1" s="22"/>
      <c r="H1" s="22"/>
      <c r="I1" s="24"/>
      <c r="J1" s="73"/>
    </row>
    <row r="2" spans="2:10" x14ac:dyDescent="0.25">
      <c r="B2" s="5" t="s">
        <v>802</v>
      </c>
      <c r="C2" s="6"/>
      <c r="D2" s="6"/>
      <c r="E2" s="6"/>
      <c r="F2" s="6"/>
      <c r="G2" s="6"/>
      <c r="H2" s="6"/>
      <c r="I2" s="7"/>
      <c r="J2" s="73"/>
    </row>
    <row r="4" spans="2:10" x14ac:dyDescent="0.25">
      <c r="G4" s="14" t="s">
        <v>214</v>
      </c>
      <c r="H4" s="14" t="s">
        <v>102</v>
      </c>
      <c r="I4" s="14" t="s">
        <v>104</v>
      </c>
    </row>
    <row r="5" spans="2:10" ht="26.25" x14ac:dyDescent="0.25">
      <c r="G5" s="15" t="str">
        <f ca="1">_xlfn.FORMULATEXT(H5)</f>
        <v>=AND(TRUE, TRUE, TRUE)</v>
      </c>
      <c r="H5" s="15" t="b">
        <f>AND(TRUE, TRUE, TRUE)</f>
        <v>1</v>
      </c>
      <c r="I5" s="29" t="s">
        <v>803</v>
      </c>
    </row>
    <row r="6" spans="2:10" ht="26.25" x14ac:dyDescent="0.25">
      <c r="G6" s="15" t="str">
        <f t="shared" ref="G6:G7" ca="1" si="0">_xlfn.FORMULATEXT(H6)</f>
        <v>=AND(TRUE, FALSE, TRUE, TRUE, TRUE, TRUE)</v>
      </c>
      <c r="H6" s="15" t="b">
        <f>AND(TRUE, FALSE, TRUE, TRUE, TRUE, TRUE)</f>
        <v>0</v>
      </c>
      <c r="I6" s="29" t="s">
        <v>804</v>
      </c>
    </row>
    <row r="7" spans="2:10" ht="26.25" x14ac:dyDescent="0.25">
      <c r="G7" s="15" t="str">
        <f t="shared" ca="1" si="0"/>
        <v>=AND(1+2 = 3, 3+4 = 7)</v>
      </c>
      <c r="H7" s="15" t="b">
        <f>AND(1+2 = 3, 3+4 = 7)</f>
        <v>1</v>
      </c>
      <c r="I7" s="29" t="s">
        <v>803</v>
      </c>
    </row>
    <row r="15" spans="2:10" x14ac:dyDescent="0.25">
      <c r="B15" s="94" t="s">
        <v>137</v>
      </c>
      <c r="C15" s="94"/>
    </row>
    <row r="17" spans="2:10" ht="22.5" x14ac:dyDescent="0.3">
      <c r="B17" s="28" t="s">
        <v>805</v>
      </c>
      <c r="C17" s="22"/>
      <c r="D17" s="22"/>
      <c r="E17" s="22"/>
      <c r="F17" s="22"/>
      <c r="G17" s="22"/>
      <c r="H17" s="22"/>
      <c r="I17" s="24"/>
    </row>
    <row r="18" spans="2:10" x14ac:dyDescent="0.25">
      <c r="B18" s="5" t="s">
        <v>806</v>
      </c>
      <c r="C18" s="6"/>
      <c r="D18" s="6"/>
      <c r="E18" s="6"/>
      <c r="F18" s="6"/>
      <c r="G18" s="6"/>
      <c r="H18" s="6"/>
      <c r="I18" s="7"/>
    </row>
    <row r="20" spans="2:10" x14ac:dyDescent="0.25">
      <c r="G20" s="14" t="s">
        <v>214</v>
      </c>
      <c r="H20" s="14" t="s">
        <v>102</v>
      </c>
      <c r="I20" s="14" t="s">
        <v>104</v>
      </c>
    </row>
    <row r="21" spans="2:10" x14ac:dyDescent="0.25">
      <c r="G21" s="15" t="str">
        <f ca="1">_xlfn.FORMULATEXT(H21)</f>
        <v>=OR(TRUE)</v>
      </c>
      <c r="H21" s="15" t="b">
        <f>OR(TRUE)</f>
        <v>1</v>
      </c>
      <c r="I21" s="29" t="s">
        <v>807</v>
      </c>
      <c r="J21" s="73"/>
    </row>
    <row r="22" spans="2:10" x14ac:dyDescent="0.25">
      <c r="G22" s="15" t="str">
        <f t="shared" ref="G22:G24" ca="1" si="1">_xlfn.FORMULATEXT(H22)</f>
        <v>=OR(1+1=1,2+2=5)</v>
      </c>
      <c r="H22" s="15" t="b">
        <f>OR(1+1=1,2+2=5)</f>
        <v>0</v>
      </c>
      <c r="I22" s="29" t="s">
        <v>808</v>
      </c>
      <c r="J22" s="73"/>
    </row>
    <row r="23" spans="2:10" x14ac:dyDescent="0.25">
      <c r="G23" s="15" t="str">
        <f t="shared" ca="1" si="1"/>
        <v>=OR(TRUE,FALSE,TRUE)</v>
      </c>
      <c r="H23" s="15" t="b">
        <f>OR(TRUE,FALSE,TRUE)</f>
        <v>1</v>
      </c>
      <c r="I23" s="29" t="s">
        <v>809</v>
      </c>
      <c r="J23" s="73"/>
    </row>
    <row r="24" spans="2:10" x14ac:dyDescent="0.25">
      <c r="G24" s="15" t="str">
        <f t="shared" ca="1" si="1"/>
        <v>=IF(OR(1+1=1,2+2=5,5+5=10),"Answer if true","Answer if false")</v>
      </c>
      <c r="H24" s="15" t="str">
        <f>IF(OR(1+1=1,2+2=5,5+5=10),"Answer if true","Answer if false")</f>
        <v>Answer if true</v>
      </c>
      <c r="I24" s="30" t="s">
        <v>810</v>
      </c>
      <c r="J24" s="73"/>
    </row>
    <row r="32" spans="2:10" x14ac:dyDescent="0.25">
      <c r="B32" s="94" t="s">
        <v>137</v>
      </c>
      <c r="C32" s="94"/>
    </row>
    <row r="34" spans="2:9" ht="22.5" x14ac:dyDescent="0.3">
      <c r="B34" s="28" t="s">
        <v>811</v>
      </c>
      <c r="C34" s="22"/>
      <c r="D34" s="22"/>
      <c r="E34" s="22"/>
      <c r="F34" s="22"/>
      <c r="G34" s="22"/>
      <c r="H34" s="22"/>
      <c r="I34" s="24"/>
    </row>
    <row r="35" spans="2:9" x14ac:dyDescent="0.25">
      <c r="B35" s="5" t="s">
        <v>812</v>
      </c>
      <c r="C35" s="6"/>
      <c r="D35" s="6"/>
      <c r="E35" s="6"/>
      <c r="F35" s="6"/>
      <c r="G35" s="6"/>
      <c r="H35" s="6"/>
      <c r="I35" s="7"/>
    </row>
    <row r="37" spans="2:9" x14ac:dyDescent="0.25">
      <c r="G37" s="14" t="s">
        <v>214</v>
      </c>
      <c r="H37" s="14" t="s">
        <v>102</v>
      </c>
      <c r="I37" s="14" t="s">
        <v>104</v>
      </c>
    </row>
    <row r="38" spans="2:9" x14ac:dyDescent="0.25">
      <c r="G38" s="15" t="str">
        <f ca="1">_xlfn.FORMULATEXT(H38)</f>
        <v>=NOT(FALSE)</v>
      </c>
      <c r="H38" s="15" t="b">
        <f>NOT(FALSE)</f>
        <v>1</v>
      </c>
      <c r="I38" s="29" t="s">
        <v>813</v>
      </c>
    </row>
    <row r="39" spans="2:9" x14ac:dyDescent="0.25">
      <c r="G39" s="15" t="str">
        <f t="shared" ref="G39:G40" ca="1" si="2">_xlfn.FORMULATEXT(H39)</f>
        <v>=NOT(TRUE)</v>
      </c>
      <c r="H39" s="15" t="b">
        <f>NOT(TRUE)</f>
        <v>0</v>
      </c>
      <c r="I39" s="29" t="s">
        <v>814</v>
      </c>
    </row>
    <row r="40" spans="2:9" x14ac:dyDescent="0.25">
      <c r="B40" s="94" t="s">
        <v>137</v>
      </c>
      <c r="C40" s="94"/>
      <c r="G40" s="15" t="str">
        <f t="shared" ca="1" si="2"/>
        <v>=NOT(1+1 = 5)</v>
      </c>
      <c r="H40" s="15" t="b">
        <f>NOT(1+1 = 5)</f>
        <v>1</v>
      </c>
      <c r="I40" s="29" t="s">
        <v>813</v>
      </c>
    </row>
    <row r="42" spans="2:9" ht="22.5" x14ac:dyDescent="0.3">
      <c r="B42" s="28" t="s">
        <v>815</v>
      </c>
      <c r="C42" s="22"/>
      <c r="D42" s="22"/>
      <c r="E42" s="22"/>
      <c r="F42" s="22"/>
      <c r="G42" s="22"/>
      <c r="H42" s="22"/>
      <c r="I42" s="24"/>
    </row>
    <row r="43" spans="2:9" x14ac:dyDescent="0.25">
      <c r="B43" s="5" t="s">
        <v>816</v>
      </c>
      <c r="C43" s="6"/>
      <c r="D43" s="6"/>
      <c r="E43" s="6"/>
      <c r="F43" s="6"/>
      <c r="G43" s="6"/>
      <c r="H43" s="6"/>
      <c r="I43" s="7"/>
    </row>
    <row r="45" spans="2:9" x14ac:dyDescent="0.25">
      <c r="G45" s="14" t="s">
        <v>214</v>
      </c>
      <c r="H45" s="14" t="s">
        <v>102</v>
      </c>
      <c r="I45" s="14" t="s">
        <v>104</v>
      </c>
    </row>
    <row r="46" spans="2:9" ht="39" x14ac:dyDescent="0.25">
      <c r="G46" s="15" t="str">
        <f ca="1">_xlfn.FORMULATEXT(H46)</f>
        <v>=XOR(3&gt;0,2&lt;9)</v>
      </c>
      <c r="H46" s="15" t="b">
        <f>_xlfn.XOR(3&gt;0,2&lt;9)</f>
        <v>0</v>
      </c>
      <c r="I46" s="29" t="s">
        <v>817</v>
      </c>
    </row>
    <row r="47" spans="2:9" ht="51.75" x14ac:dyDescent="0.25">
      <c r="G47" s="15" t="str">
        <f ca="1">_xlfn.FORMULATEXT(H47)</f>
        <v>=XOR(3&gt;12,4&gt;6)</v>
      </c>
      <c r="H47" s="15" t="b">
        <f>_xlfn.XOR(3&gt;12,4&gt;6)</f>
        <v>0</v>
      </c>
      <c r="I47" s="29" t="s">
        <v>818</v>
      </c>
    </row>
    <row r="48" spans="2:9" x14ac:dyDescent="0.25">
      <c r="H48" s="73"/>
    </row>
    <row r="50" spans="2:8" x14ac:dyDescent="0.25">
      <c r="H50" s="73"/>
    </row>
    <row r="51" spans="2:8" x14ac:dyDescent="0.25">
      <c r="H51" s="73"/>
    </row>
    <row r="56" spans="2:8" x14ac:dyDescent="0.25">
      <c r="B56" s="94" t="s">
        <v>137</v>
      </c>
      <c r="C56" s="94"/>
    </row>
  </sheetData>
  <mergeCells count="4">
    <mergeCell ref="B15:C15"/>
    <mergeCell ref="B32:C32"/>
    <mergeCell ref="B40:C40"/>
    <mergeCell ref="B56:C56"/>
  </mergeCells>
  <hyperlinks>
    <hyperlink ref="B15" location="'LIST OF FUNCTIONS'!A1" display="Back to LIST OF FUNCTIONS" xr:uid="{00000000-0004-0000-0B00-000000000000}"/>
    <hyperlink ref="B32" location="'LIST OF FUNCTIONS'!A1" display="Back to LIST OF FUNCTIONS" xr:uid="{00000000-0004-0000-0B00-000001000000}"/>
    <hyperlink ref="B40" location="'LIST OF FUNCTIONS'!A1" display="Back to LIST OF FUNCTIONS" xr:uid="{00000000-0004-0000-0B00-000002000000}"/>
    <hyperlink ref="B56" location="'LIST OF FUNCTIONS'!A1" display="Back to LIST OF FUNCTIONS" xr:uid="{00000000-0004-0000-0B00-000003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LIST OF FUNCTIONS</vt:lpstr>
      <vt:lpstr>IS FUNCTIONS</vt:lpstr>
      <vt:lpstr>CONDITIONAL</vt:lpstr>
      <vt:lpstr>MATHEMATICAL</vt:lpstr>
      <vt:lpstr>FIND &amp; SEARCH</vt:lpstr>
      <vt:lpstr>LOOKUP</vt:lpstr>
      <vt:lpstr>REFERENCE</vt:lpstr>
      <vt:lpstr>DATE &amp; TIME</vt:lpstr>
      <vt:lpstr>MISC.</vt:lpstr>
      <vt:lpstr>RANK</vt:lpstr>
      <vt:lpstr>LOGICAL</vt:lpstr>
      <vt:lpstr>Sales_Data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2023-05-10T05:45:01Z</dcterms:modified>
</cp:coreProperties>
</file>