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525" windowWidth="8310" windowHeight="3600"/>
  </bookViews>
  <sheets>
    <sheet name="Invoer" sheetId="1" r:id="rId1"/>
    <sheet name="Extra aflossing" sheetId="11" r:id="rId2"/>
    <sheet name="Annuitair" sheetId="12" r:id="rId3"/>
    <sheet name="Annuitair experimenteren" sheetId="17" r:id="rId4"/>
    <sheet name="Annuitair extra aflossen Bruto" sheetId="13" state="hidden" r:id="rId5"/>
    <sheet name="Annuitair extra aflossen Netto" sheetId="15" state="hidden" r:id="rId6"/>
    <sheet name="Annuitair zonder gift" sheetId="14" r:id="rId7"/>
    <sheet name="Lineair" sheetId="3" r:id="rId8"/>
    <sheet name="Huur" sheetId="8" r:id="rId9"/>
    <sheet name="Totaalplaatje Lineair" sheetId="6" r:id="rId10"/>
    <sheet name="Totaalplaatje Annuitair" sheetId="5" r:id="rId11"/>
    <sheet name="Totaalplaatje Huur" sheetId="10" r:id="rId12"/>
  </sheets>
  <definedNames>
    <definedName name="Aflossingsvrij_maken">Invoer!$B$21</definedName>
    <definedName name="Belastingpercentage">Invoer!$B$13</definedName>
    <definedName name="Datum_vandaag">Invoer!$B$22</definedName>
    <definedName name="Eigenwoningforfait">Invoer!$B$5</definedName>
    <definedName name="Maandelijks_extra">Invoer!$B$16</definedName>
    <definedName name="per_wanneer">Invoer!$B$18</definedName>
    <definedName name="Stoppen_vrijwillig_aflos">Invoer!$B$20</definedName>
    <definedName name="Wat_wil_ik_maandelijks_betalen">Invoer!$B$17</definedName>
  </definedNames>
  <calcPr calcId="145621" iterateDelta="1E-4"/>
</workbook>
</file>

<file path=xl/calcChain.xml><?xml version="1.0" encoding="utf-8"?>
<calcChain xmlns="http://schemas.openxmlformats.org/spreadsheetml/2006/main">
  <c r="B14" i="10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2" i="8"/>
  <c r="B14" i="5"/>
  <c r="B14" i="6"/>
  <c r="A8" i="11" l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7" i="11"/>
  <c r="Q2" i="11"/>
  <c r="A6" i="11"/>
  <c r="R4" i="11"/>
  <c r="R5" i="11" s="1"/>
  <c r="R3" i="11"/>
  <c r="S3" i="11" s="1"/>
  <c r="Q3" i="11" s="1"/>
  <c r="R6" i="11" l="1"/>
  <c r="S5" i="11"/>
  <c r="Q5" i="11" s="1"/>
  <c r="S4" i="11"/>
  <c r="Q4" i="11"/>
  <c r="B5" i="1"/>
  <c r="S6" i="11" l="1"/>
  <c r="R7" i="11"/>
  <c r="Q6" i="11"/>
  <c r="S7" i="11" l="1"/>
  <c r="R8" i="11"/>
  <c r="Q7" i="11"/>
  <c r="R9" i="11" l="1"/>
  <c r="S8" i="11"/>
  <c r="Q8" i="11" s="1"/>
  <c r="B22" i="1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H2" i="17"/>
  <c r="G2" i="17"/>
  <c r="B2" i="17"/>
  <c r="A2" i="17"/>
  <c r="R10" i="11" l="1"/>
  <c r="S9" i="11"/>
  <c r="Q9" i="11" s="1"/>
  <c r="D2" i="17"/>
  <c r="A3" i="17"/>
  <c r="I2" i="17"/>
  <c r="S10" i="11" l="1"/>
  <c r="Q10" i="11" s="1"/>
  <c r="R11" i="11"/>
  <c r="A4" i="17"/>
  <c r="J2" i="17"/>
  <c r="E16" i="1"/>
  <c r="E15" i="1"/>
  <c r="S11" i="11" l="1"/>
  <c r="Q11" i="11" s="1"/>
  <c r="R12" i="11"/>
  <c r="A5" i="17"/>
  <c r="R13" i="11" l="1"/>
  <c r="S12" i="11"/>
  <c r="Q12" i="11" s="1"/>
  <c r="A6" i="17"/>
  <c r="R14" i="11" l="1"/>
  <c r="S13" i="11"/>
  <c r="Q13" i="11" s="1"/>
  <c r="A7" i="17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S2" i="15"/>
  <c r="H2" i="15"/>
  <c r="G2" i="15"/>
  <c r="I2" i="15" s="1"/>
  <c r="B2" i="15"/>
  <c r="A2" i="15"/>
  <c r="A3" i="15" s="1"/>
  <c r="A4" i="15" s="1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2" i="14"/>
  <c r="J2" i="14" s="1"/>
  <c r="F2" i="14"/>
  <c r="H2" i="14" s="1"/>
  <c r="B2" i="14"/>
  <c r="A2" i="14"/>
  <c r="A3" i="14" s="1"/>
  <c r="S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H2" i="13"/>
  <c r="F2" i="13" s="1"/>
  <c r="G2" i="13"/>
  <c r="I2" i="13" s="1"/>
  <c r="B2" i="13"/>
  <c r="A2" i="13"/>
  <c r="S14" i="11" l="1"/>
  <c r="Q14" i="11" s="1"/>
  <c r="R15" i="11"/>
  <c r="A8" i="17"/>
  <c r="K2" i="13"/>
  <c r="A5" i="15"/>
  <c r="D2" i="15"/>
  <c r="A4" i="14"/>
  <c r="D2" i="14"/>
  <c r="A3" i="13"/>
  <c r="D2" i="13"/>
  <c r="S15" i="11" l="1"/>
  <c r="R16" i="11"/>
  <c r="Q15" i="11"/>
  <c r="A9" i="17"/>
  <c r="A6" i="15"/>
  <c r="A5" i="14"/>
  <c r="L2" i="14"/>
  <c r="A4" i="13"/>
  <c r="A2" i="3"/>
  <c r="A2" i="12"/>
  <c r="A3" i="12" s="1"/>
  <c r="G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F2" i="12"/>
  <c r="H2" i="12" s="1"/>
  <c r="B2" i="12"/>
  <c r="R17" i="11" l="1"/>
  <c r="S16" i="11"/>
  <c r="Q16" i="11" s="1"/>
  <c r="A10" i="17"/>
  <c r="A7" i="15"/>
  <c r="F3" i="14"/>
  <c r="H3" i="14" s="1"/>
  <c r="G3" i="14"/>
  <c r="J3" i="14" s="1"/>
  <c r="A6" i="1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5" i="13"/>
  <c r="A4" i="12"/>
  <c r="A5" i="12" s="1"/>
  <c r="B2" i="11"/>
  <c r="F2" i="11"/>
  <c r="R18" i="11" l="1"/>
  <c r="S17" i="11"/>
  <c r="Q17" i="11" s="1"/>
  <c r="A5" i="11"/>
  <c r="A11" i="17"/>
  <c r="A3" i="11"/>
  <c r="A4" i="11"/>
  <c r="A8" i="15"/>
  <c r="D3" i="14"/>
  <c r="L3" i="14" s="1"/>
  <c r="A7" i="14"/>
  <c r="A6" i="13"/>
  <c r="A6" i="12"/>
  <c r="A2" i="11"/>
  <c r="E2" i="17" s="1"/>
  <c r="F3" i="11"/>
  <c r="F4" i="11" s="1"/>
  <c r="S18" i="11" l="1"/>
  <c r="Q18" i="11" s="1"/>
  <c r="R19" i="11"/>
  <c r="K2" i="17"/>
  <c r="M2" i="17"/>
  <c r="N2" i="17" s="1"/>
  <c r="A12" i="17"/>
  <c r="E4" i="15"/>
  <c r="E2" i="15"/>
  <c r="E4" i="13"/>
  <c r="A9" i="15"/>
  <c r="A8" i="14"/>
  <c r="G4" i="14"/>
  <c r="J4" i="14" s="1"/>
  <c r="F4" i="14"/>
  <c r="H4" i="14" s="1"/>
  <c r="E2" i="13"/>
  <c r="E2" i="12"/>
  <c r="J2" i="12" s="1"/>
  <c r="E2" i="3"/>
  <c r="E4" i="3"/>
  <c r="E56" i="3"/>
  <c r="E4" i="12"/>
  <c r="E63" i="3"/>
  <c r="A7" i="13"/>
  <c r="A7" i="12"/>
  <c r="S19" i="11" l="1"/>
  <c r="Q19" i="11" s="1"/>
  <c r="L2" i="17"/>
  <c r="A13" i="17"/>
  <c r="J2" i="15"/>
  <c r="J2" i="13"/>
  <c r="K2" i="12"/>
  <c r="A10" i="15"/>
  <c r="N2" i="13"/>
  <c r="D4" i="14"/>
  <c r="L4" i="14" s="1"/>
  <c r="A9" i="14"/>
  <c r="K4" i="14"/>
  <c r="H7" i="1" s="1"/>
  <c r="A8" i="13"/>
  <c r="A8" i="12"/>
  <c r="I13" i="1"/>
  <c r="I12" i="1"/>
  <c r="I11" i="1"/>
  <c r="I10" i="1"/>
  <c r="I9" i="1"/>
  <c r="I8" i="1"/>
  <c r="I7" i="1"/>
  <c r="H3" i="17" l="1"/>
  <c r="F3" i="17" s="1"/>
  <c r="G3" i="17"/>
  <c r="I3" i="17" s="1"/>
  <c r="A14" i="17"/>
  <c r="L2" i="13"/>
  <c r="K3" i="14"/>
  <c r="I3" i="14"/>
  <c r="I2" i="14"/>
  <c r="F2" i="15" s="1"/>
  <c r="K2" i="14"/>
  <c r="A11" i="15"/>
  <c r="I4" i="14"/>
  <c r="A10" i="14"/>
  <c r="G5" i="14"/>
  <c r="J5" i="14" s="1"/>
  <c r="F5" i="14"/>
  <c r="H5" i="14" s="1"/>
  <c r="A9" i="13"/>
  <c r="A9" i="12"/>
  <c r="B8" i="10"/>
  <c r="D47" i="10"/>
  <c r="C47" i="10"/>
  <c r="D45" i="10"/>
  <c r="C45" i="10"/>
  <c r="B43" i="10"/>
  <c r="B42" i="10"/>
  <c r="B41" i="10"/>
  <c r="B39" i="10"/>
  <c r="B38" i="10"/>
  <c r="B35" i="10"/>
  <c r="D33" i="10"/>
  <c r="C33" i="10"/>
  <c r="B29" i="10"/>
  <c r="D28" i="10"/>
  <c r="C28" i="10"/>
  <c r="D27" i="10"/>
  <c r="C27" i="10"/>
  <c r="B26" i="10"/>
  <c r="B25" i="10"/>
  <c r="D19" i="10"/>
  <c r="C19" i="10"/>
  <c r="B16" i="10"/>
  <c r="B13" i="10"/>
  <c r="B9" i="10"/>
  <c r="D3" i="10"/>
  <c r="C3" i="10"/>
  <c r="D1" i="10"/>
  <c r="C1" i="10"/>
  <c r="J3" i="17" l="1"/>
  <c r="D3" i="17"/>
  <c r="A15" i="17"/>
  <c r="K2" i="15"/>
  <c r="L2" i="15" s="1"/>
  <c r="N2" i="15"/>
  <c r="M2" i="15"/>
  <c r="A12" i="15"/>
  <c r="D5" i="14"/>
  <c r="L5" i="14" s="1"/>
  <c r="K5" i="14"/>
  <c r="A11" i="14"/>
  <c r="A10" i="13"/>
  <c r="A10" i="12"/>
  <c r="C49" i="10"/>
  <c r="D49" i="10"/>
  <c r="B48" i="10"/>
  <c r="D48" i="10" s="1"/>
  <c r="D1" i="5"/>
  <c r="C1" i="5"/>
  <c r="D1" i="6"/>
  <c r="C1" i="6"/>
  <c r="I2" i="1"/>
  <c r="I4" i="1" s="1"/>
  <c r="C45" i="5"/>
  <c r="D45" i="5"/>
  <c r="D45" i="6"/>
  <c r="C45" i="6"/>
  <c r="A16" i="17" l="1"/>
  <c r="H3" i="15"/>
  <c r="G3" i="15"/>
  <c r="I3" i="15" s="1"/>
  <c r="D50" i="10"/>
  <c r="D51" i="10" s="1"/>
  <c r="I16" i="1" s="1"/>
  <c r="A13" i="15"/>
  <c r="I5" i="14"/>
  <c r="A12" i="14"/>
  <c r="F6" i="14"/>
  <c r="H6" i="14" s="1"/>
  <c r="G6" i="14"/>
  <c r="J6" i="14" s="1"/>
  <c r="A11" i="13"/>
  <c r="A11" i="12"/>
  <c r="C48" i="10"/>
  <c r="C50" i="10" s="1"/>
  <c r="C51" i="10" s="1"/>
  <c r="I15" i="1" s="1"/>
  <c r="C47" i="5"/>
  <c r="D47" i="5"/>
  <c r="C3" i="5"/>
  <c r="D3" i="5"/>
  <c r="B9" i="5"/>
  <c r="B43" i="5"/>
  <c r="B42" i="5"/>
  <c r="B41" i="5"/>
  <c r="B39" i="5"/>
  <c r="B38" i="5"/>
  <c r="B35" i="5"/>
  <c r="C33" i="5"/>
  <c r="D33" i="5"/>
  <c r="B29" i="5"/>
  <c r="C28" i="5"/>
  <c r="D28" i="5"/>
  <c r="C27" i="5"/>
  <c r="D27" i="5"/>
  <c r="B26" i="5"/>
  <c r="B25" i="5"/>
  <c r="C19" i="5"/>
  <c r="D19" i="5"/>
  <c r="B16" i="5"/>
  <c r="B15" i="5"/>
  <c r="B13" i="5"/>
  <c r="C47" i="6"/>
  <c r="D47" i="6"/>
  <c r="B43" i="6"/>
  <c r="B42" i="6"/>
  <c r="B41" i="6"/>
  <c r="B39" i="6"/>
  <c r="B38" i="6"/>
  <c r="B35" i="6"/>
  <c r="D33" i="6"/>
  <c r="C33" i="6"/>
  <c r="B29" i="6"/>
  <c r="D28" i="6"/>
  <c r="D27" i="6"/>
  <c r="C28" i="6"/>
  <c r="C27" i="6"/>
  <c r="B26" i="6"/>
  <c r="B25" i="6"/>
  <c r="D19" i="6"/>
  <c r="C19" i="6"/>
  <c r="B16" i="6"/>
  <c r="B15" i="6"/>
  <c r="B13" i="6"/>
  <c r="B9" i="6"/>
  <c r="C3" i="6"/>
  <c r="D3" i="6"/>
  <c r="A17" i="17" l="1"/>
  <c r="D3" i="15"/>
  <c r="J3" i="15"/>
  <c r="F3" i="15" s="1"/>
  <c r="I17" i="1"/>
  <c r="K6" i="14"/>
  <c r="A14" i="15"/>
  <c r="A13" i="14"/>
  <c r="D6" i="14"/>
  <c r="L6" i="14" s="1"/>
  <c r="I6" i="14"/>
  <c r="A12" i="13"/>
  <c r="A12" i="12"/>
  <c r="D2" i="3"/>
  <c r="J2" i="3" s="1"/>
  <c r="D3" i="3" s="1"/>
  <c r="A18" i="17" l="1"/>
  <c r="K3" i="15"/>
  <c r="L3" i="15" s="1"/>
  <c r="A15" i="15"/>
  <c r="G7" i="14"/>
  <c r="J7" i="14" s="1"/>
  <c r="F7" i="14"/>
  <c r="H7" i="14" s="1"/>
  <c r="A14" i="14"/>
  <c r="A13" i="13"/>
  <c r="A13" i="12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/>
  <c r="A19" i="17" l="1"/>
  <c r="K7" i="14"/>
  <c r="A16" i="15"/>
  <c r="A15" i="14"/>
  <c r="I7" i="14"/>
  <c r="D7" i="14"/>
  <c r="L7" i="14" s="1"/>
  <c r="A14" i="13"/>
  <c r="A14" i="12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C49" i="5"/>
  <c r="D49" i="5"/>
  <c r="C49" i="6"/>
  <c r="D49" i="6"/>
  <c r="A20" i="17" l="1"/>
  <c r="A17" i="15"/>
  <c r="G8" i="14"/>
  <c r="J8" i="14" s="1"/>
  <c r="F8" i="14"/>
  <c r="H8" i="14" s="1"/>
  <c r="A16" i="14"/>
  <c r="A15" i="13"/>
  <c r="A15" i="1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2" i="3"/>
  <c r="A21" i="17" l="1"/>
  <c r="K8" i="14"/>
  <c r="A18" i="15"/>
  <c r="A17" i="14"/>
  <c r="D8" i="14"/>
  <c r="L8" i="14" s="1"/>
  <c r="I8" i="14"/>
  <c r="A16" i="13"/>
  <c r="A16" i="12"/>
  <c r="F2" i="3"/>
  <c r="H2" i="3" s="1"/>
  <c r="A22" i="17" l="1"/>
  <c r="A19" i="15"/>
  <c r="G9" i="14"/>
  <c r="J9" i="14" s="1"/>
  <c r="F9" i="14"/>
  <c r="H9" i="14" s="1"/>
  <c r="A18" i="14"/>
  <c r="A17" i="13"/>
  <c r="A17" i="12"/>
  <c r="F3" i="3"/>
  <c r="H3" i="3" s="1"/>
  <c r="G2" i="3"/>
  <c r="A23" i="17" l="1"/>
  <c r="K9" i="14"/>
  <c r="A20" i="15"/>
  <c r="A19" i="14"/>
  <c r="I9" i="14"/>
  <c r="D9" i="14"/>
  <c r="L9" i="14" s="1"/>
  <c r="A18" i="13"/>
  <c r="A18" i="12"/>
  <c r="I2" i="3"/>
  <c r="A24" i="17" l="1"/>
  <c r="A21" i="15"/>
  <c r="F10" i="14"/>
  <c r="H10" i="14" s="1"/>
  <c r="G10" i="14"/>
  <c r="J10" i="14" s="1"/>
  <c r="A20" i="14"/>
  <c r="A19" i="13"/>
  <c r="A19" i="12"/>
  <c r="A25" i="17" l="1"/>
  <c r="A22" i="15"/>
  <c r="K10" i="14"/>
  <c r="I10" i="14"/>
  <c r="D10" i="14"/>
  <c r="L10" i="14" s="1"/>
  <c r="A21" i="14"/>
  <c r="A20" i="13"/>
  <c r="A20" i="12"/>
  <c r="A26" i="17" l="1"/>
  <c r="A23" i="15"/>
  <c r="A22" i="14"/>
  <c r="G11" i="14"/>
  <c r="J11" i="14" s="1"/>
  <c r="F11" i="14"/>
  <c r="H11" i="14" s="1"/>
  <c r="A21" i="13"/>
  <c r="A21" i="12"/>
  <c r="A27" i="17" l="1"/>
  <c r="A24" i="15"/>
  <c r="O4" i="14"/>
  <c r="D11" i="14"/>
  <c r="L11" i="14" s="1"/>
  <c r="A23" i="14"/>
  <c r="A22" i="13"/>
  <c r="A22" i="12"/>
  <c r="A28" i="17" l="1"/>
  <c r="A25" i="15"/>
  <c r="I11" i="14"/>
  <c r="K11" i="14"/>
  <c r="G12" i="14"/>
  <c r="J12" i="14" s="1"/>
  <c r="F12" i="14"/>
  <c r="H12" i="14" s="1"/>
  <c r="A24" i="14"/>
  <c r="A23" i="13"/>
  <c r="A23" i="12"/>
  <c r="A29" i="17" l="1"/>
  <c r="K12" i="14"/>
  <c r="A26" i="15"/>
  <c r="A25" i="14"/>
  <c r="D12" i="14"/>
  <c r="L12" i="14" s="1"/>
  <c r="I12" i="14"/>
  <c r="A24" i="13"/>
  <c r="A24" i="12"/>
  <c r="A30" i="17" l="1"/>
  <c r="A27" i="15"/>
  <c r="G13" i="14"/>
  <c r="J13" i="14" s="1"/>
  <c r="F13" i="14"/>
  <c r="H13" i="14" s="1"/>
  <c r="A26" i="14"/>
  <c r="A25" i="13"/>
  <c r="A25" i="12"/>
  <c r="A31" i="17" l="1"/>
  <c r="K13" i="14"/>
  <c r="A28" i="15"/>
  <c r="A27" i="14"/>
  <c r="I13" i="14"/>
  <c r="D13" i="14"/>
  <c r="L13" i="14" s="1"/>
  <c r="A26" i="13"/>
  <c r="A26" i="12"/>
  <c r="A32" i="17" l="1"/>
  <c r="A29" i="15"/>
  <c r="F14" i="14"/>
  <c r="H14" i="14" s="1"/>
  <c r="G14" i="14"/>
  <c r="J14" i="14" s="1"/>
  <c r="A28" i="14"/>
  <c r="A27" i="13"/>
  <c r="A27" i="12"/>
  <c r="A33" i="17" l="1"/>
  <c r="K14" i="14"/>
  <c r="A30" i="15"/>
  <c r="I14" i="14"/>
  <c r="D14" i="14"/>
  <c r="L14" i="14" s="1"/>
  <c r="A29" i="14"/>
  <c r="A28" i="13"/>
  <c r="A28" i="12"/>
  <c r="A34" i="17" l="1"/>
  <c r="A31" i="15"/>
  <c r="A30" i="14"/>
  <c r="G15" i="14"/>
  <c r="J15" i="14" s="1"/>
  <c r="F15" i="14"/>
  <c r="H15" i="14" s="1"/>
  <c r="A29" i="13"/>
  <c r="A29" i="12"/>
  <c r="A35" i="17" l="1"/>
  <c r="K15" i="14"/>
  <c r="A32" i="15"/>
  <c r="I15" i="14"/>
  <c r="D15" i="14"/>
  <c r="L15" i="14" s="1"/>
  <c r="A31" i="14"/>
  <c r="A30" i="13"/>
  <c r="A30" i="12"/>
  <c r="A36" i="17" l="1"/>
  <c r="A33" i="15"/>
  <c r="A32" i="14"/>
  <c r="F16" i="14"/>
  <c r="H16" i="14" s="1"/>
  <c r="G16" i="14"/>
  <c r="J16" i="14" s="1"/>
  <c r="A31" i="13"/>
  <c r="A31" i="12"/>
  <c r="A37" i="17" l="1"/>
  <c r="K16" i="14"/>
  <c r="A34" i="15"/>
  <c r="D16" i="14"/>
  <c r="L16" i="14" s="1"/>
  <c r="I16" i="14"/>
  <c r="A33" i="14"/>
  <c r="A32" i="13"/>
  <c r="A32" i="12"/>
  <c r="A38" i="17" l="1"/>
  <c r="A35" i="15"/>
  <c r="A34" i="14"/>
  <c r="G17" i="14"/>
  <c r="J17" i="14" s="1"/>
  <c r="F17" i="14"/>
  <c r="H17" i="14" s="1"/>
  <c r="A33" i="13"/>
  <c r="A33" i="12"/>
  <c r="A39" i="17" l="1"/>
  <c r="K17" i="14"/>
  <c r="A36" i="15"/>
  <c r="I17" i="14"/>
  <c r="D17" i="14"/>
  <c r="L17" i="14" s="1"/>
  <c r="A35" i="14"/>
  <c r="A34" i="13"/>
  <c r="A34" i="12"/>
  <c r="A40" i="17" l="1"/>
  <c r="A37" i="15"/>
  <c r="A36" i="14"/>
  <c r="F18" i="14"/>
  <c r="H18" i="14" s="1"/>
  <c r="G18" i="14"/>
  <c r="J18" i="14" s="1"/>
  <c r="A35" i="13"/>
  <c r="A35" i="12"/>
  <c r="A41" i="17" l="1"/>
  <c r="K18" i="14"/>
  <c r="A38" i="15"/>
  <c r="A37" i="14"/>
  <c r="I18" i="14"/>
  <c r="D18" i="14"/>
  <c r="L18" i="14" s="1"/>
  <c r="A36" i="13"/>
  <c r="A36" i="12"/>
  <c r="A42" i="17" l="1"/>
  <c r="A39" i="15"/>
  <c r="G19" i="14"/>
  <c r="J19" i="14" s="1"/>
  <c r="F19" i="14"/>
  <c r="H19" i="14" s="1"/>
  <c r="A38" i="14"/>
  <c r="A37" i="13"/>
  <c r="A37" i="12"/>
  <c r="A43" i="17" l="1"/>
  <c r="K19" i="14"/>
  <c r="A40" i="15"/>
  <c r="A39" i="14"/>
  <c r="I19" i="14"/>
  <c r="D19" i="14"/>
  <c r="L19" i="14" s="1"/>
  <c r="A38" i="13"/>
  <c r="A38" i="12"/>
  <c r="A44" i="17" l="1"/>
  <c r="A41" i="15"/>
  <c r="G20" i="14"/>
  <c r="J20" i="14" s="1"/>
  <c r="F20" i="14"/>
  <c r="H20" i="14" s="1"/>
  <c r="A40" i="14"/>
  <c r="A39" i="13"/>
  <c r="A39" i="12"/>
  <c r="A45" i="17" l="1"/>
  <c r="K20" i="14"/>
  <c r="A42" i="15"/>
  <c r="A41" i="14"/>
  <c r="D20" i="14"/>
  <c r="L20" i="14" s="1"/>
  <c r="I20" i="14"/>
  <c r="A40" i="13"/>
  <c r="A40" i="12"/>
  <c r="A46" i="17" l="1"/>
  <c r="A43" i="15"/>
  <c r="G21" i="14"/>
  <c r="J21" i="14" s="1"/>
  <c r="F21" i="14"/>
  <c r="H21" i="14" s="1"/>
  <c r="A42" i="14"/>
  <c r="A41" i="13"/>
  <c r="A41" i="12"/>
  <c r="A47" i="17" l="1"/>
  <c r="K21" i="14"/>
  <c r="A44" i="15"/>
  <c r="A43" i="14"/>
  <c r="I21" i="14"/>
  <c r="D21" i="14"/>
  <c r="L21" i="14" s="1"/>
  <c r="A42" i="13"/>
  <c r="A42" i="12"/>
  <c r="A48" i="17" l="1"/>
  <c r="A45" i="15"/>
  <c r="F22" i="14"/>
  <c r="H22" i="14" s="1"/>
  <c r="G22" i="14"/>
  <c r="J22" i="14" s="1"/>
  <c r="A44" i="14"/>
  <c r="A43" i="13"/>
  <c r="A43" i="12"/>
  <c r="A49" i="17" l="1"/>
  <c r="K22" i="14"/>
  <c r="A46" i="15"/>
  <c r="I22" i="14"/>
  <c r="D22" i="14"/>
  <c r="L22" i="14" s="1"/>
  <c r="A45" i="14"/>
  <c r="A44" i="13"/>
  <c r="A44" i="12"/>
  <c r="A50" i="17" l="1"/>
  <c r="A47" i="15"/>
  <c r="A46" i="14"/>
  <c r="G23" i="14"/>
  <c r="J23" i="14" s="1"/>
  <c r="F23" i="14"/>
  <c r="H23" i="14" s="1"/>
  <c r="A45" i="13"/>
  <c r="A45" i="12"/>
  <c r="A51" i="17" l="1"/>
  <c r="K23" i="14"/>
  <c r="A48" i="15"/>
  <c r="I23" i="14"/>
  <c r="D23" i="14"/>
  <c r="L23" i="14" s="1"/>
  <c r="A47" i="14"/>
  <c r="A46" i="13"/>
  <c r="A46" i="12"/>
  <c r="A52" i="17" l="1"/>
  <c r="A49" i="15"/>
  <c r="A48" i="14"/>
  <c r="G24" i="14"/>
  <c r="J24" i="14" s="1"/>
  <c r="F24" i="14"/>
  <c r="H24" i="14" s="1"/>
  <c r="A47" i="13"/>
  <c r="A47" i="12"/>
  <c r="A53" i="17" l="1"/>
  <c r="K24" i="14"/>
  <c r="A50" i="15"/>
  <c r="A49" i="14"/>
  <c r="D24" i="14"/>
  <c r="L24" i="14" s="1"/>
  <c r="I24" i="14"/>
  <c r="A48" i="13"/>
  <c r="A48" i="12"/>
  <c r="A54" i="17" l="1"/>
  <c r="A51" i="15"/>
  <c r="G25" i="14"/>
  <c r="J25" i="14" s="1"/>
  <c r="F25" i="14"/>
  <c r="H25" i="14" s="1"/>
  <c r="A50" i="14"/>
  <c r="A49" i="13"/>
  <c r="A49" i="12"/>
  <c r="A55" i="17" l="1"/>
  <c r="K25" i="14"/>
  <c r="A52" i="15"/>
  <c r="A51" i="14"/>
  <c r="D25" i="14"/>
  <c r="L25" i="14" s="1"/>
  <c r="A50" i="13"/>
  <c r="A50" i="12"/>
  <c r="A56" i="17" l="1"/>
  <c r="I25" i="14"/>
  <c r="A53" i="15"/>
  <c r="F26" i="14"/>
  <c r="H26" i="14" s="1"/>
  <c r="G26" i="14"/>
  <c r="J26" i="14" s="1"/>
  <c r="A52" i="14"/>
  <c r="A51" i="13"/>
  <c r="A51" i="12"/>
  <c r="A57" i="17" l="1"/>
  <c r="K26" i="14"/>
  <c r="A54" i="15"/>
  <c r="I26" i="14"/>
  <c r="D26" i="14"/>
  <c r="L26" i="14" s="1"/>
  <c r="A53" i="14"/>
  <c r="A52" i="13"/>
  <c r="A52" i="12"/>
  <c r="A58" i="17" l="1"/>
  <c r="A55" i="15"/>
  <c r="A54" i="14"/>
  <c r="G27" i="14"/>
  <c r="J27" i="14" s="1"/>
  <c r="F27" i="14"/>
  <c r="H27" i="14" s="1"/>
  <c r="A53" i="13"/>
  <c r="A53" i="12"/>
  <c r="A59" i="17" l="1"/>
  <c r="K27" i="14"/>
  <c r="A56" i="15"/>
  <c r="D27" i="14"/>
  <c r="L27" i="14" s="1"/>
  <c r="I27" i="14"/>
  <c r="A55" i="14"/>
  <c r="A54" i="13"/>
  <c r="A54" i="12"/>
  <c r="A60" i="17" l="1"/>
  <c r="A57" i="15"/>
  <c r="E56" i="15"/>
  <c r="A56" i="14"/>
  <c r="G28" i="14"/>
  <c r="J28" i="14" s="1"/>
  <c r="F28" i="14"/>
  <c r="H28" i="14" s="1"/>
  <c r="A55" i="13"/>
  <c r="A55" i="12"/>
  <c r="A61" i="17" l="1"/>
  <c r="K28" i="14"/>
  <c r="A58" i="15"/>
  <c r="D28" i="14"/>
  <c r="L28" i="14" s="1"/>
  <c r="I28" i="14"/>
  <c r="A57" i="14"/>
  <c r="A56" i="13"/>
  <c r="E56" i="13" s="1"/>
  <c r="A56" i="12"/>
  <c r="E56" i="12" s="1"/>
  <c r="A62" i="17" l="1"/>
  <c r="A59" i="15"/>
  <c r="A58" i="14"/>
  <c r="F29" i="14"/>
  <c r="H29" i="14" s="1"/>
  <c r="G29" i="14"/>
  <c r="J29" i="14" s="1"/>
  <c r="A57" i="13"/>
  <c r="A57" i="12"/>
  <c r="A63" i="17" l="1"/>
  <c r="K29" i="14"/>
  <c r="A60" i="15"/>
  <c r="D29" i="14"/>
  <c r="L29" i="14" s="1"/>
  <c r="I29" i="14"/>
  <c r="A59" i="14"/>
  <c r="A58" i="13"/>
  <c r="A58" i="12"/>
  <c r="A64" i="17" l="1"/>
  <c r="A61" i="15"/>
  <c r="A60" i="14"/>
  <c r="F30" i="14"/>
  <c r="H30" i="14" s="1"/>
  <c r="G30" i="14"/>
  <c r="J30" i="14" s="1"/>
  <c r="A59" i="13"/>
  <c r="A59" i="12"/>
  <c r="A65" i="17" l="1"/>
  <c r="K30" i="14"/>
  <c r="A62" i="15"/>
  <c r="A61" i="14"/>
  <c r="I30" i="14"/>
  <c r="D30" i="14"/>
  <c r="L30" i="14" s="1"/>
  <c r="A60" i="13"/>
  <c r="A60" i="12"/>
  <c r="A66" i="17" l="1"/>
  <c r="A63" i="15"/>
  <c r="G31" i="14"/>
  <c r="J31" i="14" s="1"/>
  <c r="F31" i="14"/>
  <c r="H31" i="14" s="1"/>
  <c r="A62" i="14"/>
  <c r="A61" i="13"/>
  <c r="A61" i="12"/>
  <c r="A67" i="17" l="1"/>
  <c r="K31" i="14"/>
  <c r="A64" i="15"/>
  <c r="E63" i="15"/>
  <c r="A63" i="14"/>
  <c r="D31" i="14"/>
  <c r="L31" i="14" s="1"/>
  <c r="I31" i="14"/>
  <c r="A62" i="13"/>
  <c r="A62" i="12"/>
  <c r="A68" i="17" l="1"/>
  <c r="A65" i="15"/>
  <c r="G32" i="14"/>
  <c r="J32" i="14" s="1"/>
  <c r="F32" i="14"/>
  <c r="H32" i="14" s="1"/>
  <c r="A64" i="14"/>
  <c r="A63" i="13"/>
  <c r="E63" i="13" s="1"/>
  <c r="A63" i="12"/>
  <c r="E63" i="12" s="1"/>
  <c r="A69" i="17" l="1"/>
  <c r="K32" i="14"/>
  <c r="A66" i="15"/>
  <c r="A65" i="14"/>
  <c r="D32" i="14"/>
  <c r="L32" i="14" s="1"/>
  <c r="A64" i="13"/>
  <c r="A64" i="12"/>
  <c r="A70" i="17" l="1"/>
  <c r="I32" i="14"/>
  <c r="A67" i="15"/>
  <c r="F33" i="14"/>
  <c r="H33" i="14" s="1"/>
  <c r="G33" i="14"/>
  <c r="J33" i="14" s="1"/>
  <c r="A66" i="14"/>
  <c r="A65" i="13"/>
  <c r="A65" i="12"/>
  <c r="A71" i="17" l="1"/>
  <c r="K33" i="14"/>
  <c r="A68" i="15"/>
  <c r="A67" i="14"/>
  <c r="D33" i="14"/>
  <c r="L33" i="14" s="1"/>
  <c r="I33" i="14"/>
  <c r="A66" i="13"/>
  <c r="A66" i="12"/>
  <c r="A72" i="17" l="1"/>
  <c r="A69" i="15"/>
  <c r="F34" i="14"/>
  <c r="H34" i="14" s="1"/>
  <c r="G34" i="14"/>
  <c r="J34" i="14" s="1"/>
  <c r="A68" i="14"/>
  <c r="A67" i="13"/>
  <c r="A67" i="12"/>
  <c r="A73" i="17" l="1"/>
  <c r="K34" i="14"/>
  <c r="A70" i="15"/>
  <c r="I34" i="14"/>
  <c r="D34" i="14"/>
  <c r="L34" i="14" s="1"/>
  <c r="A69" i="14"/>
  <c r="A68" i="13"/>
  <c r="A68" i="12"/>
  <c r="A74" i="17" l="1"/>
  <c r="A71" i="15"/>
  <c r="A70" i="14"/>
  <c r="G35" i="14"/>
  <c r="J35" i="14" s="1"/>
  <c r="F35" i="14"/>
  <c r="H35" i="14" s="1"/>
  <c r="A69" i="13"/>
  <c r="A69" i="12"/>
  <c r="A75" i="17" l="1"/>
  <c r="K35" i="14"/>
  <c r="A72" i="15"/>
  <c r="D35" i="14"/>
  <c r="L35" i="14" s="1"/>
  <c r="I35" i="14"/>
  <c r="A71" i="14"/>
  <c r="A70" i="13"/>
  <c r="A70" i="12"/>
  <c r="A76" i="17" l="1"/>
  <c r="A73" i="15"/>
  <c r="A72" i="14"/>
  <c r="G36" i="14"/>
  <c r="J36" i="14" s="1"/>
  <c r="F36" i="14"/>
  <c r="H36" i="14" s="1"/>
  <c r="A71" i="13"/>
  <c r="A71" i="12"/>
  <c r="A77" i="17" l="1"/>
  <c r="K36" i="14"/>
  <c r="A74" i="15"/>
  <c r="D36" i="14"/>
  <c r="L36" i="14" s="1"/>
  <c r="I36" i="14"/>
  <c r="A73" i="14"/>
  <c r="A72" i="13"/>
  <c r="A72" i="12"/>
  <c r="A78" i="17" l="1"/>
  <c r="A75" i="15"/>
  <c r="A74" i="14"/>
  <c r="F37" i="14"/>
  <c r="H37" i="14" s="1"/>
  <c r="G37" i="14"/>
  <c r="J37" i="14" s="1"/>
  <c r="A73" i="13"/>
  <c r="A73" i="12"/>
  <c r="A79" i="17" l="1"/>
  <c r="K37" i="14"/>
  <c r="A76" i="15"/>
  <c r="D37" i="14"/>
  <c r="L37" i="14" s="1"/>
  <c r="I37" i="14"/>
  <c r="A75" i="14"/>
  <c r="A74" i="13"/>
  <c r="A74" i="12"/>
  <c r="A80" i="17" l="1"/>
  <c r="A77" i="15"/>
  <c r="A76" i="14"/>
  <c r="F38" i="14"/>
  <c r="H38" i="14" s="1"/>
  <c r="G38" i="14"/>
  <c r="J38" i="14" s="1"/>
  <c r="A75" i="13"/>
  <c r="A75" i="12"/>
  <c r="A81" i="17" l="1"/>
  <c r="K38" i="14"/>
  <c r="A78" i="15"/>
  <c r="A77" i="14"/>
  <c r="I38" i="14"/>
  <c r="D38" i="14"/>
  <c r="L38" i="14" s="1"/>
  <c r="A76" i="13"/>
  <c r="A76" i="12"/>
  <c r="A82" i="17" l="1"/>
  <c r="A79" i="15"/>
  <c r="G39" i="14"/>
  <c r="J39" i="14" s="1"/>
  <c r="F39" i="14"/>
  <c r="H39" i="14" s="1"/>
  <c r="A78" i="14"/>
  <c r="A77" i="13"/>
  <c r="A77" i="12"/>
  <c r="A83" i="17" l="1"/>
  <c r="K39" i="14"/>
  <c r="A80" i="15"/>
  <c r="A79" i="14"/>
  <c r="D39" i="14"/>
  <c r="L39" i="14" s="1"/>
  <c r="I39" i="14"/>
  <c r="A78" i="13"/>
  <c r="A78" i="12"/>
  <c r="A84" i="17" l="1"/>
  <c r="A81" i="15"/>
  <c r="G40" i="14"/>
  <c r="J40" i="14" s="1"/>
  <c r="F40" i="14"/>
  <c r="H40" i="14" s="1"/>
  <c r="A80" i="14"/>
  <c r="A79" i="13"/>
  <c r="A79" i="12"/>
  <c r="A85" i="17" l="1"/>
  <c r="K40" i="14"/>
  <c r="A82" i="15"/>
  <c r="A81" i="14"/>
  <c r="D40" i="14"/>
  <c r="L40" i="14" s="1"/>
  <c r="A80" i="13"/>
  <c r="A80" i="12"/>
  <c r="A86" i="17" l="1"/>
  <c r="I40" i="14"/>
  <c r="A83" i="15"/>
  <c r="F41" i="14"/>
  <c r="H41" i="14" s="1"/>
  <c r="G41" i="14"/>
  <c r="J41" i="14" s="1"/>
  <c r="A82" i="14"/>
  <c r="A81" i="13"/>
  <c r="A81" i="12"/>
  <c r="A87" i="17" l="1"/>
  <c r="K41" i="14"/>
  <c r="A84" i="15"/>
  <c r="A83" i="14"/>
  <c r="D41" i="14"/>
  <c r="L41" i="14" s="1"/>
  <c r="I41" i="14"/>
  <c r="A82" i="13"/>
  <c r="A82" i="12"/>
  <c r="A88" i="17" l="1"/>
  <c r="A85" i="15"/>
  <c r="F42" i="14"/>
  <c r="H42" i="14" s="1"/>
  <c r="G42" i="14"/>
  <c r="J42" i="14" s="1"/>
  <c r="A84" i="14"/>
  <c r="A83" i="13"/>
  <c r="A83" i="12"/>
  <c r="A89" i="17" l="1"/>
  <c r="K42" i="14"/>
  <c r="A86" i="15"/>
  <c r="I42" i="14"/>
  <c r="D42" i="14"/>
  <c r="L42" i="14" s="1"/>
  <c r="A85" i="14"/>
  <c r="A84" i="13"/>
  <c r="A84" i="12"/>
  <c r="A90" i="17" l="1"/>
  <c r="A87" i="15"/>
  <c r="A86" i="14"/>
  <c r="G43" i="14"/>
  <c r="J43" i="14" s="1"/>
  <c r="F43" i="14"/>
  <c r="H43" i="14" s="1"/>
  <c r="A85" i="13"/>
  <c r="A85" i="12"/>
  <c r="A91" i="17" l="1"/>
  <c r="K43" i="14"/>
  <c r="A88" i="15"/>
  <c r="D43" i="14"/>
  <c r="L43" i="14" s="1"/>
  <c r="I43" i="14"/>
  <c r="A87" i="14"/>
  <c r="A86" i="13"/>
  <c r="A86" i="12"/>
  <c r="A92" i="17" l="1"/>
  <c r="A89" i="15"/>
  <c r="A88" i="14"/>
  <c r="G44" i="14"/>
  <c r="J44" i="14" s="1"/>
  <c r="F44" i="14"/>
  <c r="H44" i="14" s="1"/>
  <c r="A87" i="13"/>
  <c r="A87" i="12"/>
  <c r="A93" i="17" l="1"/>
  <c r="K44" i="14"/>
  <c r="A90" i="15"/>
  <c r="D44" i="14"/>
  <c r="L44" i="14" s="1"/>
  <c r="I44" i="14"/>
  <c r="A89" i="14"/>
  <c r="A88" i="13"/>
  <c r="A88" i="12"/>
  <c r="A94" i="17" l="1"/>
  <c r="A91" i="15"/>
  <c r="A90" i="14"/>
  <c r="F45" i="14"/>
  <c r="H45" i="14" s="1"/>
  <c r="G45" i="14"/>
  <c r="J45" i="14" s="1"/>
  <c r="A89" i="13"/>
  <c r="A89" i="12"/>
  <c r="A95" i="17" l="1"/>
  <c r="K45" i="14"/>
  <c r="A92" i="15"/>
  <c r="D45" i="14"/>
  <c r="L45" i="14" s="1"/>
  <c r="I45" i="14"/>
  <c r="A91" i="14"/>
  <c r="A90" i="13"/>
  <c r="A90" i="12"/>
  <c r="A96" i="17" l="1"/>
  <c r="A93" i="15"/>
  <c r="A92" i="14"/>
  <c r="F46" i="14"/>
  <c r="H46" i="14" s="1"/>
  <c r="G46" i="14"/>
  <c r="J46" i="14" s="1"/>
  <c r="A91" i="13"/>
  <c r="A91" i="12"/>
  <c r="A97" i="17" l="1"/>
  <c r="K46" i="14"/>
  <c r="A94" i="15"/>
  <c r="I46" i="14"/>
  <c r="D46" i="14"/>
  <c r="L46" i="14" s="1"/>
  <c r="A93" i="14"/>
  <c r="A92" i="13"/>
  <c r="A92" i="12"/>
  <c r="A98" i="17" l="1"/>
  <c r="A95" i="15"/>
  <c r="A94" i="14"/>
  <c r="G47" i="14"/>
  <c r="J47" i="14" s="1"/>
  <c r="F47" i="14"/>
  <c r="H47" i="14" s="1"/>
  <c r="A93" i="13"/>
  <c r="A93" i="12"/>
  <c r="A99" i="17" l="1"/>
  <c r="K47" i="14"/>
  <c r="A96" i="15"/>
  <c r="D47" i="14"/>
  <c r="L47" i="14" s="1"/>
  <c r="I47" i="14"/>
  <c r="A95" i="14"/>
  <c r="A94" i="13"/>
  <c r="A94" i="12"/>
  <c r="A100" i="17" l="1"/>
  <c r="A97" i="15"/>
  <c r="A96" i="14"/>
  <c r="G48" i="14"/>
  <c r="J48" i="14" s="1"/>
  <c r="F48" i="14"/>
  <c r="H48" i="14" s="1"/>
  <c r="A95" i="13"/>
  <c r="A95" i="12"/>
  <c r="A101" i="17" l="1"/>
  <c r="K48" i="14"/>
  <c r="A98" i="15"/>
  <c r="D48" i="14"/>
  <c r="L48" i="14" s="1"/>
  <c r="I48" i="14"/>
  <c r="A97" i="14"/>
  <c r="A96" i="13"/>
  <c r="A96" i="12"/>
  <c r="A102" i="17" l="1"/>
  <c r="A99" i="15"/>
  <c r="A98" i="14"/>
  <c r="F49" i="14"/>
  <c r="H49" i="14" s="1"/>
  <c r="G49" i="14"/>
  <c r="J49" i="14" s="1"/>
  <c r="A97" i="13"/>
  <c r="A97" i="12"/>
  <c r="A103" i="17" l="1"/>
  <c r="K49" i="14"/>
  <c r="A100" i="15"/>
  <c r="D49" i="14"/>
  <c r="L49" i="14" s="1"/>
  <c r="I49" i="14"/>
  <c r="A99" i="14"/>
  <c r="A98" i="13"/>
  <c r="A98" i="12"/>
  <c r="A104" i="17" l="1"/>
  <c r="A101" i="15"/>
  <c r="A100" i="14"/>
  <c r="F50" i="14"/>
  <c r="H50" i="14" s="1"/>
  <c r="G50" i="14"/>
  <c r="J50" i="14" s="1"/>
  <c r="A99" i="13"/>
  <c r="A99" i="12"/>
  <c r="A105" i="17" l="1"/>
  <c r="K50" i="14"/>
  <c r="A102" i="15"/>
  <c r="I50" i="14"/>
  <c r="D50" i="14"/>
  <c r="L50" i="14" s="1"/>
  <c r="A101" i="14"/>
  <c r="A100" i="13"/>
  <c r="A100" i="12"/>
  <c r="A106" i="17" l="1"/>
  <c r="A103" i="15"/>
  <c r="A102" i="14"/>
  <c r="G51" i="14"/>
  <c r="J51" i="14" s="1"/>
  <c r="F51" i="14"/>
  <c r="H51" i="14" s="1"/>
  <c r="A101" i="13"/>
  <c r="A101" i="12"/>
  <c r="A107" i="17" l="1"/>
  <c r="K51" i="14"/>
  <c r="A104" i="15"/>
  <c r="D51" i="14"/>
  <c r="L51" i="14" s="1"/>
  <c r="I51" i="14"/>
  <c r="A103" i="14"/>
  <c r="A102" i="13"/>
  <c r="A102" i="12"/>
  <c r="A108" i="17" l="1"/>
  <c r="A105" i="15"/>
  <c r="A104" i="14"/>
  <c r="G52" i="14"/>
  <c r="J52" i="14" s="1"/>
  <c r="F52" i="14"/>
  <c r="H52" i="14" s="1"/>
  <c r="A103" i="13"/>
  <c r="A103" i="12"/>
  <c r="A109" i="17" l="1"/>
  <c r="K52" i="14"/>
  <c r="A106" i="15"/>
  <c r="D52" i="14"/>
  <c r="L52" i="14" s="1"/>
  <c r="I52" i="14"/>
  <c r="A105" i="14"/>
  <c r="A104" i="13"/>
  <c r="A104" i="12"/>
  <c r="A110" i="17" l="1"/>
  <c r="A107" i="15"/>
  <c r="A106" i="14"/>
  <c r="F53" i="14"/>
  <c r="H53" i="14" s="1"/>
  <c r="G53" i="14"/>
  <c r="J53" i="14" s="1"/>
  <c r="A105" i="13"/>
  <c r="A105" i="12"/>
  <c r="A111" i="17" l="1"/>
  <c r="K53" i="14"/>
  <c r="A108" i="15"/>
  <c r="D53" i="14"/>
  <c r="L53" i="14" s="1"/>
  <c r="I53" i="14"/>
  <c r="A107" i="14"/>
  <c r="A106" i="13"/>
  <c r="A106" i="12"/>
  <c r="A112" i="17" l="1"/>
  <c r="A109" i="15"/>
  <c r="A108" i="14"/>
  <c r="F54" i="14"/>
  <c r="H54" i="14" s="1"/>
  <c r="G54" i="14"/>
  <c r="J54" i="14" s="1"/>
  <c r="A107" i="13"/>
  <c r="A107" i="12"/>
  <c r="A113" i="17" l="1"/>
  <c r="K54" i="14"/>
  <c r="A110" i="15"/>
  <c r="I54" i="14"/>
  <c r="D54" i="14"/>
  <c r="L54" i="14" s="1"/>
  <c r="A109" i="14"/>
  <c r="A108" i="13"/>
  <c r="A108" i="12"/>
  <c r="A114" i="17" l="1"/>
  <c r="A111" i="15"/>
  <c r="A110" i="14"/>
  <c r="G55" i="14"/>
  <c r="J55" i="14" s="1"/>
  <c r="F55" i="14"/>
  <c r="H55" i="14" s="1"/>
  <c r="A109" i="13"/>
  <c r="A109" i="12"/>
  <c r="A115" i="17" l="1"/>
  <c r="K55" i="14"/>
  <c r="A112" i="15"/>
  <c r="D55" i="14"/>
  <c r="L55" i="14" s="1"/>
  <c r="I55" i="14"/>
  <c r="A111" i="14"/>
  <c r="A110" i="13"/>
  <c r="A110" i="12"/>
  <c r="A116" i="17" l="1"/>
  <c r="A113" i="15"/>
  <c r="A112" i="14"/>
  <c r="G56" i="14"/>
  <c r="J56" i="14" s="1"/>
  <c r="F56" i="14"/>
  <c r="H56" i="14" s="1"/>
  <c r="A111" i="13"/>
  <c r="A111" i="12"/>
  <c r="A117" i="17" l="1"/>
  <c r="K56" i="14"/>
  <c r="A114" i="15"/>
  <c r="D56" i="14"/>
  <c r="L56" i="14" s="1"/>
  <c r="I56" i="14"/>
  <c r="A113" i="14"/>
  <c r="A112" i="13"/>
  <c r="A112" i="12"/>
  <c r="A118" i="17" l="1"/>
  <c r="A115" i="15"/>
  <c r="A114" i="14"/>
  <c r="F57" i="14"/>
  <c r="H57" i="14" s="1"/>
  <c r="G57" i="14"/>
  <c r="J57" i="14" s="1"/>
  <c r="A113" i="13"/>
  <c r="A113" i="12"/>
  <c r="A119" i="17" l="1"/>
  <c r="K57" i="14"/>
  <c r="A116" i="15"/>
  <c r="A115" i="14"/>
  <c r="D57" i="14"/>
  <c r="L57" i="14" s="1"/>
  <c r="I57" i="14"/>
  <c r="A114" i="13"/>
  <c r="A114" i="12"/>
  <c r="A120" i="17" l="1"/>
  <c r="A117" i="15"/>
  <c r="F58" i="14"/>
  <c r="H58" i="14" s="1"/>
  <c r="G58" i="14"/>
  <c r="J58" i="14" s="1"/>
  <c r="A116" i="14"/>
  <c r="A115" i="13"/>
  <c r="A115" i="12"/>
  <c r="A121" i="17" l="1"/>
  <c r="K58" i="14"/>
  <c r="A118" i="15"/>
  <c r="A117" i="14"/>
  <c r="I58" i="14"/>
  <c r="D58" i="14"/>
  <c r="L58" i="14" s="1"/>
  <c r="A116" i="13"/>
  <c r="A116" i="12"/>
  <c r="A122" i="17" l="1"/>
  <c r="A119" i="15"/>
  <c r="G59" i="14"/>
  <c r="J59" i="14" s="1"/>
  <c r="F59" i="14"/>
  <c r="H59" i="14" s="1"/>
  <c r="A118" i="14"/>
  <c r="A117" i="13"/>
  <c r="A117" i="12"/>
  <c r="A123" i="17" l="1"/>
  <c r="K59" i="14"/>
  <c r="A120" i="15"/>
  <c r="D59" i="14"/>
  <c r="L59" i="14" s="1"/>
  <c r="I59" i="14"/>
  <c r="A119" i="14"/>
  <c r="A118" i="13"/>
  <c r="A118" i="12"/>
  <c r="A124" i="17" l="1"/>
  <c r="A121" i="15"/>
  <c r="A120" i="14"/>
  <c r="G60" i="14"/>
  <c r="J60" i="14" s="1"/>
  <c r="F60" i="14"/>
  <c r="H60" i="14" s="1"/>
  <c r="A119" i="13"/>
  <c r="A119" i="12"/>
  <c r="A125" i="17" l="1"/>
  <c r="K60" i="14"/>
  <c r="A122" i="15"/>
  <c r="D60" i="14"/>
  <c r="L60" i="14" s="1"/>
  <c r="I60" i="14"/>
  <c r="A121" i="14"/>
  <c r="A120" i="13"/>
  <c r="A120" i="12"/>
  <c r="A126" i="17" l="1"/>
  <c r="A123" i="15"/>
  <c r="A122" i="14"/>
  <c r="F61" i="14"/>
  <c r="H61" i="14" s="1"/>
  <c r="G61" i="14"/>
  <c r="J61" i="14" s="1"/>
  <c r="A121" i="13"/>
  <c r="A121" i="12"/>
  <c r="A127" i="17" l="1"/>
  <c r="K61" i="14"/>
  <c r="H8" i="1" s="1"/>
  <c r="A124" i="15"/>
  <c r="D61" i="14"/>
  <c r="L61" i="14" s="1"/>
  <c r="I61" i="14"/>
  <c r="A123" i="14"/>
  <c r="A122" i="13"/>
  <c r="A122" i="12"/>
  <c r="A128" i="17" l="1"/>
  <c r="A125" i="15"/>
  <c r="A124" i="14"/>
  <c r="F62" i="14"/>
  <c r="H62" i="14" s="1"/>
  <c r="G62" i="14"/>
  <c r="J62" i="14" s="1"/>
  <c r="A123" i="13"/>
  <c r="A123" i="12"/>
  <c r="A129" i="17" l="1"/>
  <c r="K62" i="14"/>
  <c r="A126" i="15"/>
  <c r="I62" i="14"/>
  <c r="D62" i="14"/>
  <c r="L62" i="14" s="1"/>
  <c r="A125" i="14"/>
  <c r="A124" i="13"/>
  <c r="A124" i="12"/>
  <c r="A130" i="17" l="1"/>
  <c r="A127" i="15"/>
  <c r="A126" i="14"/>
  <c r="G63" i="14"/>
  <c r="J63" i="14" s="1"/>
  <c r="F63" i="14"/>
  <c r="H63" i="14" s="1"/>
  <c r="A125" i="13"/>
  <c r="A125" i="12"/>
  <c r="A131" i="17" l="1"/>
  <c r="K63" i="14"/>
  <c r="A128" i="15"/>
  <c r="D63" i="14"/>
  <c r="L63" i="14" s="1"/>
  <c r="I63" i="14"/>
  <c r="A127" i="14"/>
  <c r="A126" i="13"/>
  <c r="A126" i="12"/>
  <c r="A132" i="17" l="1"/>
  <c r="A129" i="15"/>
  <c r="A128" i="14"/>
  <c r="G64" i="14"/>
  <c r="J64" i="14" s="1"/>
  <c r="F64" i="14"/>
  <c r="H64" i="14" s="1"/>
  <c r="A127" i="13"/>
  <c r="A127" i="12"/>
  <c r="A133" i="17" l="1"/>
  <c r="K64" i="14"/>
  <c r="A130" i="15"/>
  <c r="D64" i="14"/>
  <c r="L64" i="14" s="1"/>
  <c r="I64" i="14"/>
  <c r="A129" i="14"/>
  <c r="A128" i="13"/>
  <c r="A128" i="12"/>
  <c r="A134" i="17" l="1"/>
  <c r="A131" i="15"/>
  <c r="A130" i="14"/>
  <c r="F65" i="14"/>
  <c r="H65" i="14" s="1"/>
  <c r="G65" i="14"/>
  <c r="J65" i="14" s="1"/>
  <c r="A129" i="13"/>
  <c r="A129" i="12"/>
  <c r="A135" i="17" l="1"/>
  <c r="K65" i="14"/>
  <c r="A132" i="15"/>
  <c r="D65" i="14"/>
  <c r="L65" i="14" s="1"/>
  <c r="I65" i="14"/>
  <c r="A131" i="14"/>
  <c r="A130" i="13"/>
  <c r="A130" i="12"/>
  <c r="A136" i="17" l="1"/>
  <c r="A133" i="15"/>
  <c r="A132" i="14"/>
  <c r="F66" i="14"/>
  <c r="H66" i="14" s="1"/>
  <c r="G66" i="14"/>
  <c r="J66" i="14" s="1"/>
  <c r="A131" i="13"/>
  <c r="A131" i="12"/>
  <c r="A137" i="17" l="1"/>
  <c r="K66" i="14"/>
  <c r="A134" i="15"/>
  <c r="I66" i="14"/>
  <c r="D66" i="14"/>
  <c r="L66" i="14" s="1"/>
  <c r="A133" i="14"/>
  <c r="A132" i="13"/>
  <c r="A132" i="12"/>
  <c r="A138" i="17" l="1"/>
  <c r="A135" i="15"/>
  <c r="A134" i="14"/>
  <c r="G67" i="14"/>
  <c r="J67" i="14" s="1"/>
  <c r="F67" i="14"/>
  <c r="H67" i="14" s="1"/>
  <c r="A133" i="13"/>
  <c r="A133" i="12"/>
  <c r="A139" i="17" l="1"/>
  <c r="K67" i="14"/>
  <c r="A136" i="15"/>
  <c r="D67" i="14"/>
  <c r="L67" i="14" s="1"/>
  <c r="I67" i="14"/>
  <c r="A135" i="14"/>
  <c r="A134" i="13"/>
  <c r="A134" i="12"/>
  <c r="A140" i="17" l="1"/>
  <c r="A137" i="15"/>
  <c r="A136" i="14"/>
  <c r="G68" i="14"/>
  <c r="J68" i="14" s="1"/>
  <c r="F68" i="14"/>
  <c r="H68" i="14" s="1"/>
  <c r="A135" i="13"/>
  <c r="A135" i="12"/>
  <c r="A141" i="17" l="1"/>
  <c r="K68" i="14"/>
  <c r="A138" i="15"/>
  <c r="D68" i="14"/>
  <c r="L68" i="14" s="1"/>
  <c r="I68" i="14"/>
  <c r="A137" i="14"/>
  <c r="A136" i="13"/>
  <c r="A136" i="12"/>
  <c r="A142" i="17" l="1"/>
  <c r="A139" i="15"/>
  <c r="A138" i="14"/>
  <c r="F69" i="14"/>
  <c r="H69" i="14" s="1"/>
  <c r="G69" i="14"/>
  <c r="J69" i="14" s="1"/>
  <c r="A137" i="13"/>
  <c r="A137" i="12"/>
  <c r="A143" i="17" l="1"/>
  <c r="K69" i="14"/>
  <c r="A140" i="15"/>
  <c r="D69" i="14"/>
  <c r="L69" i="14" s="1"/>
  <c r="I69" i="14"/>
  <c r="A139" i="14"/>
  <c r="A138" i="13"/>
  <c r="A138" i="12"/>
  <c r="A144" i="17" l="1"/>
  <c r="A141" i="15"/>
  <c r="A140" i="14"/>
  <c r="F70" i="14"/>
  <c r="H70" i="14" s="1"/>
  <c r="G70" i="14"/>
  <c r="J70" i="14" s="1"/>
  <c r="A139" i="13"/>
  <c r="A139" i="12"/>
  <c r="A145" i="17" l="1"/>
  <c r="K70" i="14"/>
  <c r="A142" i="15"/>
  <c r="I70" i="14"/>
  <c r="D70" i="14"/>
  <c r="L70" i="14" s="1"/>
  <c r="A141" i="14"/>
  <c r="A140" i="13"/>
  <c r="A140" i="12"/>
  <c r="A146" i="17" l="1"/>
  <c r="A143" i="15"/>
  <c r="G71" i="14"/>
  <c r="J71" i="14" s="1"/>
  <c r="F71" i="14"/>
  <c r="H71" i="14" s="1"/>
  <c r="A142" i="14"/>
  <c r="A141" i="13"/>
  <c r="A141" i="12"/>
  <c r="A147" i="17" l="1"/>
  <c r="K71" i="14"/>
  <c r="A144" i="15"/>
  <c r="D71" i="14"/>
  <c r="L71" i="14" s="1"/>
  <c r="I71" i="14"/>
  <c r="A143" i="14"/>
  <c r="A142" i="13"/>
  <c r="A142" i="12"/>
  <c r="A148" i="17" l="1"/>
  <c r="A145" i="15"/>
  <c r="A144" i="14"/>
  <c r="G72" i="14"/>
  <c r="J72" i="14" s="1"/>
  <c r="F72" i="14"/>
  <c r="H72" i="14" s="1"/>
  <c r="A143" i="13"/>
  <c r="A143" i="12"/>
  <c r="A149" i="17" l="1"/>
  <c r="K72" i="14"/>
  <c r="A146" i="15"/>
  <c r="D72" i="14"/>
  <c r="L72" i="14" s="1"/>
  <c r="I72" i="14"/>
  <c r="A145" i="14"/>
  <c r="A144" i="13"/>
  <c r="A144" i="12"/>
  <c r="A150" i="17" l="1"/>
  <c r="A147" i="15"/>
  <c r="A146" i="14"/>
  <c r="F73" i="14"/>
  <c r="H73" i="14" s="1"/>
  <c r="G73" i="14"/>
  <c r="J73" i="14" s="1"/>
  <c r="A145" i="13"/>
  <c r="A145" i="12"/>
  <c r="A151" i="17" l="1"/>
  <c r="K73" i="14"/>
  <c r="A148" i="15"/>
  <c r="D73" i="14"/>
  <c r="L73" i="14" s="1"/>
  <c r="I73" i="14"/>
  <c r="A147" i="14"/>
  <c r="A146" i="13"/>
  <c r="A146" i="12"/>
  <c r="A152" i="17" l="1"/>
  <c r="A149" i="15"/>
  <c r="A148" i="14"/>
  <c r="F74" i="14"/>
  <c r="H74" i="14" s="1"/>
  <c r="G74" i="14"/>
  <c r="J74" i="14" s="1"/>
  <c r="A147" i="13"/>
  <c r="A147" i="12"/>
  <c r="A153" i="17" l="1"/>
  <c r="K74" i="14"/>
  <c r="A150" i="15"/>
  <c r="I74" i="14"/>
  <c r="D74" i="14"/>
  <c r="L74" i="14" s="1"/>
  <c r="A149" i="14"/>
  <c r="A148" i="13"/>
  <c r="A148" i="12"/>
  <c r="A154" i="17" l="1"/>
  <c r="A151" i="15"/>
  <c r="A150" i="14"/>
  <c r="G75" i="14"/>
  <c r="J75" i="14" s="1"/>
  <c r="F75" i="14"/>
  <c r="H75" i="14" s="1"/>
  <c r="A149" i="13"/>
  <c r="A149" i="12"/>
  <c r="A155" i="17" l="1"/>
  <c r="K75" i="14"/>
  <c r="A152" i="15"/>
  <c r="D75" i="14"/>
  <c r="L75" i="14" s="1"/>
  <c r="I75" i="14"/>
  <c r="A151" i="14"/>
  <c r="A150" i="13"/>
  <c r="A150" i="12"/>
  <c r="A156" i="17" l="1"/>
  <c r="A153" i="15"/>
  <c r="A152" i="14"/>
  <c r="G76" i="14"/>
  <c r="J76" i="14" s="1"/>
  <c r="F76" i="14"/>
  <c r="H76" i="14" s="1"/>
  <c r="A151" i="13"/>
  <c r="A151" i="12"/>
  <c r="A157" i="17" l="1"/>
  <c r="K76" i="14"/>
  <c r="A154" i="15"/>
  <c r="D76" i="14"/>
  <c r="L76" i="14" s="1"/>
  <c r="I76" i="14"/>
  <c r="A153" i="14"/>
  <c r="A152" i="13"/>
  <c r="A152" i="12"/>
  <c r="A158" i="17" l="1"/>
  <c r="A155" i="15"/>
  <c r="A154" i="14"/>
  <c r="F77" i="14"/>
  <c r="H77" i="14" s="1"/>
  <c r="G77" i="14"/>
  <c r="J77" i="14" s="1"/>
  <c r="A153" i="13"/>
  <c r="A153" i="12"/>
  <c r="A159" i="17" l="1"/>
  <c r="K77" i="14"/>
  <c r="A156" i="15"/>
  <c r="D77" i="14"/>
  <c r="L77" i="14" s="1"/>
  <c r="I77" i="14"/>
  <c r="A155" i="14"/>
  <c r="A154" i="13"/>
  <c r="A154" i="12"/>
  <c r="A160" i="17" l="1"/>
  <c r="A157" i="15"/>
  <c r="A156" i="14"/>
  <c r="F78" i="14"/>
  <c r="H78" i="14" s="1"/>
  <c r="G78" i="14"/>
  <c r="J78" i="14" s="1"/>
  <c r="A155" i="13"/>
  <c r="A155" i="12"/>
  <c r="A161" i="17" l="1"/>
  <c r="K78" i="14"/>
  <c r="A158" i="15"/>
  <c r="I78" i="14"/>
  <c r="D78" i="14"/>
  <c r="L78" i="14" s="1"/>
  <c r="A157" i="14"/>
  <c r="A156" i="13"/>
  <c r="A156" i="12"/>
  <c r="A162" i="17" l="1"/>
  <c r="A159" i="15"/>
  <c r="A158" i="14"/>
  <c r="G79" i="14"/>
  <c r="J79" i="14" s="1"/>
  <c r="F79" i="14"/>
  <c r="H79" i="14" s="1"/>
  <c r="A157" i="13"/>
  <c r="A157" i="12"/>
  <c r="A163" i="17" l="1"/>
  <c r="K79" i="14"/>
  <c r="A160" i="15"/>
  <c r="D79" i="14"/>
  <c r="L79" i="14" s="1"/>
  <c r="I79" i="14"/>
  <c r="A159" i="14"/>
  <c r="A158" i="13"/>
  <c r="A158" i="12"/>
  <c r="A164" i="17" l="1"/>
  <c r="A161" i="15"/>
  <c r="A160" i="14"/>
  <c r="G80" i="14"/>
  <c r="J80" i="14" s="1"/>
  <c r="F80" i="14"/>
  <c r="H80" i="14" s="1"/>
  <c r="A159" i="13"/>
  <c r="A159" i="12"/>
  <c r="A165" i="17" l="1"/>
  <c r="K80" i="14"/>
  <c r="A162" i="15"/>
  <c r="A161" i="14"/>
  <c r="D80" i="14"/>
  <c r="L80" i="14" s="1"/>
  <c r="I80" i="14"/>
  <c r="A160" i="13"/>
  <c r="A160" i="12"/>
  <c r="A166" i="17" l="1"/>
  <c r="A163" i="15"/>
  <c r="F81" i="14"/>
  <c r="H81" i="14" s="1"/>
  <c r="G81" i="14"/>
  <c r="J81" i="14" s="1"/>
  <c r="A162" i="14"/>
  <c r="A161" i="13"/>
  <c r="A161" i="12"/>
  <c r="A167" i="17" l="1"/>
  <c r="K81" i="14"/>
  <c r="A164" i="15"/>
  <c r="A163" i="14"/>
  <c r="D81" i="14"/>
  <c r="L81" i="14" s="1"/>
  <c r="I81" i="14"/>
  <c r="A162" i="13"/>
  <c r="A162" i="12"/>
  <c r="A168" i="17" l="1"/>
  <c r="A165" i="15"/>
  <c r="F82" i="14"/>
  <c r="H82" i="14" s="1"/>
  <c r="G82" i="14"/>
  <c r="J82" i="14" s="1"/>
  <c r="A164" i="14"/>
  <c r="A163" i="13"/>
  <c r="A163" i="12"/>
  <c r="A169" i="17" l="1"/>
  <c r="K82" i="14"/>
  <c r="A166" i="15"/>
  <c r="I82" i="14"/>
  <c r="D82" i="14"/>
  <c r="L82" i="14" s="1"/>
  <c r="A165" i="14"/>
  <c r="A164" i="13"/>
  <c r="A164" i="12"/>
  <c r="A170" i="17" l="1"/>
  <c r="A167" i="15"/>
  <c r="A166" i="14"/>
  <c r="G83" i="14"/>
  <c r="J83" i="14" s="1"/>
  <c r="F83" i="14"/>
  <c r="H83" i="14" s="1"/>
  <c r="A165" i="13"/>
  <c r="A165" i="12"/>
  <c r="A171" i="17" l="1"/>
  <c r="K83" i="14"/>
  <c r="A168" i="15"/>
  <c r="D83" i="14"/>
  <c r="L83" i="14" s="1"/>
  <c r="I83" i="14"/>
  <c r="A167" i="14"/>
  <c r="A166" i="13"/>
  <c r="A166" i="12"/>
  <c r="A172" i="17" l="1"/>
  <c r="A169" i="15"/>
  <c r="A168" i="14"/>
  <c r="G84" i="14"/>
  <c r="J84" i="14" s="1"/>
  <c r="F84" i="14"/>
  <c r="H84" i="14" s="1"/>
  <c r="A167" i="13"/>
  <c r="A167" i="12"/>
  <c r="A173" i="17" l="1"/>
  <c r="K84" i="14"/>
  <c r="A170" i="15"/>
  <c r="D84" i="14"/>
  <c r="L84" i="14" s="1"/>
  <c r="I84" i="14"/>
  <c r="A169" i="14"/>
  <c r="A168" i="13"/>
  <c r="A168" i="12"/>
  <c r="A174" i="17" l="1"/>
  <c r="A171" i="15"/>
  <c r="A170" i="14"/>
  <c r="F85" i="14"/>
  <c r="H85" i="14" s="1"/>
  <c r="G85" i="14"/>
  <c r="J85" i="14" s="1"/>
  <c r="A169" i="13"/>
  <c r="A169" i="12"/>
  <c r="A175" i="17" l="1"/>
  <c r="K85" i="14"/>
  <c r="A172" i="15"/>
  <c r="I85" i="14"/>
  <c r="D85" i="14"/>
  <c r="L85" i="14" s="1"/>
  <c r="A171" i="14"/>
  <c r="A170" i="13"/>
  <c r="A170" i="12"/>
  <c r="A176" i="17" l="1"/>
  <c r="A173" i="15"/>
  <c r="F86" i="14"/>
  <c r="H86" i="14" s="1"/>
  <c r="G86" i="14"/>
  <c r="J86" i="14" s="1"/>
  <c r="A172" i="14"/>
  <c r="A171" i="13"/>
  <c r="A171" i="12"/>
  <c r="A177" i="17" l="1"/>
  <c r="K86" i="14"/>
  <c r="A174" i="15"/>
  <c r="I86" i="14"/>
  <c r="D86" i="14"/>
  <c r="L86" i="14" s="1"/>
  <c r="A173" i="14"/>
  <c r="A172" i="13"/>
  <c r="A172" i="12"/>
  <c r="A178" i="17" l="1"/>
  <c r="A175" i="15"/>
  <c r="A174" i="14"/>
  <c r="G87" i="14"/>
  <c r="J87" i="14" s="1"/>
  <c r="F87" i="14"/>
  <c r="H87" i="14" s="1"/>
  <c r="A173" i="13"/>
  <c r="A173" i="12"/>
  <c r="A179" i="17" l="1"/>
  <c r="K87" i="14"/>
  <c r="A176" i="15"/>
  <c r="D87" i="14"/>
  <c r="L87" i="14" s="1"/>
  <c r="I87" i="14"/>
  <c r="A175" i="14"/>
  <c r="A174" i="13"/>
  <c r="A174" i="12"/>
  <c r="A180" i="17" l="1"/>
  <c r="A177" i="15"/>
  <c r="A176" i="14"/>
  <c r="G88" i="14"/>
  <c r="J88" i="14" s="1"/>
  <c r="F88" i="14"/>
  <c r="H88" i="14" s="1"/>
  <c r="A175" i="13"/>
  <c r="A175" i="12"/>
  <c r="A181" i="17" l="1"/>
  <c r="K88" i="14"/>
  <c r="A178" i="15"/>
  <c r="D88" i="14"/>
  <c r="L88" i="14" s="1"/>
  <c r="I88" i="14"/>
  <c r="A177" i="14"/>
  <c r="A176" i="13"/>
  <c r="A176" i="12"/>
  <c r="A182" i="17" l="1"/>
  <c r="A179" i="15"/>
  <c r="A178" i="14"/>
  <c r="F89" i="14"/>
  <c r="H89" i="14" s="1"/>
  <c r="G89" i="14"/>
  <c r="J89" i="14" s="1"/>
  <c r="A177" i="13"/>
  <c r="A177" i="12"/>
  <c r="A183" i="17" l="1"/>
  <c r="K89" i="14"/>
  <c r="A180" i="15"/>
  <c r="I89" i="14"/>
  <c r="D89" i="14"/>
  <c r="L89" i="14" s="1"/>
  <c r="A179" i="14"/>
  <c r="A178" i="13"/>
  <c r="A178" i="12"/>
  <c r="A184" i="17" l="1"/>
  <c r="A181" i="15"/>
  <c r="F90" i="14"/>
  <c r="H90" i="14" s="1"/>
  <c r="G90" i="14"/>
  <c r="J90" i="14" s="1"/>
  <c r="A180" i="14"/>
  <c r="A179" i="13"/>
  <c r="A179" i="12"/>
  <c r="A185" i="17" l="1"/>
  <c r="K90" i="14"/>
  <c r="A182" i="15"/>
  <c r="I90" i="14"/>
  <c r="D90" i="14"/>
  <c r="L90" i="14" s="1"/>
  <c r="A181" i="14"/>
  <c r="A180" i="13"/>
  <c r="A180" i="12"/>
  <c r="A186" i="17" l="1"/>
  <c r="A183" i="15"/>
  <c r="A182" i="14"/>
  <c r="G91" i="14"/>
  <c r="J91" i="14" s="1"/>
  <c r="F91" i="14"/>
  <c r="H91" i="14" s="1"/>
  <c r="A181" i="13"/>
  <c r="A181" i="12"/>
  <c r="A187" i="17" l="1"/>
  <c r="K91" i="14"/>
  <c r="A184" i="15"/>
  <c r="D91" i="14"/>
  <c r="L91" i="14" s="1"/>
  <c r="I91" i="14"/>
  <c r="A183" i="14"/>
  <c r="A182" i="13"/>
  <c r="A182" i="12"/>
  <c r="A188" i="17" l="1"/>
  <c r="A185" i="15"/>
  <c r="A184" i="14"/>
  <c r="G92" i="14"/>
  <c r="J92" i="14" s="1"/>
  <c r="F92" i="14"/>
  <c r="H92" i="14" s="1"/>
  <c r="A183" i="13"/>
  <c r="A183" i="12"/>
  <c r="A189" i="17" l="1"/>
  <c r="K92" i="14"/>
  <c r="A186" i="15"/>
  <c r="I92" i="14"/>
  <c r="D92" i="14"/>
  <c r="L92" i="14" s="1"/>
  <c r="A185" i="14"/>
  <c r="A184" i="13"/>
  <c r="A184" i="12"/>
  <c r="A190" i="17" l="1"/>
  <c r="A187" i="15"/>
  <c r="A186" i="14"/>
  <c r="F93" i="14"/>
  <c r="H93" i="14" s="1"/>
  <c r="G93" i="14"/>
  <c r="J93" i="14" s="1"/>
  <c r="A185" i="13"/>
  <c r="A185" i="12"/>
  <c r="A191" i="17" l="1"/>
  <c r="K93" i="14"/>
  <c r="A188" i="15"/>
  <c r="I93" i="14"/>
  <c r="D93" i="14"/>
  <c r="L93" i="14" s="1"/>
  <c r="A187" i="14"/>
  <c r="A186" i="13"/>
  <c r="A186" i="12"/>
  <c r="A192" i="17" l="1"/>
  <c r="A189" i="15"/>
  <c r="A188" i="14"/>
  <c r="G94" i="14"/>
  <c r="J94" i="14" s="1"/>
  <c r="F94" i="14"/>
  <c r="H94" i="14" s="1"/>
  <c r="A187" i="13"/>
  <c r="A187" i="12"/>
  <c r="A193" i="17" l="1"/>
  <c r="K94" i="14"/>
  <c r="A190" i="15"/>
  <c r="I94" i="14"/>
  <c r="D94" i="14"/>
  <c r="L94" i="14" s="1"/>
  <c r="A189" i="14"/>
  <c r="A188" i="13"/>
  <c r="A188" i="12"/>
  <c r="A194" i="17" l="1"/>
  <c r="A191" i="15"/>
  <c r="A190" i="14"/>
  <c r="G95" i="14"/>
  <c r="J95" i="14" s="1"/>
  <c r="F95" i="14"/>
  <c r="H95" i="14" s="1"/>
  <c r="A189" i="13"/>
  <c r="A189" i="12"/>
  <c r="A195" i="17" l="1"/>
  <c r="K95" i="14"/>
  <c r="A192" i="15"/>
  <c r="D95" i="14"/>
  <c r="L95" i="14" s="1"/>
  <c r="I95" i="14"/>
  <c r="A191" i="14"/>
  <c r="A190" i="13"/>
  <c r="A190" i="12"/>
  <c r="A196" i="17" l="1"/>
  <c r="A193" i="15"/>
  <c r="A192" i="14"/>
  <c r="G96" i="14"/>
  <c r="J96" i="14" s="1"/>
  <c r="F96" i="14"/>
  <c r="H96" i="14" s="1"/>
  <c r="A191" i="13"/>
  <c r="A191" i="12"/>
  <c r="A197" i="17" l="1"/>
  <c r="K96" i="14"/>
  <c r="A194" i="15"/>
  <c r="I96" i="14"/>
  <c r="D96" i="14"/>
  <c r="L96" i="14" s="1"/>
  <c r="A193" i="14"/>
  <c r="A192" i="13"/>
  <c r="A192" i="12"/>
  <c r="A198" i="17" l="1"/>
  <c r="A195" i="15"/>
  <c r="A194" i="14"/>
  <c r="F97" i="14"/>
  <c r="H97" i="14" s="1"/>
  <c r="G97" i="14"/>
  <c r="J97" i="14" s="1"/>
  <c r="A193" i="13"/>
  <c r="A193" i="12"/>
  <c r="A199" i="17" l="1"/>
  <c r="K97" i="14"/>
  <c r="A196" i="15"/>
  <c r="I97" i="14"/>
  <c r="D97" i="14"/>
  <c r="L97" i="14" s="1"/>
  <c r="A195" i="14"/>
  <c r="A194" i="13"/>
  <c r="A194" i="12"/>
  <c r="A200" i="17" l="1"/>
  <c r="A197" i="15"/>
  <c r="A196" i="14"/>
  <c r="F98" i="14"/>
  <c r="H98" i="14" s="1"/>
  <c r="G98" i="14"/>
  <c r="J98" i="14" s="1"/>
  <c r="A195" i="13"/>
  <c r="A195" i="12"/>
  <c r="A201" i="17" l="1"/>
  <c r="K98" i="14"/>
  <c r="A198" i="15"/>
  <c r="D98" i="14"/>
  <c r="L98" i="14" s="1"/>
  <c r="I98" i="14"/>
  <c r="A197" i="14"/>
  <c r="A196" i="13"/>
  <c r="A196" i="12"/>
  <c r="A202" i="17" l="1"/>
  <c r="A199" i="15"/>
  <c r="A198" i="14"/>
  <c r="F99" i="14"/>
  <c r="H99" i="14" s="1"/>
  <c r="G99" i="14"/>
  <c r="J99" i="14" s="1"/>
  <c r="A197" i="13"/>
  <c r="A197" i="12"/>
  <c r="A203" i="17" l="1"/>
  <c r="K99" i="14"/>
  <c r="A200" i="15"/>
  <c r="I99" i="14"/>
  <c r="D99" i="14"/>
  <c r="L99" i="14" s="1"/>
  <c r="A199" i="14"/>
  <c r="A198" i="13"/>
  <c r="A198" i="12"/>
  <c r="A204" i="17" l="1"/>
  <c r="A201" i="15"/>
  <c r="F100" i="14"/>
  <c r="H100" i="14" s="1"/>
  <c r="G100" i="14"/>
  <c r="J100" i="14" s="1"/>
  <c r="A200" i="14"/>
  <c r="A199" i="13"/>
  <c r="A199" i="12"/>
  <c r="A205" i="17" l="1"/>
  <c r="K100" i="14"/>
  <c r="A202" i="15"/>
  <c r="I100" i="14"/>
  <c r="D100" i="14"/>
  <c r="L100" i="14" s="1"/>
  <c r="A201" i="14"/>
  <c r="A200" i="13"/>
  <c r="A200" i="12"/>
  <c r="A206" i="17" l="1"/>
  <c r="A203" i="15"/>
  <c r="A202" i="14"/>
  <c r="G101" i="14"/>
  <c r="J101" i="14" s="1"/>
  <c r="F101" i="14"/>
  <c r="H101" i="14" s="1"/>
  <c r="A201" i="13"/>
  <c r="A201" i="12"/>
  <c r="A207" i="17" l="1"/>
  <c r="K101" i="14"/>
  <c r="A204" i="15"/>
  <c r="D101" i="14"/>
  <c r="L101" i="14" s="1"/>
  <c r="I101" i="14"/>
  <c r="A203" i="14"/>
  <c r="A202" i="13"/>
  <c r="A202" i="12"/>
  <c r="A208" i="17" l="1"/>
  <c r="A205" i="15"/>
  <c r="A204" i="14"/>
  <c r="G102" i="14"/>
  <c r="J102" i="14" s="1"/>
  <c r="F102" i="14"/>
  <c r="H102" i="14" s="1"/>
  <c r="A203" i="13"/>
  <c r="A203" i="12"/>
  <c r="A209" i="17" l="1"/>
  <c r="K102" i="14"/>
  <c r="A206" i="15"/>
  <c r="D102" i="14"/>
  <c r="L102" i="14" s="1"/>
  <c r="I102" i="14"/>
  <c r="A205" i="14"/>
  <c r="A204" i="13"/>
  <c r="A204" i="12"/>
  <c r="A210" i="17" l="1"/>
  <c r="A207" i="15"/>
  <c r="A206" i="14"/>
  <c r="F103" i="14"/>
  <c r="H103" i="14" s="1"/>
  <c r="G103" i="14"/>
  <c r="J103" i="14" s="1"/>
  <c r="A205" i="13"/>
  <c r="A205" i="12"/>
  <c r="A211" i="17" l="1"/>
  <c r="K103" i="14"/>
  <c r="A208" i="15"/>
  <c r="I103" i="14"/>
  <c r="D103" i="14"/>
  <c r="L103" i="14" s="1"/>
  <c r="A207" i="14"/>
  <c r="A206" i="13"/>
  <c r="A206" i="12"/>
  <c r="A212" i="17" l="1"/>
  <c r="A209" i="15"/>
  <c r="A208" i="14"/>
  <c r="F104" i="14"/>
  <c r="H104" i="14" s="1"/>
  <c r="G104" i="14"/>
  <c r="J104" i="14" s="1"/>
  <c r="A207" i="13"/>
  <c r="A207" i="12"/>
  <c r="A213" i="17" l="1"/>
  <c r="K104" i="14"/>
  <c r="A210" i="15"/>
  <c r="I104" i="14"/>
  <c r="D104" i="14"/>
  <c r="L104" i="14" s="1"/>
  <c r="A209" i="14"/>
  <c r="A208" i="13"/>
  <c r="A208" i="12"/>
  <c r="A214" i="17" l="1"/>
  <c r="A211" i="15"/>
  <c r="A210" i="14"/>
  <c r="G105" i="14"/>
  <c r="J105" i="14" s="1"/>
  <c r="F105" i="14"/>
  <c r="H105" i="14" s="1"/>
  <c r="A209" i="13"/>
  <c r="A209" i="12"/>
  <c r="A215" i="17" l="1"/>
  <c r="K105" i="14"/>
  <c r="A212" i="15"/>
  <c r="D105" i="14"/>
  <c r="L105" i="14" s="1"/>
  <c r="I105" i="14"/>
  <c r="A211" i="14"/>
  <c r="A210" i="13"/>
  <c r="A210" i="12"/>
  <c r="A216" i="17" l="1"/>
  <c r="A213" i="15"/>
  <c r="A212" i="14"/>
  <c r="G106" i="14"/>
  <c r="J106" i="14" s="1"/>
  <c r="F106" i="14"/>
  <c r="H106" i="14" s="1"/>
  <c r="A211" i="13"/>
  <c r="A211" i="12"/>
  <c r="A217" i="17" l="1"/>
  <c r="K106" i="14"/>
  <c r="A214" i="15"/>
  <c r="D106" i="14"/>
  <c r="L106" i="14" s="1"/>
  <c r="I106" i="14"/>
  <c r="A213" i="14"/>
  <c r="A212" i="13"/>
  <c r="A212" i="12"/>
  <c r="A218" i="17" l="1"/>
  <c r="A215" i="15"/>
  <c r="A214" i="14"/>
  <c r="F107" i="14"/>
  <c r="H107" i="14" s="1"/>
  <c r="G107" i="14"/>
  <c r="J107" i="14" s="1"/>
  <c r="A213" i="13"/>
  <c r="A213" i="12"/>
  <c r="A219" i="17" l="1"/>
  <c r="K107" i="14"/>
  <c r="A216" i="15"/>
  <c r="I107" i="14"/>
  <c r="D107" i="14"/>
  <c r="L107" i="14" s="1"/>
  <c r="A215" i="14"/>
  <c r="A214" i="13"/>
  <c r="A214" i="12"/>
  <c r="A220" i="17" l="1"/>
  <c r="A217" i="15"/>
  <c r="A216" i="14"/>
  <c r="F108" i="14"/>
  <c r="H108" i="14" s="1"/>
  <c r="G108" i="14"/>
  <c r="J108" i="14" s="1"/>
  <c r="A215" i="13"/>
  <c r="A215" i="12"/>
  <c r="A221" i="17" l="1"/>
  <c r="K108" i="14"/>
  <c r="A218" i="15"/>
  <c r="I108" i="14"/>
  <c r="D108" i="14"/>
  <c r="L108" i="14" s="1"/>
  <c r="A217" i="14"/>
  <c r="A216" i="13"/>
  <c r="A216" i="12"/>
  <c r="A222" i="17" l="1"/>
  <c r="A219" i="15"/>
  <c r="A218" i="14"/>
  <c r="G109" i="14"/>
  <c r="J109" i="14" s="1"/>
  <c r="F109" i="14"/>
  <c r="H109" i="14" s="1"/>
  <c r="A217" i="13"/>
  <c r="A217" i="12"/>
  <c r="A223" i="17" l="1"/>
  <c r="K109" i="14"/>
  <c r="A220" i="15"/>
  <c r="D109" i="14"/>
  <c r="L109" i="14" s="1"/>
  <c r="I109" i="14"/>
  <c r="A219" i="14"/>
  <c r="A218" i="13"/>
  <c r="A218" i="12"/>
  <c r="A224" i="17" l="1"/>
  <c r="A221" i="15"/>
  <c r="A220" i="14"/>
  <c r="G110" i="14"/>
  <c r="J110" i="14" s="1"/>
  <c r="F110" i="14"/>
  <c r="H110" i="14" s="1"/>
  <c r="A219" i="13"/>
  <c r="A219" i="12"/>
  <c r="A225" i="17" l="1"/>
  <c r="K110" i="14"/>
  <c r="A222" i="15"/>
  <c r="D110" i="14"/>
  <c r="L110" i="14" s="1"/>
  <c r="I110" i="14"/>
  <c r="A221" i="14"/>
  <c r="A220" i="13"/>
  <c r="A220" i="12"/>
  <c r="A226" i="17" l="1"/>
  <c r="A223" i="15"/>
  <c r="A222" i="14"/>
  <c r="F111" i="14"/>
  <c r="H111" i="14" s="1"/>
  <c r="G111" i="14"/>
  <c r="J111" i="14" s="1"/>
  <c r="A221" i="13"/>
  <c r="A221" i="12"/>
  <c r="A227" i="17" l="1"/>
  <c r="K111" i="14"/>
  <c r="A224" i="15"/>
  <c r="I111" i="14"/>
  <c r="D111" i="14"/>
  <c r="L111" i="14" s="1"/>
  <c r="A223" i="14"/>
  <c r="A222" i="13"/>
  <c r="A222" i="12"/>
  <c r="A228" i="17" l="1"/>
  <c r="A225" i="15"/>
  <c r="A224" i="14"/>
  <c r="F112" i="14"/>
  <c r="H112" i="14" s="1"/>
  <c r="G112" i="14"/>
  <c r="J112" i="14" s="1"/>
  <c r="A223" i="13"/>
  <c r="A223" i="12"/>
  <c r="A229" i="17" l="1"/>
  <c r="K112" i="14"/>
  <c r="A226" i="15"/>
  <c r="I112" i="14"/>
  <c r="D112" i="14"/>
  <c r="L112" i="14" s="1"/>
  <c r="A225" i="14"/>
  <c r="A224" i="13"/>
  <c r="A224" i="12"/>
  <c r="A230" i="17" l="1"/>
  <c r="A227" i="15"/>
  <c r="A226" i="14"/>
  <c r="G113" i="14"/>
  <c r="J113" i="14" s="1"/>
  <c r="F113" i="14"/>
  <c r="H113" i="14" s="1"/>
  <c r="A225" i="13"/>
  <c r="A225" i="12"/>
  <c r="A231" i="17" l="1"/>
  <c r="K113" i="14"/>
  <c r="A228" i="15"/>
  <c r="D113" i="14"/>
  <c r="L113" i="14" s="1"/>
  <c r="I113" i="14"/>
  <c r="A227" i="14"/>
  <c r="A226" i="13"/>
  <c r="A226" i="12"/>
  <c r="A232" i="17" l="1"/>
  <c r="A229" i="15"/>
  <c r="A228" i="14"/>
  <c r="G114" i="14"/>
  <c r="J114" i="14" s="1"/>
  <c r="F114" i="14"/>
  <c r="H114" i="14" s="1"/>
  <c r="A227" i="13"/>
  <c r="A227" i="12"/>
  <c r="A233" i="17" l="1"/>
  <c r="K114" i="14"/>
  <c r="A230" i="15"/>
  <c r="D114" i="14"/>
  <c r="L114" i="14" s="1"/>
  <c r="I114" i="14"/>
  <c r="A229" i="14"/>
  <c r="A228" i="13"/>
  <c r="A228" i="12"/>
  <c r="A234" i="17" l="1"/>
  <c r="A231" i="15"/>
  <c r="A230" i="14"/>
  <c r="F115" i="14"/>
  <c r="H115" i="14" s="1"/>
  <c r="G115" i="14"/>
  <c r="J115" i="14" s="1"/>
  <c r="A229" i="13"/>
  <c r="A229" i="12"/>
  <c r="A235" i="17" l="1"/>
  <c r="K115" i="14"/>
  <c r="A232" i="15"/>
  <c r="I115" i="14"/>
  <c r="D115" i="14"/>
  <c r="L115" i="14" s="1"/>
  <c r="A231" i="14"/>
  <c r="A230" i="13"/>
  <c r="A230" i="12"/>
  <c r="A236" i="17" l="1"/>
  <c r="A233" i="15"/>
  <c r="A232" i="14"/>
  <c r="F116" i="14"/>
  <c r="H116" i="14" s="1"/>
  <c r="G116" i="14"/>
  <c r="J116" i="14" s="1"/>
  <c r="A231" i="13"/>
  <c r="A231" i="12"/>
  <c r="A237" i="17" l="1"/>
  <c r="K116" i="14"/>
  <c r="A234" i="15"/>
  <c r="I116" i="14"/>
  <c r="D116" i="14"/>
  <c r="L116" i="14" s="1"/>
  <c r="A233" i="14"/>
  <c r="A232" i="13"/>
  <c r="A232" i="12"/>
  <c r="A238" i="17" l="1"/>
  <c r="A235" i="15"/>
  <c r="G117" i="14"/>
  <c r="J117" i="14" s="1"/>
  <c r="F117" i="14"/>
  <c r="H117" i="14" s="1"/>
  <c r="A234" i="14"/>
  <c r="A233" i="13"/>
  <c r="A233" i="12"/>
  <c r="A239" i="17" l="1"/>
  <c r="K117" i="14"/>
  <c r="A236" i="15"/>
  <c r="A235" i="14"/>
  <c r="D117" i="14"/>
  <c r="L117" i="14" s="1"/>
  <c r="I117" i="14"/>
  <c r="A234" i="13"/>
  <c r="A234" i="12"/>
  <c r="A240" i="17" l="1"/>
  <c r="A237" i="15"/>
  <c r="G118" i="14"/>
  <c r="J118" i="14" s="1"/>
  <c r="F118" i="14"/>
  <c r="H118" i="14" s="1"/>
  <c r="A236" i="14"/>
  <c r="A235" i="13"/>
  <c r="A235" i="12"/>
  <c r="A241" i="17" l="1"/>
  <c r="K118" i="14"/>
  <c r="A238" i="15"/>
  <c r="A237" i="14"/>
  <c r="D118" i="14"/>
  <c r="L118" i="14" s="1"/>
  <c r="A236" i="13"/>
  <c r="A236" i="12"/>
  <c r="A242" i="17" l="1"/>
  <c r="I118" i="14"/>
  <c r="A239" i="15"/>
  <c r="F119" i="14"/>
  <c r="H119" i="14" s="1"/>
  <c r="G119" i="14"/>
  <c r="J119" i="14" s="1"/>
  <c r="A238" i="14"/>
  <c r="A237" i="13"/>
  <c r="A237" i="12"/>
  <c r="A243" i="17" l="1"/>
  <c r="K119" i="14"/>
  <c r="A240" i="15"/>
  <c r="I119" i="14"/>
  <c r="D119" i="14"/>
  <c r="L119" i="14" s="1"/>
  <c r="A239" i="14"/>
  <c r="A238" i="13"/>
  <c r="A238" i="12"/>
  <c r="A244" i="17" l="1"/>
  <c r="A241" i="15"/>
  <c r="F120" i="14"/>
  <c r="H120" i="14" s="1"/>
  <c r="G120" i="14"/>
  <c r="J120" i="14" s="1"/>
  <c r="A240" i="14"/>
  <c r="A239" i="13"/>
  <c r="A239" i="12"/>
  <c r="A245" i="17" l="1"/>
  <c r="K120" i="14"/>
  <c r="A242" i="15"/>
  <c r="A241" i="14"/>
  <c r="I120" i="14"/>
  <c r="D120" i="14"/>
  <c r="L120" i="14" s="1"/>
  <c r="A240" i="13"/>
  <c r="A240" i="12"/>
  <c r="A246" i="17" l="1"/>
  <c r="A243" i="15"/>
  <c r="G121" i="14"/>
  <c r="J121" i="14" s="1"/>
  <c r="F121" i="14"/>
  <c r="H121" i="14" s="1"/>
  <c r="A242" i="14"/>
  <c r="A241" i="13"/>
  <c r="A241" i="12"/>
  <c r="A247" i="17" l="1"/>
  <c r="K121" i="14"/>
  <c r="A244" i="15"/>
  <c r="A243" i="14"/>
  <c r="D121" i="14"/>
  <c r="L121" i="14" s="1"/>
  <c r="I121" i="14"/>
  <c r="A242" i="13"/>
  <c r="A242" i="12"/>
  <c r="A248" i="17" l="1"/>
  <c r="A245" i="15"/>
  <c r="G122" i="14"/>
  <c r="J122" i="14" s="1"/>
  <c r="F122" i="14"/>
  <c r="H122" i="14" s="1"/>
  <c r="A244" i="14"/>
  <c r="A243" i="13"/>
  <c r="A243" i="12"/>
  <c r="A249" i="17" l="1"/>
  <c r="K122" i="14"/>
  <c r="H9" i="1" s="1"/>
  <c r="A246" i="15"/>
  <c r="A245" i="14"/>
  <c r="D122" i="14"/>
  <c r="L122" i="14" s="1"/>
  <c r="I122" i="14"/>
  <c r="A244" i="13"/>
  <c r="A244" i="12"/>
  <c r="A250" i="17" l="1"/>
  <c r="A247" i="15"/>
  <c r="F123" i="14"/>
  <c r="H123" i="14" s="1"/>
  <c r="G123" i="14"/>
  <c r="J123" i="14" s="1"/>
  <c r="A246" i="14"/>
  <c r="A245" i="13"/>
  <c r="A245" i="12"/>
  <c r="A251" i="17" l="1"/>
  <c r="K123" i="14"/>
  <c r="A248" i="15"/>
  <c r="I123" i="14"/>
  <c r="D123" i="14"/>
  <c r="L123" i="14" s="1"/>
  <c r="A247" i="14"/>
  <c r="A246" i="13"/>
  <c r="A246" i="12"/>
  <c r="A252" i="17" l="1"/>
  <c r="A249" i="15"/>
  <c r="A248" i="14"/>
  <c r="F124" i="14"/>
  <c r="H124" i="14" s="1"/>
  <c r="G124" i="14"/>
  <c r="J124" i="14" s="1"/>
  <c r="A247" i="13"/>
  <c r="A247" i="12"/>
  <c r="A253" i="17" l="1"/>
  <c r="K124" i="14"/>
  <c r="A250" i="15"/>
  <c r="I124" i="14"/>
  <c r="D124" i="14"/>
  <c r="L124" i="14" s="1"/>
  <c r="A249" i="14"/>
  <c r="A248" i="13"/>
  <c r="A248" i="12"/>
  <c r="A254" i="17" l="1"/>
  <c r="A251" i="15"/>
  <c r="G125" i="14"/>
  <c r="J125" i="14" s="1"/>
  <c r="F125" i="14"/>
  <c r="H125" i="14" s="1"/>
  <c r="A250" i="14"/>
  <c r="A249" i="13"/>
  <c r="A249" i="12"/>
  <c r="A255" i="17" l="1"/>
  <c r="K125" i="14"/>
  <c r="A252" i="15"/>
  <c r="A251" i="14"/>
  <c r="D125" i="14"/>
  <c r="L125" i="14" s="1"/>
  <c r="I125" i="14"/>
  <c r="A250" i="13"/>
  <c r="A250" i="12"/>
  <c r="A256" i="17" l="1"/>
  <c r="A253" i="15"/>
  <c r="G126" i="14"/>
  <c r="J126" i="14" s="1"/>
  <c r="F126" i="14"/>
  <c r="H126" i="14" s="1"/>
  <c r="A252" i="14"/>
  <c r="A251" i="13"/>
  <c r="A251" i="12"/>
  <c r="A257" i="17" l="1"/>
  <c r="K126" i="14"/>
  <c r="A254" i="15"/>
  <c r="A253" i="14"/>
  <c r="D126" i="14"/>
  <c r="L126" i="14" s="1"/>
  <c r="A252" i="13"/>
  <c r="A252" i="12"/>
  <c r="A258" i="17" l="1"/>
  <c r="I126" i="14"/>
  <c r="A255" i="15"/>
  <c r="F127" i="14"/>
  <c r="H127" i="14" s="1"/>
  <c r="G127" i="14"/>
  <c r="J127" i="14" s="1"/>
  <c r="A254" i="14"/>
  <c r="A253" i="13"/>
  <c r="A253" i="12"/>
  <c r="A259" i="17" l="1"/>
  <c r="A256" i="15"/>
  <c r="K127" i="14"/>
  <c r="I127" i="14"/>
  <c r="D127" i="14"/>
  <c r="L127" i="14" s="1"/>
  <c r="A255" i="14"/>
  <c r="A254" i="13"/>
  <c r="A254" i="12"/>
  <c r="A260" i="17" l="1"/>
  <c r="A257" i="15"/>
  <c r="A256" i="14"/>
  <c r="F128" i="14"/>
  <c r="H128" i="14" s="1"/>
  <c r="G128" i="14"/>
  <c r="J128" i="14" s="1"/>
  <c r="A255" i="13"/>
  <c r="A255" i="12"/>
  <c r="A261" i="17" l="1"/>
  <c r="K128" i="14"/>
  <c r="A258" i="15"/>
  <c r="I128" i="14"/>
  <c r="D128" i="14"/>
  <c r="L128" i="14" s="1"/>
  <c r="A257" i="14"/>
  <c r="A256" i="13"/>
  <c r="A256" i="12"/>
  <c r="A262" i="17" l="1"/>
  <c r="A259" i="15"/>
  <c r="G129" i="14"/>
  <c r="J129" i="14" s="1"/>
  <c r="F129" i="14"/>
  <c r="H129" i="14" s="1"/>
  <c r="A258" i="14"/>
  <c r="A257" i="13"/>
  <c r="A257" i="12"/>
  <c r="A263" i="17" l="1"/>
  <c r="K129" i="14"/>
  <c r="A260" i="15"/>
  <c r="A259" i="14"/>
  <c r="D129" i="14"/>
  <c r="L129" i="14" s="1"/>
  <c r="I129" i="14"/>
  <c r="A258" i="13"/>
  <c r="A258" i="12"/>
  <c r="A264" i="17" l="1"/>
  <c r="A261" i="15"/>
  <c r="G130" i="14"/>
  <c r="J130" i="14" s="1"/>
  <c r="F130" i="14"/>
  <c r="H130" i="14" s="1"/>
  <c r="A260" i="14"/>
  <c r="A259" i="13"/>
  <c r="A259" i="12"/>
  <c r="A265" i="17" l="1"/>
  <c r="K130" i="14"/>
  <c r="A262" i="15"/>
  <c r="A261" i="14"/>
  <c r="D130" i="14"/>
  <c r="L130" i="14" s="1"/>
  <c r="I130" i="14"/>
  <c r="A260" i="13"/>
  <c r="A260" i="12"/>
  <c r="A266" i="17" l="1"/>
  <c r="A263" i="15"/>
  <c r="F131" i="14"/>
  <c r="H131" i="14" s="1"/>
  <c r="G131" i="14"/>
  <c r="J131" i="14" s="1"/>
  <c r="A262" i="14"/>
  <c r="A261" i="13"/>
  <c r="A261" i="12"/>
  <c r="A267" i="17" l="1"/>
  <c r="K131" i="14"/>
  <c r="A264" i="15"/>
  <c r="I131" i="14"/>
  <c r="D131" i="14"/>
  <c r="L131" i="14" s="1"/>
  <c r="A263" i="14"/>
  <c r="A262" i="13"/>
  <c r="A262" i="12"/>
  <c r="A268" i="17" l="1"/>
  <c r="A265" i="15"/>
  <c r="A264" i="14"/>
  <c r="F132" i="14"/>
  <c r="H132" i="14" s="1"/>
  <c r="G132" i="14"/>
  <c r="J132" i="14" s="1"/>
  <c r="A263" i="13"/>
  <c r="A263" i="12"/>
  <c r="A269" i="17" l="1"/>
  <c r="K132" i="14"/>
  <c r="A266" i="15"/>
  <c r="I132" i="14"/>
  <c r="D132" i="14"/>
  <c r="L132" i="14" s="1"/>
  <c r="A265" i="14"/>
  <c r="A264" i="13"/>
  <c r="A264" i="12"/>
  <c r="A270" i="17" l="1"/>
  <c r="A267" i="15"/>
  <c r="G133" i="14"/>
  <c r="J133" i="14" s="1"/>
  <c r="F133" i="14"/>
  <c r="H133" i="14" s="1"/>
  <c r="A266" i="14"/>
  <c r="A265" i="13"/>
  <c r="A265" i="12"/>
  <c r="A271" i="17" l="1"/>
  <c r="K133" i="14"/>
  <c r="A268" i="15"/>
  <c r="A267" i="14"/>
  <c r="D133" i="14"/>
  <c r="L133" i="14" s="1"/>
  <c r="I133" i="14"/>
  <c r="A266" i="13"/>
  <c r="A266" i="12"/>
  <c r="A272" i="17" l="1"/>
  <c r="A269" i="15"/>
  <c r="G134" i="14"/>
  <c r="J134" i="14" s="1"/>
  <c r="F134" i="14"/>
  <c r="H134" i="14" s="1"/>
  <c r="A268" i="14"/>
  <c r="A267" i="13"/>
  <c r="A267" i="12"/>
  <c r="A273" i="17" l="1"/>
  <c r="K134" i="14"/>
  <c r="A270" i="15"/>
  <c r="A269" i="14"/>
  <c r="D134" i="14"/>
  <c r="L134" i="14" s="1"/>
  <c r="A268" i="13"/>
  <c r="A268" i="12"/>
  <c r="A274" i="17" l="1"/>
  <c r="I134" i="14"/>
  <c r="A271" i="15"/>
  <c r="F135" i="14"/>
  <c r="H135" i="14" s="1"/>
  <c r="G135" i="14"/>
  <c r="J135" i="14" s="1"/>
  <c r="A270" i="14"/>
  <c r="A269" i="13"/>
  <c r="A269" i="12"/>
  <c r="A275" i="17" l="1"/>
  <c r="K135" i="14"/>
  <c r="A272" i="15"/>
  <c r="I135" i="14"/>
  <c r="D135" i="14"/>
  <c r="L135" i="14" s="1"/>
  <c r="A271" i="14"/>
  <c r="A270" i="13"/>
  <c r="A270" i="12"/>
  <c r="A276" i="17" l="1"/>
  <c r="A273" i="15"/>
  <c r="A272" i="14"/>
  <c r="F136" i="14"/>
  <c r="H136" i="14" s="1"/>
  <c r="G136" i="14"/>
  <c r="J136" i="14" s="1"/>
  <c r="A271" i="13"/>
  <c r="A271" i="12"/>
  <c r="A277" i="17" l="1"/>
  <c r="K136" i="14"/>
  <c r="A274" i="15"/>
  <c r="I136" i="14"/>
  <c r="D136" i="14"/>
  <c r="L136" i="14" s="1"/>
  <c r="A273" i="14"/>
  <c r="A272" i="13"/>
  <c r="A272" i="12"/>
  <c r="A278" i="17" l="1"/>
  <c r="A275" i="15"/>
  <c r="G137" i="14"/>
  <c r="J137" i="14" s="1"/>
  <c r="F137" i="14"/>
  <c r="H137" i="14" s="1"/>
  <c r="A274" i="14"/>
  <c r="A273" i="13"/>
  <c r="A273" i="12"/>
  <c r="F5" i="11" l="1"/>
  <c r="A279" i="17"/>
  <c r="K137" i="14"/>
  <c r="A276" i="15"/>
  <c r="A275" i="14"/>
  <c r="D137" i="14"/>
  <c r="L137" i="14" s="1"/>
  <c r="I137" i="14"/>
  <c r="A274" i="13"/>
  <c r="A274" i="12"/>
  <c r="A280" i="17" l="1"/>
  <c r="A277" i="15"/>
  <c r="G138" i="14"/>
  <c r="J138" i="14" s="1"/>
  <c r="F138" i="14"/>
  <c r="H138" i="14" s="1"/>
  <c r="A276" i="14"/>
  <c r="A275" i="13"/>
  <c r="A275" i="12"/>
  <c r="A281" i="17" l="1"/>
  <c r="K138" i="14"/>
  <c r="A278" i="15"/>
  <c r="A277" i="14"/>
  <c r="D138" i="14"/>
  <c r="L138" i="14" s="1"/>
  <c r="I138" i="14"/>
  <c r="A276" i="13"/>
  <c r="A276" i="12"/>
  <c r="A282" i="17" l="1"/>
  <c r="A279" i="15"/>
  <c r="F139" i="14"/>
  <c r="H139" i="14" s="1"/>
  <c r="G139" i="14"/>
  <c r="J139" i="14" s="1"/>
  <c r="A278" i="14"/>
  <c r="A277" i="13"/>
  <c r="A277" i="12"/>
  <c r="A283" i="17" l="1"/>
  <c r="K139" i="14"/>
  <c r="A280" i="15"/>
  <c r="I139" i="14"/>
  <c r="D139" i="14"/>
  <c r="L139" i="14" s="1"/>
  <c r="A279" i="14"/>
  <c r="A278" i="13"/>
  <c r="A278" i="12"/>
  <c r="A284" i="17" l="1"/>
  <c r="A281" i="15"/>
  <c r="A280" i="14"/>
  <c r="F140" i="14"/>
  <c r="H140" i="14" s="1"/>
  <c r="G140" i="14"/>
  <c r="J140" i="14" s="1"/>
  <c r="A279" i="13"/>
  <c r="A279" i="12"/>
  <c r="A285" i="17" l="1"/>
  <c r="K140" i="14"/>
  <c r="A282" i="15"/>
  <c r="I140" i="14"/>
  <c r="D140" i="14"/>
  <c r="L140" i="14" s="1"/>
  <c r="A281" i="14"/>
  <c r="A280" i="13"/>
  <c r="A280" i="12"/>
  <c r="A286" i="17" l="1"/>
  <c r="A283" i="15"/>
  <c r="A282" i="14"/>
  <c r="G141" i="14"/>
  <c r="J141" i="14" s="1"/>
  <c r="F141" i="14"/>
  <c r="H141" i="14" s="1"/>
  <c r="A281" i="13"/>
  <c r="A281" i="12"/>
  <c r="A287" i="17" l="1"/>
  <c r="K141" i="14"/>
  <c r="A284" i="15"/>
  <c r="D141" i="14"/>
  <c r="L141" i="14" s="1"/>
  <c r="I141" i="14"/>
  <c r="A283" i="14"/>
  <c r="A282" i="13"/>
  <c r="A282" i="12"/>
  <c r="A288" i="17" l="1"/>
  <c r="A285" i="15"/>
  <c r="A284" i="14"/>
  <c r="G142" i="14"/>
  <c r="J142" i="14" s="1"/>
  <c r="F142" i="14"/>
  <c r="H142" i="14" s="1"/>
  <c r="A283" i="13"/>
  <c r="A283" i="12"/>
  <c r="A289" i="17" l="1"/>
  <c r="K142" i="14"/>
  <c r="A286" i="15"/>
  <c r="D142" i="14"/>
  <c r="L142" i="14" s="1"/>
  <c r="I142" i="14"/>
  <c r="A285" i="14"/>
  <c r="A284" i="13"/>
  <c r="A284" i="12"/>
  <c r="A290" i="17" l="1"/>
  <c r="A287" i="15"/>
  <c r="A286" i="14"/>
  <c r="F143" i="14"/>
  <c r="H143" i="14" s="1"/>
  <c r="G143" i="14"/>
  <c r="J143" i="14" s="1"/>
  <c r="A285" i="13"/>
  <c r="A285" i="12"/>
  <c r="A291" i="17" l="1"/>
  <c r="K143" i="14"/>
  <c r="A288" i="15"/>
  <c r="I143" i="14"/>
  <c r="D143" i="14"/>
  <c r="L143" i="14" s="1"/>
  <c r="A287" i="14"/>
  <c r="A286" i="13"/>
  <c r="A286" i="12"/>
  <c r="A292" i="17" l="1"/>
  <c r="A289" i="15"/>
  <c r="A288" i="14"/>
  <c r="F144" i="14"/>
  <c r="H144" i="14" s="1"/>
  <c r="G144" i="14"/>
  <c r="J144" i="14" s="1"/>
  <c r="A287" i="13"/>
  <c r="A287" i="12"/>
  <c r="A293" i="17" l="1"/>
  <c r="K144" i="14"/>
  <c r="A290" i="15"/>
  <c r="I144" i="14"/>
  <c r="D144" i="14"/>
  <c r="L144" i="14" s="1"/>
  <c r="A289" i="14"/>
  <c r="A288" i="13"/>
  <c r="A288" i="12"/>
  <c r="A294" i="17" l="1"/>
  <c r="A291" i="15"/>
  <c r="A290" i="14"/>
  <c r="G145" i="14"/>
  <c r="J145" i="14" s="1"/>
  <c r="F145" i="14"/>
  <c r="H145" i="14" s="1"/>
  <c r="A289" i="13"/>
  <c r="A289" i="12"/>
  <c r="A295" i="17" l="1"/>
  <c r="K145" i="14"/>
  <c r="A292" i="15"/>
  <c r="D145" i="14"/>
  <c r="L145" i="14" s="1"/>
  <c r="I145" i="14"/>
  <c r="A291" i="14"/>
  <c r="A290" i="13"/>
  <c r="A290" i="12"/>
  <c r="A296" i="17" l="1"/>
  <c r="A293" i="15"/>
  <c r="A292" i="14"/>
  <c r="G146" i="14"/>
  <c r="J146" i="14" s="1"/>
  <c r="F146" i="14"/>
  <c r="H146" i="14" s="1"/>
  <c r="A291" i="13"/>
  <c r="A291" i="12"/>
  <c r="A297" i="17" l="1"/>
  <c r="K146" i="14"/>
  <c r="A294" i="15"/>
  <c r="D146" i="14"/>
  <c r="L146" i="14" s="1"/>
  <c r="I146" i="14"/>
  <c r="A293" i="14"/>
  <c r="A292" i="13"/>
  <c r="A292" i="12"/>
  <c r="A298" i="17" l="1"/>
  <c r="A295" i="15"/>
  <c r="A294" i="14"/>
  <c r="F147" i="14"/>
  <c r="H147" i="14" s="1"/>
  <c r="G147" i="14"/>
  <c r="J147" i="14" s="1"/>
  <c r="A293" i="13"/>
  <c r="A293" i="12"/>
  <c r="A299" i="17" l="1"/>
  <c r="K147" i="14"/>
  <c r="A296" i="15"/>
  <c r="I147" i="14"/>
  <c r="D147" i="14"/>
  <c r="L147" i="14" s="1"/>
  <c r="A295" i="14"/>
  <c r="A294" i="13"/>
  <c r="A294" i="12"/>
  <c r="A300" i="17" l="1"/>
  <c r="A297" i="15"/>
  <c r="A296" i="14"/>
  <c r="F148" i="14"/>
  <c r="H148" i="14" s="1"/>
  <c r="G148" i="14"/>
  <c r="J148" i="14" s="1"/>
  <c r="A295" i="13"/>
  <c r="A295" i="12"/>
  <c r="A301" i="17" l="1"/>
  <c r="K148" i="14"/>
  <c r="A298" i="15"/>
  <c r="I148" i="14"/>
  <c r="D148" i="14"/>
  <c r="L148" i="14" s="1"/>
  <c r="A297" i="14"/>
  <c r="A296" i="13"/>
  <c r="A296" i="12"/>
  <c r="A302" i="17" l="1"/>
  <c r="A299" i="15"/>
  <c r="A298" i="14"/>
  <c r="G149" i="14"/>
  <c r="J149" i="14" s="1"/>
  <c r="F149" i="14"/>
  <c r="H149" i="14" s="1"/>
  <c r="A297" i="13"/>
  <c r="A297" i="12"/>
  <c r="A303" i="17" l="1"/>
  <c r="K149" i="14"/>
  <c r="A300" i="15"/>
  <c r="D149" i="14"/>
  <c r="L149" i="14" s="1"/>
  <c r="I149" i="14"/>
  <c r="A299" i="14"/>
  <c r="A298" i="13"/>
  <c r="A298" i="12"/>
  <c r="A304" i="17" l="1"/>
  <c r="A301" i="15"/>
  <c r="A300" i="14"/>
  <c r="G150" i="14"/>
  <c r="J150" i="14" s="1"/>
  <c r="F150" i="14"/>
  <c r="H150" i="14" s="1"/>
  <c r="A299" i="13"/>
  <c r="A299" i="12"/>
  <c r="A305" i="17" l="1"/>
  <c r="K150" i="14"/>
  <c r="A302" i="15"/>
  <c r="D150" i="14"/>
  <c r="L150" i="14" s="1"/>
  <c r="I150" i="14"/>
  <c r="A301" i="14"/>
  <c r="A300" i="13"/>
  <c r="A300" i="12"/>
  <c r="A306" i="17" l="1"/>
  <c r="A303" i="15"/>
  <c r="A302" i="14"/>
  <c r="F151" i="14"/>
  <c r="H151" i="14" s="1"/>
  <c r="G151" i="14"/>
  <c r="J151" i="14" s="1"/>
  <c r="A301" i="13"/>
  <c r="A301" i="12"/>
  <c r="A307" i="17" l="1"/>
  <c r="K151" i="14"/>
  <c r="A304" i="15"/>
  <c r="I151" i="14"/>
  <c r="D151" i="14"/>
  <c r="L151" i="14" s="1"/>
  <c r="A303" i="14"/>
  <c r="A302" i="13"/>
  <c r="A302" i="12"/>
  <c r="A308" i="17" l="1"/>
  <c r="A305" i="15"/>
  <c r="F152" i="14"/>
  <c r="H152" i="14" s="1"/>
  <c r="G152" i="14"/>
  <c r="J152" i="14" s="1"/>
  <c r="A304" i="14"/>
  <c r="A303" i="13"/>
  <c r="A303" i="12"/>
  <c r="A309" i="17" l="1"/>
  <c r="K152" i="14"/>
  <c r="A306" i="15"/>
  <c r="I152" i="14"/>
  <c r="D152" i="14"/>
  <c r="L152" i="14" s="1"/>
  <c r="A305" i="14"/>
  <c r="A304" i="13"/>
  <c r="A304" i="12"/>
  <c r="A310" i="17" l="1"/>
  <c r="A307" i="15"/>
  <c r="A306" i="14"/>
  <c r="G153" i="14"/>
  <c r="J153" i="14" s="1"/>
  <c r="F153" i="14"/>
  <c r="H153" i="14" s="1"/>
  <c r="A305" i="13"/>
  <c r="A305" i="12"/>
  <c r="A311" i="17" l="1"/>
  <c r="K153" i="14"/>
  <c r="A308" i="15"/>
  <c r="D153" i="14"/>
  <c r="L153" i="14" s="1"/>
  <c r="I153" i="14"/>
  <c r="A307" i="14"/>
  <c r="A306" i="13"/>
  <c r="A306" i="12"/>
  <c r="A312" i="17" l="1"/>
  <c r="A309" i="15"/>
  <c r="A308" i="14"/>
  <c r="G154" i="14"/>
  <c r="J154" i="14" s="1"/>
  <c r="F154" i="14"/>
  <c r="H154" i="14" s="1"/>
  <c r="A307" i="13"/>
  <c r="A307" i="12"/>
  <c r="A313" i="17" l="1"/>
  <c r="K154" i="14"/>
  <c r="A310" i="15"/>
  <c r="D154" i="14"/>
  <c r="L154" i="14" s="1"/>
  <c r="I154" i="14"/>
  <c r="A309" i="14"/>
  <c r="A308" i="13"/>
  <c r="A308" i="12"/>
  <c r="A314" i="17" l="1"/>
  <c r="A311" i="15"/>
  <c r="A310" i="14"/>
  <c r="F155" i="14"/>
  <c r="H155" i="14" s="1"/>
  <c r="G155" i="14"/>
  <c r="J155" i="14" s="1"/>
  <c r="A309" i="13"/>
  <c r="A309" i="12"/>
  <c r="A315" i="17" l="1"/>
  <c r="K155" i="14"/>
  <c r="A312" i="15"/>
  <c r="I155" i="14"/>
  <c r="D155" i="14"/>
  <c r="L155" i="14" s="1"/>
  <c r="A311" i="14"/>
  <c r="A310" i="13"/>
  <c r="A310" i="12"/>
  <c r="A316" i="17" l="1"/>
  <c r="A313" i="15"/>
  <c r="A312" i="14"/>
  <c r="G156" i="14"/>
  <c r="J156" i="14" s="1"/>
  <c r="F156" i="14"/>
  <c r="H156" i="14" s="1"/>
  <c r="A311" i="13"/>
  <c r="A311" i="12"/>
  <c r="A317" i="17" l="1"/>
  <c r="K156" i="14"/>
  <c r="A314" i="15"/>
  <c r="I156" i="14"/>
  <c r="D156" i="14"/>
  <c r="L156" i="14" s="1"/>
  <c r="A313" i="14"/>
  <c r="A312" i="13"/>
  <c r="A312" i="12"/>
  <c r="A318" i="17" l="1"/>
  <c r="A315" i="15"/>
  <c r="A314" i="14"/>
  <c r="G157" i="14"/>
  <c r="J157" i="14" s="1"/>
  <c r="F157" i="14"/>
  <c r="H157" i="14" s="1"/>
  <c r="A313" i="13"/>
  <c r="A313" i="12"/>
  <c r="A319" i="17" l="1"/>
  <c r="K157" i="14"/>
  <c r="A316" i="15"/>
  <c r="D157" i="14"/>
  <c r="L157" i="14" s="1"/>
  <c r="I157" i="14"/>
  <c r="A315" i="14"/>
  <c r="A314" i="13"/>
  <c r="A314" i="12"/>
  <c r="A320" i="17" l="1"/>
  <c r="A317" i="15"/>
  <c r="A316" i="14"/>
  <c r="G158" i="14"/>
  <c r="J158" i="14" s="1"/>
  <c r="F158" i="14"/>
  <c r="H158" i="14" s="1"/>
  <c r="A315" i="13"/>
  <c r="A315" i="12"/>
  <c r="A321" i="17" l="1"/>
  <c r="K158" i="14"/>
  <c r="A318" i="15"/>
  <c r="I158" i="14"/>
  <c r="D158" i="14"/>
  <c r="L158" i="14" s="1"/>
  <c r="A317" i="14"/>
  <c r="A316" i="13"/>
  <c r="A316" i="12"/>
  <c r="A322" i="17" l="1"/>
  <c r="A319" i="15"/>
  <c r="A318" i="14"/>
  <c r="F159" i="14"/>
  <c r="H159" i="14" s="1"/>
  <c r="G159" i="14"/>
  <c r="J159" i="14" s="1"/>
  <c r="A317" i="13"/>
  <c r="A317" i="12"/>
  <c r="A323" i="17" l="1"/>
  <c r="K159" i="14"/>
  <c r="A320" i="15"/>
  <c r="I159" i="14"/>
  <c r="D159" i="14"/>
  <c r="L159" i="14" s="1"/>
  <c r="A319" i="14"/>
  <c r="A318" i="13"/>
  <c r="A318" i="12"/>
  <c r="A324" i="17" l="1"/>
  <c r="A321" i="15"/>
  <c r="A320" i="14"/>
  <c r="G160" i="14"/>
  <c r="J160" i="14" s="1"/>
  <c r="F160" i="14"/>
  <c r="H160" i="14" s="1"/>
  <c r="A319" i="13"/>
  <c r="A319" i="12"/>
  <c r="A325" i="17" l="1"/>
  <c r="K160" i="14"/>
  <c r="A322" i="15"/>
  <c r="I160" i="14"/>
  <c r="D160" i="14"/>
  <c r="L160" i="14" s="1"/>
  <c r="A321" i="14"/>
  <c r="A320" i="13"/>
  <c r="A320" i="12"/>
  <c r="A326" i="17" l="1"/>
  <c r="A323" i="15"/>
  <c r="A322" i="14"/>
  <c r="G161" i="14"/>
  <c r="J161" i="14" s="1"/>
  <c r="F161" i="14"/>
  <c r="H161" i="14" s="1"/>
  <c r="A321" i="13"/>
  <c r="A321" i="12"/>
  <c r="A327" i="17" l="1"/>
  <c r="K161" i="14"/>
  <c r="A324" i="15"/>
  <c r="D161" i="14"/>
  <c r="L161" i="14" s="1"/>
  <c r="I161" i="14"/>
  <c r="A323" i="14"/>
  <c r="A322" i="13"/>
  <c r="A322" i="12"/>
  <c r="A328" i="17" l="1"/>
  <c r="A325" i="15"/>
  <c r="A324" i="14"/>
  <c r="G162" i="14"/>
  <c r="J162" i="14" s="1"/>
  <c r="F162" i="14"/>
  <c r="H162" i="14" s="1"/>
  <c r="A323" i="13"/>
  <c r="A323" i="12"/>
  <c r="A329" i="17" l="1"/>
  <c r="K162" i="14"/>
  <c r="A326" i="15"/>
  <c r="I162" i="14"/>
  <c r="D162" i="14"/>
  <c r="L162" i="14" s="1"/>
  <c r="A325" i="14"/>
  <c r="A324" i="13"/>
  <c r="A324" i="12"/>
  <c r="A330" i="17" l="1"/>
  <c r="A327" i="15"/>
  <c r="F163" i="14"/>
  <c r="H163" i="14" s="1"/>
  <c r="G163" i="14"/>
  <c r="J163" i="14" s="1"/>
  <c r="A326" i="14"/>
  <c r="A325" i="13"/>
  <c r="A325" i="12"/>
  <c r="A331" i="17" l="1"/>
  <c r="K163" i="14"/>
  <c r="A328" i="15"/>
  <c r="A327" i="14"/>
  <c r="I163" i="14"/>
  <c r="D163" i="14"/>
  <c r="L163" i="14" s="1"/>
  <c r="A326" i="13"/>
  <c r="A326" i="12"/>
  <c r="A332" i="17" l="1"/>
  <c r="A329" i="15"/>
  <c r="G164" i="14"/>
  <c r="J164" i="14" s="1"/>
  <c r="F164" i="14"/>
  <c r="H164" i="14" s="1"/>
  <c r="A328" i="14"/>
  <c r="A327" i="13"/>
  <c r="A327" i="12"/>
  <c r="A333" i="17" l="1"/>
  <c r="K164" i="14"/>
  <c r="A330" i="15"/>
  <c r="A329" i="14"/>
  <c r="I164" i="14"/>
  <c r="D164" i="14"/>
  <c r="L164" i="14" s="1"/>
  <c r="A328" i="13"/>
  <c r="A328" i="12"/>
  <c r="A334" i="17" l="1"/>
  <c r="A331" i="15"/>
  <c r="G165" i="14"/>
  <c r="J165" i="14" s="1"/>
  <c r="F165" i="14"/>
  <c r="H165" i="14" s="1"/>
  <c r="A330" i="14"/>
  <c r="A329" i="13"/>
  <c r="A329" i="12"/>
  <c r="A335" i="17" l="1"/>
  <c r="K165" i="14"/>
  <c r="A332" i="15"/>
  <c r="A331" i="14"/>
  <c r="D165" i="14"/>
  <c r="L165" i="14" s="1"/>
  <c r="I165" i="14"/>
  <c r="A330" i="13"/>
  <c r="A330" i="12"/>
  <c r="A336" i="17" l="1"/>
  <c r="A333" i="15"/>
  <c r="G166" i="14"/>
  <c r="J166" i="14" s="1"/>
  <c r="F166" i="14"/>
  <c r="H166" i="14" s="1"/>
  <c r="A332" i="14"/>
  <c r="A331" i="13"/>
  <c r="A331" i="12"/>
  <c r="A337" i="17" l="1"/>
  <c r="K166" i="14"/>
  <c r="A334" i="15"/>
  <c r="A333" i="14"/>
  <c r="I166" i="14"/>
  <c r="D166" i="14"/>
  <c r="L166" i="14" s="1"/>
  <c r="A332" i="13"/>
  <c r="A332" i="12"/>
  <c r="A338" i="17" l="1"/>
  <c r="A335" i="15"/>
  <c r="F167" i="14"/>
  <c r="H167" i="14" s="1"/>
  <c r="G167" i="14"/>
  <c r="J167" i="14" s="1"/>
  <c r="A334" i="14"/>
  <c r="A333" i="13"/>
  <c r="A333" i="12"/>
  <c r="A339" i="17" l="1"/>
  <c r="K167" i="14"/>
  <c r="A336" i="15"/>
  <c r="A335" i="14"/>
  <c r="I167" i="14"/>
  <c r="D167" i="14"/>
  <c r="L167" i="14" s="1"/>
  <c r="A334" i="13"/>
  <c r="A334" i="12"/>
  <c r="A340" i="17" l="1"/>
  <c r="A337" i="15"/>
  <c r="G168" i="14"/>
  <c r="J168" i="14" s="1"/>
  <c r="F168" i="14"/>
  <c r="H168" i="14" s="1"/>
  <c r="A336" i="14"/>
  <c r="A335" i="13"/>
  <c r="A335" i="12"/>
  <c r="A341" i="17" l="1"/>
  <c r="K168" i="14"/>
  <c r="A338" i="15"/>
  <c r="A337" i="14"/>
  <c r="I168" i="14"/>
  <c r="D168" i="14"/>
  <c r="L168" i="14" s="1"/>
  <c r="A336" i="13"/>
  <c r="A336" i="12"/>
  <c r="A342" i="17" l="1"/>
  <c r="A339" i="15"/>
  <c r="F169" i="14"/>
  <c r="H169" i="14" s="1"/>
  <c r="G169" i="14"/>
  <c r="J169" i="14" s="1"/>
  <c r="A338" i="14"/>
  <c r="A337" i="13"/>
  <c r="A337" i="12"/>
  <c r="A343" i="17" l="1"/>
  <c r="K169" i="14"/>
  <c r="A340" i="15"/>
  <c r="A339" i="14"/>
  <c r="I169" i="14"/>
  <c r="D169" i="14"/>
  <c r="L169" i="14" s="1"/>
  <c r="A338" i="13"/>
  <c r="A338" i="12"/>
  <c r="A344" i="17" l="1"/>
  <c r="A341" i="15"/>
  <c r="G170" i="14"/>
  <c r="J170" i="14" s="1"/>
  <c r="F170" i="14"/>
  <c r="H170" i="14" s="1"/>
  <c r="A340" i="14"/>
  <c r="A339" i="13"/>
  <c r="A339" i="12"/>
  <c r="A345" i="17" l="1"/>
  <c r="K170" i="14"/>
  <c r="A342" i="15"/>
  <c r="A341" i="14"/>
  <c r="D170" i="14"/>
  <c r="L170" i="14" s="1"/>
  <c r="A340" i="13"/>
  <c r="A340" i="12"/>
  <c r="A346" i="17" l="1"/>
  <c r="I170" i="14"/>
  <c r="A343" i="15"/>
  <c r="G171" i="14"/>
  <c r="J171" i="14" s="1"/>
  <c r="F171" i="14"/>
  <c r="H171" i="14" s="1"/>
  <c r="A342" i="14"/>
  <c r="A341" i="13"/>
  <c r="A341" i="12"/>
  <c r="A347" i="17" l="1"/>
  <c r="K171" i="14"/>
  <c r="A344" i="15"/>
  <c r="A343" i="14"/>
  <c r="D171" i="14"/>
  <c r="L171" i="14" s="1"/>
  <c r="I171" i="14"/>
  <c r="A342" i="13"/>
  <c r="A342" i="12"/>
  <c r="A348" i="17" l="1"/>
  <c r="A345" i="15"/>
  <c r="G172" i="14"/>
  <c r="J172" i="14" s="1"/>
  <c r="F172" i="14"/>
  <c r="H172" i="14" s="1"/>
  <c r="A344" i="14"/>
  <c r="A343" i="13"/>
  <c r="A343" i="12"/>
  <c r="A349" i="17" l="1"/>
  <c r="K172" i="14"/>
  <c r="A346" i="15"/>
  <c r="A345" i="14"/>
  <c r="I172" i="14"/>
  <c r="D172" i="14"/>
  <c r="L172" i="14" s="1"/>
  <c r="A344" i="13"/>
  <c r="A344" i="12"/>
  <c r="A350" i="17" l="1"/>
  <c r="A347" i="15"/>
  <c r="F173" i="14"/>
  <c r="H173" i="14" s="1"/>
  <c r="G173" i="14"/>
  <c r="J173" i="14" s="1"/>
  <c r="A346" i="14"/>
  <c r="A345" i="13"/>
  <c r="A345" i="12"/>
  <c r="A351" i="17" l="1"/>
  <c r="K173" i="14"/>
  <c r="A348" i="15"/>
  <c r="A347" i="14"/>
  <c r="D173" i="14"/>
  <c r="L173" i="14" s="1"/>
  <c r="I173" i="14"/>
  <c r="A346" i="13"/>
  <c r="A346" i="12"/>
  <c r="A352" i="17" l="1"/>
  <c r="A349" i="15"/>
  <c r="G174" i="14"/>
  <c r="J174" i="14" s="1"/>
  <c r="F174" i="14"/>
  <c r="H174" i="14" s="1"/>
  <c r="A348" i="14"/>
  <c r="A347" i="13"/>
  <c r="A347" i="12"/>
  <c r="A353" i="17" l="1"/>
  <c r="K174" i="14"/>
  <c r="A350" i="15"/>
  <c r="A349" i="14"/>
  <c r="I174" i="14"/>
  <c r="D174" i="14"/>
  <c r="L174" i="14" s="1"/>
  <c r="A348" i="13"/>
  <c r="A348" i="12"/>
  <c r="A354" i="17" l="1"/>
  <c r="A351" i="15"/>
  <c r="F175" i="14"/>
  <c r="H175" i="14" s="1"/>
  <c r="G175" i="14"/>
  <c r="J175" i="14" s="1"/>
  <c r="A350" i="14"/>
  <c r="A349" i="13"/>
  <c r="A349" i="12"/>
  <c r="A355" i="17" l="1"/>
  <c r="A352" i="15"/>
  <c r="K175" i="14"/>
  <c r="A351" i="14"/>
  <c r="D175" i="14"/>
  <c r="L175" i="14" s="1"/>
  <c r="I175" i="14"/>
  <c r="A350" i="13"/>
  <c r="A350" i="12"/>
  <c r="A356" i="17" l="1"/>
  <c r="A353" i="15"/>
  <c r="G176" i="14"/>
  <c r="J176" i="14" s="1"/>
  <c r="F176" i="14"/>
  <c r="H176" i="14" s="1"/>
  <c r="A352" i="14"/>
  <c r="A351" i="13"/>
  <c r="A351" i="12"/>
  <c r="A357" i="17" l="1"/>
  <c r="K176" i="14"/>
  <c r="A354" i="15"/>
  <c r="A353" i="14"/>
  <c r="I176" i="14"/>
  <c r="D176" i="14"/>
  <c r="L176" i="14" s="1"/>
  <c r="A352" i="13"/>
  <c r="A352" i="12"/>
  <c r="A358" i="17" l="1"/>
  <c r="A355" i="15"/>
  <c r="F177" i="14"/>
  <c r="H177" i="14" s="1"/>
  <c r="G177" i="14"/>
  <c r="J177" i="14" s="1"/>
  <c r="A354" i="14"/>
  <c r="A353" i="13"/>
  <c r="A353" i="12"/>
  <c r="A359" i="17" l="1"/>
  <c r="K177" i="14"/>
  <c r="A356" i="15"/>
  <c r="A355" i="14"/>
  <c r="D177" i="14"/>
  <c r="L177" i="14" s="1"/>
  <c r="I177" i="14"/>
  <c r="A354" i="13"/>
  <c r="A354" i="12"/>
  <c r="A360" i="17" l="1"/>
  <c r="A357" i="15"/>
  <c r="G178" i="14"/>
  <c r="J178" i="14" s="1"/>
  <c r="F178" i="14"/>
  <c r="H178" i="14" s="1"/>
  <c r="A356" i="14"/>
  <c r="A355" i="13"/>
  <c r="A355" i="12"/>
  <c r="A361" i="17" l="1"/>
  <c r="K178" i="14"/>
  <c r="A358" i="15"/>
  <c r="A357" i="14"/>
  <c r="I178" i="14"/>
  <c r="D178" i="14"/>
  <c r="L178" i="14" s="1"/>
  <c r="A356" i="13"/>
  <c r="A356" i="12"/>
  <c r="F361" i="17" l="1"/>
  <c r="A359" i="15"/>
  <c r="F179" i="14"/>
  <c r="H179" i="14" s="1"/>
  <c r="G179" i="14"/>
  <c r="J179" i="14" s="1"/>
  <c r="A358" i="14"/>
  <c r="A357" i="13"/>
  <c r="A357" i="12"/>
  <c r="K179" i="14" l="1"/>
  <c r="A360" i="15"/>
  <c r="A359" i="14"/>
  <c r="D179" i="14"/>
  <c r="L179" i="14" s="1"/>
  <c r="I179" i="14"/>
  <c r="A358" i="13"/>
  <c r="A358" i="12"/>
  <c r="A361" i="15" l="1"/>
  <c r="G180" i="14"/>
  <c r="J180" i="14" s="1"/>
  <c r="F180" i="14"/>
  <c r="H180" i="14" s="1"/>
  <c r="A360" i="14"/>
  <c r="A359" i="13"/>
  <c r="A359" i="12"/>
  <c r="K180" i="14" l="1"/>
  <c r="A361" i="14"/>
  <c r="I180" i="14"/>
  <c r="D180" i="14"/>
  <c r="L180" i="14" s="1"/>
  <c r="A360" i="13"/>
  <c r="A360" i="12"/>
  <c r="F181" i="14" l="1"/>
  <c r="H181" i="14" s="1"/>
  <c r="G181" i="14"/>
  <c r="J181" i="14" s="1"/>
  <c r="A361" i="13"/>
  <c r="A361" i="12"/>
  <c r="K181" i="14" l="1"/>
  <c r="D181" i="14"/>
  <c r="L181" i="14" s="1"/>
  <c r="I181" i="14"/>
  <c r="G182" i="14" l="1"/>
  <c r="J182" i="14" s="1"/>
  <c r="F182" i="14"/>
  <c r="H182" i="14" s="1"/>
  <c r="I2" i="12"/>
  <c r="D2" i="12"/>
  <c r="L2" i="12" s="1"/>
  <c r="E2" i="11" l="1"/>
  <c r="C7" i="1"/>
  <c r="M2" i="12"/>
  <c r="K182" i="14"/>
  <c r="H10" i="1" s="1"/>
  <c r="I182" i="14"/>
  <c r="D182" i="14"/>
  <c r="L182" i="14" s="1"/>
  <c r="G3" i="12"/>
  <c r="F3" i="12"/>
  <c r="H3" i="12" s="1"/>
  <c r="F183" i="14" l="1"/>
  <c r="H183" i="14" s="1"/>
  <c r="G183" i="14"/>
  <c r="J183" i="14" s="1"/>
  <c r="D3" i="12"/>
  <c r="K183" i="14" l="1"/>
  <c r="D183" i="14"/>
  <c r="L183" i="14" s="1"/>
  <c r="I183" i="14"/>
  <c r="I3" i="12"/>
  <c r="G184" i="14" l="1"/>
  <c r="J184" i="14" s="1"/>
  <c r="F184" i="14"/>
  <c r="H184" i="14" s="1"/>
  <c r="K184" i="14" l="1"/>
  <c r="I184" i="14"/>
  <c r="D184" i="14"/>
  <c r="L184" i="14" s="1"/>
  <c r="F185" i="14" l="1"/>
  <c r="H185" i="14" s="1"/>
  <c r="G185" i="14"/>
  <c r="J185" i="14" s="1"/>
  <c r="K185" i="14" l="1"/>
  <c r="D185" i="14"/>
  <c r="L185" i="14" s="1"/>
  <c r="I185" i="14"/>
  <c r="G186" i="14" l="1"/>
  <c r="J186" i="14" s="1"/>
  <c r="F186" i="14"/>
  <c r="H186" i="14" s="1"/>
  <c r="K186" i="14" l="1"/>
  <c r="I186" i="14"/>
  <c r="D186" i="14"/>
  <c r="L186" i="14" s="1"/>
  <c r="F187" i="14" l="1"/>
  <c r="H187" i="14" s="1"/>
  <c r="G187" i="14"/>
  <c r="J187" i="14" s="1"/>
  <c r="K187" i="14" l="1"/>
  <c r="D187" i="14"/>
  <c r="L187" i="14" s="1"/>
  <c r="I187" i="14"/>
  <c r="G188" i="14" l="1"/>
  <c r="J188" i="14" s="1"/>
  <c r="F188" i="14"/>
  <c r="H188" i="14" s="1"/>
  <c r="K188" i="14" l="1"/>
  <c r="I188" i="14"/>
  <c r="D188" i="14"/>
  <c r="L188" i="14" s="1"/>
  <c r="F189" i="14" l="1"/>
  <c r="H189" i="14" s="1"/>
  <c r="G189" i="14"/>
  <c r="J189" i="14" s="1"/>
  <c r="K189" i="14" l="1"/>
  <c r="D189" i="14"/>
  <c r="L189" i="14" s="1"/>
  <c r="I189" i="14"/>
  <c r="G190" i="14" l="1"/>
  <c r="J190" i="14" s="1"/>
  <c r="F190" i="14"/>
  <c r="H190" i="14" s="1"/>
  <c r="K190" i="14" l="1"/>
  <c r="I190" i="14"/>
  <c r="D190" i="14"/>
  <c r="L190" i="14" s="1"/>
  <c r="F191" i="14" l="1"/>
  <c r="H191" i="14" s="1"/>
  <c r="G191" i="14"/>
  <c r="J191" i="14" s="1"/>
  <c r="K191" i="14" l="1"/>
  <c r="D191" i="14"/>
  <c r="L191" i="14" s="1"/>
  <c r="I191" i="14"/>
  <c r="G192" i="14" l="1"/>
  <c r="J192" i="14" s="1"/>
  <c r="F192" i="14"/>
  <c r="H192" i="14" s="1"/>
  <c r="K192" i="14" l="1"/>
  <c r="I192" i="14"/>
  <c r="D192" i="14"/>
  <c r="L192" i="14" s="1"/>
  <c r="F193" i="14" l="1"/>
  <c r="H193" i="14" s="1"/>
  <c r="G193" i="14"/>
  <c r="J193" i="14" s="1"/>
  <c r="K193" i="14" l="1"/>
  <c r="D193" i="14"/>
  <c r="L193" i="14" s="1"/>
  <c r="I193" i="14"/>
  <c r="G194" i="14" l="1"/>
  <c r="J194" i="14" s="1"/>
  <c r="F194" i="14"/>
  <c r="H194" i="14" s="1"/>
  <c r="K194" i="14" l="1"/>
  <c r="I194" i="14"/>
  <c r="D194" i="14"/>
  <c r="L194" i="14" s="1"/>
  <c r="F195" i="14" l="1"/>
  <c r="H195" i="14" s="1"/>
  <c r="G195" i="14"/>
  <c r="J195" i="14" s="1"/>
  <c r="K195" i="14" l="1"/>
  <c r="D195" i="14"/>
  <c r="L195" i="14" s="1"/>
  <c r="I195" i="14"/>
  <c r="G196" i="14" l="1"/>
  <c r="J196" i="14" s="1"/>
  <c r="F196" i="14"/>
  <c r="H196" i="14" s="1"/>
  <c r="K196" i="14" l="1"/>
  <c r="I196" i="14"/>
  <c r="D196" i="14"/>
  <c r="L196" i="14" s="1"/>
  <c r="F197" i="14" l="1"/>
  <c r="H197" i="14" s="1"/>
  <c r="G197" i="14"/>
  <c r="J197" i="14" s="1"/>
  <c r="K197" i="14" l="1"/>
  <c r="D197" i="14"/>
  <c r="L197" i="14" s="1"/>
  <c r="I197" i="14"/>
  <c r="G198" i="14" l="1"/>
  <c r="J198" i="14" s="1"/>
  <c r="F198" i="14"/>
  <c r="H198" i="14" s="1"/>
  <c r="K198" i="14" l="1"/>
  <c r="I198" i="14"/>
  <c r="D198" i="14"/>
  <c r="L198" i="14" s="1"/>
  <c r="F199" i="14" l="1"/>
  <c r="H199" i="14" s="1"/>
  <c r="G199" i="14"/>
  <c r="J199" i="14" s="1"/>
  <c r="K199" i="14" l="1"/>
  <c r="D199" i="14"/>
  <c r="L199" i="14" s="1"/>
  <c r="I199" i="14"/>
  <c r="G200" i="14" l="1"/>
  <c r="J200" i="14" s="1"/>
  <c r="F200" i="14"/>
  <c r="H200" i="14" s="1"/>
  <c r="K200" i="14" l="1"/>
  <c r="I200" i="14"/>
  <c r="D200" i="14"/>
  <c r="L200" i="14" s="1"/>
  <c r="F201" i="14" l="1"/>
  <c r="H201" i="14" s="1"/>
  <c r="G201" i="14"/>
  <c r="J201" i="14" s="1"/>
  <c r="K201" i="14" l="1"/>
  <c r="D201" i="14"/>
  <c r="L201" i="14" s="1"/>
  <c r="I201" i="14"/>
  <c r="G202" i="14" l="1"/>
  <c r="J202" i="14" s="1"/>
  <c r="F202" i="14"/>
  <c r="H202" i="14" s="1"/>
  <c r="K202" i="14" l="1"/>
  <c r="I202" i="14"/>
  <c r="D202" i="14"/>
  <c r="L202" i="14" s="1"/>
  <c r="F203" i="14" l="1"/>
  <c r="H203" i="14" s="1"/>
  <c r="G203" i="14"/>
  <c r="J203" i="14" s="1"/>
  <c r="K203" i="14" l="1"/>
  <c r="D203" i="14"/>
  <c r="L203" i="14" s="1"/>
  <c r="I203" i="14"/>
  <c r="G204" i="14" l="1"/>
  <c r="J204" i="14" s="1"/>
  <c r="F204" i="14"/>
  <c r="H204" i="14" s="1"/>
  <c r="K204" i="14" l="1"/>
  <c r="I204" i="14"/>
  <c r="D204" i="14"/>
  <c r="L204" i="14" s="1"/>
  <c r="F205" i="14" l="1"/>
  <c r="H205" i="14" s="1"/>
  <c r="G205" i="14"/>
  <c r="J205" i="14" s="1"/>
  <c r="K205" i="14" l="1"/>
  <c r="D205" i="14"/>
  <c r="L205" i="14" s="1"/>
  <c r="I205" i="14"/>
  <c r="G206" i="14" l="1"/>
  <c r="J206" i="14" s="1"/>
  <c r="F206" i="14"/>
  <c r="H206" i="14" s="1"/>
  <c r="K206" i="14" l="1"/>
  <c r="I206" i="14"/>
  <c r="D206" i="14"/>
  <c r="L206" i="14" s="1"/>
  <c r="F207" i="14" l="1"/>
  <c r="H207" i="14" s="1"/>
  <c r="G207" i="14"/>
  <c r="J207" i="14" s="1"/>
  <c r="K207" i="14" l="1"/>
  <c r="D207" i="14"/>
  <c r="L207" i="14" s="1"/>
  <c r="I207" i="14"/>
  <c r="G208" i="14" l="1"/>
  <c r="J208" i="14" s="1"/>
  <c r="F208" i="14"/>
  <c r="H208" i="14" s="1"/>
  <c r="K208" i="14" l="1"/>
  <c r="I208" i="14"/>
  <c r="D208" i="14"/>
  <c r="L208" i="14" s="1"/>
  <c r="F209" i="14" l="1"/>
  <c r="H209" i="14" s="1"/>
  <c r="G209" i="14"/>
  <c r="J209" i="14" s="1"/>
  <c r="K209" i="14" l="1"/>
  <c r="D209" i="14"/>
  <c r="L209" i="14" s="1"/>
  <c r="I209" i="14"/>
  <c r="G210" i="14" l="1"/>
  <c r="J210" i="14" s="1"/>
  <c r="F210" i="14"/>
  <c r="H210" i="14" s="1"/>
  <c r="K210" i="14" l="1"/>
  <c r="I210" i="14"/>
  <c r="D210" i="14"/>
  <c r="L210" i="14" s="1"/>
  <c r="F211" i="14" l="1"/>
  <c r="H211" i="14" s="1"/>
  <c r="G211" i="14"/>
  <c r="J211" i="14" s="1"/>
  <c r="K211" i="14" l="1"/>
  <c r="D211" i="14"/>
  <c r="L211" i="14" s="1"/>
  <c r="I211" i="14"/>
  <c r="G212" i="14" l="1"/>
  <c r="J212" i="14" s="1"/>
  <c r="F212" i="14"/>
  <c r="H212" i="14" s="1"/>
  <c r="K212" i="14" l="1"/>
  <c r="I212" i="14"/>
  <c r="D212" i="14"/>
  <c r="L212" i="14" s="1"/>
  <c r="F213" i="14" l="1"/>
  <c r="H213" i="14" s="1"/>
  <c r="G213" i="14"/>
  <c r="J213" i="14" s="1"/>
  <c r="K213" i="14" l="1"/>
  <c r="D213" i="14"/>
  <c r="L213" i="14" s="1"/>
  <c r="I213" i="14"/>
  <c r="G214" i="14" l="1"/>
  <c r="J214" i="14" s="1"/>
  <c r="F214" i="14"/>
  <c r="H214" i="14" s="1"/>
  <c r="K214" i="14" l="1"/>
  <c r="I214" i="14"/>
  <c r="D214" i="14"/>
  <c r="L214" i="14" s="1"/>
  <c r="F215" i="14" l="1"/>
  <c r="H215" i="14" s="1"/>
  <c r="G215" i="14"/>
  <c r="J215" i="14" s="1"/>
  <c r="K215" i="14" l="1"/>
  <c r="D215" i="14"/>
  <c r="L215" i="14" s="1"/>
  <c r="I215" i="14"/>
  <c r="G216" i="14" l="1"/>
  <c r="J216" i="14" s="1"/>
  <c r="F216" i="14"/>
  <c r="H216" i="14" s="1"/>
  <c r="K216" i="14" l="1"/>
  <c r="I216" i="14"/>
  <c r="D216" i="14"/>
  <c r="L216" i="14" s="1"/>
  <c r="F217" i="14" l="1"/>
  <c r="H217" i="14" s="1"/>
  <c r="G217" i="14"/>
  <c r="J217" i="14" s="1"/>
  <c r="K217" i="14" l="1"/>
  <c r="D217" i="14"/>
  <c r="L217" i="14" s="1"/>
  <c r="I217" i="14"/>
  <c r="G218" i="14" l="1"/>
  <c r="J218" i="14" s="1"/>
  <c r="F218" i="14"/>
  <c r="H218" i="14" s="1"/>
  <c r="K218" i="14" l="1"/>
  <c r="I218" i="14"/>
  <c r="D218" i="14"/>
  <c r="L218" i="14" s="1"/>
  <c r="F219" i="14" l="1"/>
  <c r="H219" i="14" s="1"/>
  <c r="G219" i="14"/>
  <c r="J219" i="14" s="1"/>
  <c r="K219" i="14" l="1"/>
  <c r="I219" i="14"/>
  <c r="D219" i="14"/>
  <c r="L219" i="14" s="1"/>
  <c r="G220" i="14" l="1"/>
  <c r="J220" i="14" s="1"/>
  <c r="F220" i="14"/>
  <c r="H220" i="14" s="1"/>
  <c r="K220" i="14" l="1"/>
  <c r="I220" i="14"/>
  <c r="D220" i="14"/>
  <c r="L220" i="14" s="1"/>
  <c r="G221" i="14" l="1"/>
  <c r="J221" i="14" s="1"/>
  <c r="F221" i="14"/>
  <c r="H221" i="14" s="1"/>
  <c r="K221" i="14" l="1"/>
  <c r="D221" i="14"/>
  <c r="L221" i="14" s="1"/>
  <c r="I221" i="14"/>
  <c r="G222" i="14" l="1"/>
  <c r="J222" i="14" s="1"/>
  <c r="F222" i="14"/>
  <c r="H222" i="14" s="1"/>
  <c r="K222" i="14" l="1"/>
  <c r="I222" i="14"/>
  <c r="D222" i="14"/>
  <c r="L222" i="14" s="1"/>
  <c r="F223" i="14" l="1"/>
  <c r="H223" i="14" s="1"/>
  <c r="G223" i="14"/>
  <c r="J223" i="14" s="1"/>
  <c r="K223" i="14" l="1"/>
  <c r="I223" i="14"/>
  <c r="D223" i="14"/>
  <c r="L223" i="14" s="1"/>
  <c r="G224" i="14" l="1"/>
  <c r="J224" i="14" s="1"/>
  <c r="F224" i="14"/>
  <c r="H224" i="14" s="1"/>
  <c r="K224" i="14" l="1"/>
  <c r="I224" i="14"/>
  <c r="D224" i="14"/>
  <c r="L224" i="14" s="1"/>
  <c r="G225" i="14" l="1"/>
  <c r="J225" i="14" s="1"/>
  <c r="F225" i="14"/>
  <c r="H225" i="14" s="1"/>
  <c r="K225" i="14" l="1"/>
  <c r="D225" i="14"/>
  <c r="L225" i="14" s="1"/>
  <c r="I225" i="14"/>
  <c r="G226" i="14" l="1"/>
  <c r="J226" i="14" s="1"/>
  <c r="F226" i="14"/>
  <c r="H226" i="14" s="1"/>
  <c r="K226" i="14" l="1"/>
  <c r="I226" i="14"/>
  <c r="D226" i="14"/>
  <c r="L226" i="14" s="1"/>
  <c r="F227" i="14" l="1"/>
  <c r="H227" i="14" s="1"/>
  <c r="G227" i="14"/>
  <c r="J227" i="14" s="1"/>
  <c r="K227" i="14" l="1"/>
  <c r="D227" i="14"/>
  <c r="L227" i="14" s="1"/>
  <c r="I227" i="14" l="1"/>
  <c r="G228" i="14"/>
  <c r="J228" i="14" s="1"/>
  <c r="F228" i="14"/>
  <c r="H228" i="14" s="1"/>
  <c r="K228" i="14" l="1"/>
  <c r="I228" i="14"/>
  <c r="D228" i="14"/>
  <c r="L228" i="14" s="1"/>
  <c r="G229" i="14" l="1"/>
  <c r="J229" i="14" s="1"/>
  <c r="F229" i="14"/>
  <c r="H229" i="14" s="1"/>
  <c r="K229" i="14" l="1"/>
  <c r="D229" i="14"/>
  <c r="L229" i="14" s="1"/>
  <c r="I229" i="14"/>
  <c r="G230" i="14" l="1"/>
  <c r="J230" i="14" s="1"/>
  <c r="F230" i="14"/>
  <c r="H230" i="14" s="1"/>
  <c r="K230" i="14" l="1"/>
  <c r="I230" i="14"/>
  <c r="D230" i="14"/>
  <c r="L230" i="14" s="1"/>
  <c r="F231" i="14" l="1"/>
  <c r="H231" i="14" s="1"/>
  <c r="G231" i="14"/>
  <c r="J231" i="14" s="1"/>
  <c r="K231" i="14" l="1"/>
  <c r="I231" i="14"/>
  <c r="D231" i="14"/>
  <c r="L231" i="14" s="1"/>
  <c r="G232" i="14" l="1"/>
  <c r="J232" i="14" s="1"/>
  <c r="F232" i="14"/>
  <c r="H232" i="14" s="1"/>
  <c r="K232" i="14" l="1"/>
  <c r="I232" i="14"/>
  <c r="D232" i="14"/>
  <c r="L232" i="14" s="1"/>
  <c r="G233" i="14" l="1"/>
  <c r="J233" i="14" s="1"/>
  <c r="F233" i="14"/>
  <c r="H233" i="14" s="1"/>
  <c r="K233" i="14" l="1"/>
  <c r="D233" i="14"/>
  <c r="L233" i="14" s="1"/>
  <c r="I233" i="14"/>
  <c r="G234" i="14" l="1"/>
  <c r="J234" i="14" s="1"/>
  <c r="F234" i="14"/>
  <c r="H234" i="14" s="1"/>
  <c r="K234" i="14" l="1"/>
  <c r="D234" i="14"/>
  <c r="L234" i="14" s="1"/>
  <c r="I234" i="14"/>
  <c r="G235" i="14" l="1"/>
  <c r="J235" i="14" s="1"/>
  <c r="F235" i="14"/>
  <c r="H235" i="14" s="1"/>
  <c r="K235" i="14" l="1"/>
  <c r="I235" i="14"/>
  <c r="D235" i="14"/>
  <c r="L235" i="14" s="1"/>
  <c r="F236" i="14" l="1"/>
  <c r="H236" i="14" s="1"/>
  <c r="G236" i="14"/>
  <c r="J236" i="14" s="1"/>
  <c r="K236" i="14" l="1"/>
  <c r="D236" i="14"/>
  <c r="L236" i="14" s="1"/>
  <c r="I236" i="14"/>
  <c r="G237" i="14" l="1"/>
  <c r="J237" i="14" s="1"/>
  <c r="F237" i="14"/>
  <c r="H237" i="14" s="1"/>
  <c r="K237" i="14" l="1"/>
  <c r="I237" i="14"/>
  <c r="D237" i="14"/>
  <c r="L237" i="14" s="1"/>
  <c r="F238" i="14" l="1"/>
  <c r="H238" i="14" s="1"/>
  <c r="G238" i="14"/>
  <c r="J238" i="14" s="1"/>
  <c r="K238" i="14" l="1"/>
  <c r="D238" i="14"/>
  <c r="L238" i="14" s="1"/>
  <c r="I238" i="14"/>
  <c r="G239" i="14" l="1"/>
  <c r="J239" i="14" s="1"/>
  <c r="F239" i="14"/>
  <c r="H239" i="14" s="1"/>
  <c r="K239" i="14" l="1"/>
  <c r="I239" i="14"/>
  <c r="D239" i="14"/>
  <c r="L239" i="14" s="1"/>
  <c r="F240" i="14" l="1"/>
  <c r="H240" i="14" s="1"/>
  <c r="G240" i="14"/>
  <c r="J240" i="14" s="1"/>
  <c r="K240" i="14" l="1"/>
  <c r="D240" i="14"/>
  <c r="L240" i="14" s="1"/>
  <c r="I240" i="14"/>
  <c r="G241" i="14" l="1"/>
  <c r="J241" i="14" s="1"/>
  <c r="F241" i="14"/>
  <c r="H241" i="14" s="1"/>
  <c r="K241" i="14" l="1"/>
  <c r="I241" i="14"/>
  <c r="D241" i="14"/>
  <c r="L241" i="14" s="1"/>
  <c r="F242" i="14" l="1"/>
  <c r="H242" i="14" s="1"/>
  <c r="G242" i="14"/>
  <c r="J242" i="14" s="1"/>
  <c r="K242" i="14" l="1"/>
  <c r="H11" i="1" s="1"/>
  <c r="D242" i="14"/>
  <c r="L242" i="14" s="1"/>
  <c r="I242" i="14"/>
  <c r="G243" i="14" l="1"/>
  <c r="J243" i="14" s="1"/>
  <c r="F243" i="14"/>
  <c r="H243" i="14" s="1"/>
  <c r="K243" i="14" l="1"/>
  <c r="I243" i="14"/>
  <c r="D243" i="14"/>
  <c r="L243" i="14" s="1"/>
  <c r="F244" i="14" l="1"/>
  <c r="H244" i="14" s="1"/>
  <c r="G244" i="14"/>
  <c r="J244" i="14" s="1"/>
  <c r="K244" i="14" l="1"/>
  <c r="D244" i="14"/>
  <c r="L244" i="14" s="1"/>
  <c r="I244" i="14"/>
  <c r="G245" i="14" l="1"/>
  <c r="J245" i="14" s="1"/>
  <c r="F245" i="14"/>
  <c r="H245" i="14" s="1"/>
  <c r="K245" i="14" l="1"/>
  <c r="I245" i="14"/>
  <c r="D245" i="14"/>
  <c r="L245" i="14" s="1"/>
  <c r="F246" i="14" l="1"/>
  <c r="H246" i="14" s="1"/>
  <c r="G246" i="14"/>
  <c r="J246" i="14" s="1"/>
  <c r="K246" i="14" l="1"/>
  <c r="D246" i="14"/>
  <c r="L246" i="14" s="1"/>
  <c r="I246" i="14"/>
  <c r="G247" i="14" l="1"/>
  <c r="J247" i="14" s="1"/>
  <c r="F247" i="14"/>
  <c r="H247" i="14" s="1"/>
  <c r="K247" i="14" l="1"/>
  <c r="I247" i="14"/>
  <c r="D247" i="14"/>
  <c r="L247" i="14" s="1"/>
  <c r="F248" i="14" l="1"/>
  <c r="H248" i="14" s="1"/>
  <c r="G248" i="14"/>
  <c r="J248" i="14" s="1"/>
  <c r="K248" i="14" l="1"/>
  <c r="D248" i="14"/>
  <c r="L248" i="14" s="1"/>
  <c r="I248" i="14"/>
  <c r="G249" i="14" l="1"/>
  <c r="J249" i="14" s="1"/>
  <c r="F249" i="14"/>
  <c r="H249" i="14" s="1"/>
  <c r="K249" i="14" l="1"/>
  <c r="I249" i="14"/>
  <c r="D249" i="14"/>
  <c r="L249" i="14" s="1"/>
  <c r="F250" i="14" l="1"/>
  <c r="H250" i="14" s="1"/>
  <c r="G250" i="14"/>
  <c r="J250" i="14" s="1"/>
  <c r="K250" i="14" l="1"/>
  <c r="D250" i="14"/>
  <c r="L250" i="14" s="1"/>
  <c r="I250" i="14"/>
  <c r="G251" i="14" l="1"/>
  <c r="J251" i="14" s="1"/>
  <c r="F251" i="14"/>
  <c r="H251" i="14" s="1"/>
  <c r="K251" i="14" l="1"/>
  <c r="I251" i="14"/>
  <c r="D251" i="14"/>
  <c r="L251" i="14" s="1"/>
  <c r="F252" i="14" l="1"/>
  <c r="H252" i="14" s="1"/>
  <c r="G252" i="14"/>
  <c r="J252" i="14" s="1"/>
  <c r="K252" i="14" l="1"/>
  <c r="D252" i="14"/>
  <c r="L252" i="14" s="1"/>
  <c r="I252" i="14"/>
  <c r="G253" i="14" l="1"/>
  <c r="J253" i="14" s="1"/>
  <c r="F253" i="14"/>
  <c r="H253" i="14" s="1"/>
  <c r="K253" i="14" l="1"/>
  <c r="I253" i="14"/>
  <c r="D253" i="14"/>
  <c r="L253" i="14" s="1"/>
  <c r="F254" i="14" l="1"/>
  <c r="H254" i="14" s="1"/>
  <c r="G254" i="14"/>
  <c r="J254" i="14" s="1"/>
  <c r="K254" i="14" l="1"/>
  <c r="D254" i="14"/>
  <c r="L254" i="14" s="1"/>
  <c r="I254" i="14"/>
  <c r="G255" i="14" l="1"/>
  <c r="J255" i="14" s="1"/>
  <c r="F255" i="14"/>
  <c r="H255" i="14" s="1"/>
  <c r="K255" i="14" l="1"/>
  <c r="I255" i="14"/>
  <c r="D255" i="14"/>
  <c r="L255" i="14" s="1"/>
  <c r="F256" i="14" l="1"/>
  <c r="H256" i="14" s="1"/>
  <c r="G256" i="14"/>
  <c r="J256" i="14" s="1"/>
  <c r="K256" i="14" l="1"/>
  <c r="D256" i="14"/>
  <c r="L256" i="14" s="1"/>
  <c r="I256" i="14"/>
  <c r="G257" i="14" l="1"/>
  <c r="J257" i="14" s="1"/>
  <c r="F257" i="14"/>
  <c r="H257" i="14" s="1"/>
  <c r="K257" i="14" l="1"/>
  <c r="I257" i="14"/>
  <c r="D257" i="14"/>
  <c r="L257" i="14" s="1"/>
  <c r="F258" i="14" l="1"/>
  <c r="H258" i="14" s="1"/>
  <c r="G258" i="14"/>
  <c r="J258" i="14" s="1"/>
  <c r="K258" i="14" l="1"/>
  <c r="D258" i="14"/>
  <c r="L258" i="14" s="1"/>
  <c r="I258" i="14"/>
  <c r="G259" i="14" l="1"/>
  <c r="J259" i="14" s="1"/>
  <c r="F259" i="14"/>
  <c r="H259" i="14" s="1"/>
  <c r="K259" i="14" l="1"/>
  <c r="I259" i="14"/>
  <c r="D259" i="14"/>
  <c r="L259" i="14" s="1"/>
  <c r="F260" i="14" l="1"/>
  <c r="H260" i="14" s="1"/>
  <c r="G260" i="14"/>
  <c r="J260" i="14" s="1"/>
  <c r="K260" i="14" l="1"/>
  <c r="D260" i="14"/>
  <c r="L260" i="14" s="1"/>
  <c r="I260" i="14"/>
  <c r="G261" i="14" l="1"/>
  <c r="J261" i="14" s="1"/>
  <c r="F261" i="14"/>
  <c r="H261" i="14" s="1"/>
  <c r="K261" i="14" l="1"/>
  <c r="I261" i="14"/>
  <c r="D261" i="14"/>
  <c r="L261" i="14" s="1"/>
  <c r="F262" i="14" l="1"/>
  <c r="H262" i="14" s="1"/>
  <c r="G262" i="14"/>
  <c r="J262" i="14" s="1"/>
  <c r="K262" i="14" l="1"/>
  <c r="D262" i="14"/>
  <c r="L262" i="14" s="1"/>
  <c r="I262" i="14"/>
  <c r="G263" i="14" l="1"/>
  <c r="J263" i="14" s="1"/>
  <c r="F263" i="14"/>
  <c r="H263" i="14" s="1"/>
  <c r="K263" i="14" l="1"/>
  <c r="I263" i="14"/>
  <c r="D263" i="14"/>
  <c r="L263" i="14" s="1"/>
  <c r="F264" i="14" l="1"/>
  <c r="H264" i="14" s="1"/>
  <c r="G264" i="14"/>
  <c r="J264" i="14" s="1"/>
  <c r="K264" i="14" l="1"/>
  <c r="D264" i="14"/>
  <c r="L264" i="14" s="1"/>
  <c r="I264" i="14"/>
  <c r="G265" i="14" l="1"/>
  <c r="J265" i="14" s="1"/>
  <c r="F265" i="14"/>
  <c r="H265" i="14" s="1"/>
  <c r="K265" i="14" l="1"/>
  <c r="I265" i="14"/>
  <c r="D265" i="14"/>
  <c r="L265" i="14" s="1"/>
  <c r="F266" i="14" l="1"/>
  <c r="H266" i="14" s="1"/>
  <c r="G266" i="14"/>
  <c r="J266" i="14" s="1"/>
  <c r="K266" i="14" l="1"/>
  <c r="D266" i="14"/>
  <c r="L266" i="14" s="1"/>
  <c r="I266" i="14"/>
  <c r="G267" i="14" l="1"/>
  <c r="J267" i="14" s="1"/>
  <c r="F267" i="14"/>
  <c r="H267" i="14" s="1"/>
  <c r="K267" i="14" l="1"/>
  <c r="I267" i="14"/>
  <c r="D267" i="14"/>
  <c r="L267" i="14" s="1"/>
  <c r="F268" i="14" l="1"/>
  <c r="H268" i="14" s="1"/>
  <c r="G268" i="14"/>
  <c r="J268" i="14" s="1"/>
  <c r="K268" i="14" l="1"/>
  <c r="D268" i="14"/>
  <c r="L268" i="14" s="1"/>
  <c r="I268" i="14"/>
  <c r="G269" i="14" l="1"/>
  <c r="J269" i="14" s="1"/>
  <c r="F269" i="14"/>
  <c r="H269" i="14" s="1"/>
  <c r="K269" i="14" l="1"/>
  <c r="I269" i="14"/>
  <c r="D269" i="14"/>
  <c r="L269" i="14" s="1"/>
  <c r="F270" i="14" l="1"/>
  <c r="H270" i="14" s="1"/>
  <c r="G270" i="14"/>
  <c r="J270" i="14" s="1"/>
  <c r="K270" i="14" l="1"/>
  <c r="D270" i="14"/>
  <c r="L270" i="14" s="1"/>
  <c r="I270" i="14"/>
  <c r="G271" i="14" l="1"/>
  <c r="J271" i="14" s="1"/>
  <c r="F271" i="14"/>
  <c r="H271" i="14" s="1"/>
  <c r="K271" i="14" l="1"/>
  <c r="I271" i="14"/>
  <c r="D271" i="14"/>
  <c r="L271" i="14" s="1"/>
  <c r="F272" i="14" l="1"/>
  <c r="H272" i="14" s="1"/>
  <c r="G272" i="14"/>
  <c r="J272" i="14" s="1"/>
  <c r="K272" i="14" l="1"/>
  <c r="D272" i="14"/>
  <c r="L272" i="14" s="1"/>
  <c r="I272" i="14"/>
  <c r="G273" i="14" l="1"/>
  <c r="J273" i="14" s="1"/>
  <c r="F273" i="14"/>
  <c r="H273" i="14" s="1"/>
  <c r="K273" i="14" l="1"/>
  <c r="I273" i="14"/>
  <c r="D273" i="14"/>
  <c r="L273" i="14" s="1"/>
  <c r="F274" i="14" l="1"/>
  <c r="H274" i="14" s="1"/>
  <c r="G274" i="14"/>
  <c r="J274" i="14" s="1"/>
  <c r="K274" i="14" l="1"/>
  <c r="D274" i="14"/>
  <c r="L274" i="14" s="1"/>
  <c r="I274" i="14"/>
  <c r="G275" i="14" l="1"/>
  <c r="J275" i="14" s="1"/>
  <c r="F275" i="14"/>
  <c r="H275" i="14" s="1"/>
  <c r="K275" i="14" l="1"/>
  <c r="I275" i="14"/>
  <c r="D275" i="14"/>
  <c r="L275" i="14" s="1"/>
  <c r="F276" i="14" l="1"/>
  <c r="H276" i="14" s="1"/>
  <c r="G276" i="14"/>
  <c r="J276" i="14" s="1"/>
  <c r="K276" i="14" l="1"/>
  <c r="D276" i="14"/>
  <c r="L276" i="14" s="1"/>
  <c r="I276" i="14"/>
  <c r="G277" i="14" l="1"/>
  <c r="J277" i="14" s="1"/>
  <c r="F277" i="14"/>
  <c r="H277" i="14" s="1"/>
  <c r="K277" i="14" l="1"/>
  <c r="I277" i="14"/>
  <c r="D277" i="14"/>
  <c r="L277" i="14" s="1"/>
  <c r="F278" i="14" l="1"/>
  <c r="H278" i="14" s="1"/>
  <c r="G278" i="14"/>
  <c r="J278" i="14" s="1"/>
  <c r="K278" i="14" l="1"/>
  <c r="D278" i="14"/>
  <c r="L278" i="14" s="1"/>
  <c r="I278" i="14"/>
  <c r="G279" i="14" l="1"/>
  <c r="J279" i="14" s="1"/>
  <c r="F279" i="14"/>
  <c r="H279" i="14" s="1"/>
  <c r="K279" i="14" l="1"/>
  <c r="I279" i="14"/>
  <c r="D279" i="14"/>
  <c r="L279" i="14" s="1"/>
  <c r="F280" i="14" l="1"/>
  <c r="H280" i="14" s="1"/>
  <c r="G280" i="14"/>
  <c r="J280" i="14" s="1"/>
  <c r="K280" i="14" l="1"/>
  <c r="D280" i="14"/>
  <c r="L280" i="14" s="1"/>
  <c r="I280" i="14"/>
  <c r="G281" i="14" l="1"/>
  <c r="J281" i="14" s="1"/>
  <c r="F281" i="14"/>
  <c r="H281" i="14" s="1"/>
  <c r="K281" i="14" l="1"/>
  <c r="I281" i="14"/>
  <c r="D281" i="14"/>
  <c r="L281" i="14" s="1"/>
  <c r="F282" i="14" l="1"/>
  <c r="H282" i="14" s="1"/>
  <c r="G282" i="14"/>
  <c r="J282" i="14" s="1"/>
  <c r="K282" i="14" l="1"/>
  <c r="D282" i="14"/>
  <c r="L282" i="14" s="1"/>
  <c r="I282" i="14"/>
  <c r="G283" i="14" l="1"/>
  <c r="J283" i="14" s="1"/>
  <c r="F283" i="14"/>
  <c r="H283" i="14" s="1"/>
  <c r="K283" i="14" l="1"/>
  <c r="I283" i="14"/>
  <c r="D283" i="14"/>
  <c r="L283" i="14" s="1"/>
  <c r="F284" i="14" l="1"/>
  <c r="H284" i="14" s="1"/>
  <c r="G284" i="14"/>
  <c r="J284" i="14" s="1"/>
  <c r="K284" i="14" l="1"/>
  <c r="D284" i="14"/>
  <c r="L284" i="14" s="1"/>
  <c r="I284" i="14"/>
  <c r="G285" i="14" l="1"/>
  <c r="J285" i="14" s="1"/>
  <c r="F285" i="14"/>
  <c r="H285" i="14" s="1"/>
  <c r="K285" i="14" l="1"/>
  <c r="I285" i="14"/>
  <c r="D285" i="14"/>
  <c r="L285" i="14" s="1"/>
  <c r="F286" i="14" l="1"/>
  <c r="H286" i="14" s="1"/>
  <c r="G286" i="14"/>
  <c r="J286" i="14" s="1"/>
  <c r="K286" i="14" l="1"/>
  <c r="D286" i="14"/>
  <c r="L286" i="14" s="1"/>
  <c r="I286" i="14"/>
  <c r="G287" i="14" l="1"/>
  <c r="J287" i="14" s="1"/>
  <c r="F287" i="14"/>
  <c r="H287" i="14" s="1"/>
  <c r="K287" i="14" l="1"/>
  <c r="I287" i="14"/>
  <c r="D287" i="14"/>
  <c r="L287" i="14" s="1"/>
  <c r="F288" i="14" l="1"/>
  <c r="H288" i="14" s="1"/>
  <c r="G288" i="14"/>
  <c r="J288" i="14" s="1"/>
  <c r="K288" i="14" l="1"/>
  <c r="I288" i="14"/>
  <c r="D288" i="14"/>
  <c r="L288" i="14" s="1"/>
  <c r="G289" i="14" l="1"/>
  <c r="J289" i="14" s="1"/>
  <c r="F289" i="14"/>
  <c r="H289" i="14" s="1"/>
  <c r="K289" i="14" l="1"/>
  <c r="I289" i="14"/>
  <c r="D289" i="14"/>
  <c r="L289" i="14" s="1"/>
  <c r="G290" i="14" l="1"/>
  <c r="J290" i="14" s="1"/>
  <c r="F290" i="14"/>
  <c r="H290" i="14" s="1"/>
  <c r="K290" i="14" l="1"/>
  <c r="D290" i="14"/>
  <c r="L290" i="14" s="1"/>
  <c r="I290" i="14"/>
  <c r="G291" i="14" l="1"/>
  <c r="J291" i="14" s="1"/>
  <c r="F291" i="14"/>
  <c r="H291" i="14" s="1"/>
  <c r="K291" i="14" l="1"/>
  <c r="I291" i="14"/>
  <c r="D291" i="14"/>
  <c r="L291" i="14" s="1"/>
  <c r="F292" i="14" l="1"/>
  <c r="H292" i="14" s="1"/>
  <c r="G292" i="14"/>
  <c r="J292" i="14" s="1"/>
  <c r="K292" i="14" l="1"/>
  <c r="I292" i="14"/>
  <c r="D292" i="14"/>
  <c r="L292" i="14" s="1"/>
  <c r="G293" i="14" l="1"/>
  <c r="J293" i="14" s="1"/>
  <c r="F293" i="14"/>
  <c r="H293" i="14" s="1"/>
  <c r="K293" i="14" l="1"/>
  <c r="I293" i="14"/>
  <c r="D293" i="14"/>
  <c r="L293" i="14" s="1"/>
  <c r="G294" i="14" l="1"/>
  <c r="J294" i="14" s="1"/>
  <c r="F294" i="14"/>
  <c r="H294" i="14" s="1"/>
  <c r="K294" i="14" l="1"/>
  <c r="D294" i="14"/>
  <c r="L294" i="14" s="1"/>
  <c r="I294" i="14"/>
  <c r="G295" i="14" l="1"/>
  <c r="J295" i="14" s="1"/>
  <c r="F295" i="14"/>
  <c r="H295" i="14" s="1"/>
  <c r="K295" i="14" l="1"/>
  <c r="I295" i="14"/>
  <c r="D295" i="14"/>
  <c r="L295" i="14" s="1"/>
  <c r="F296" i="14" l="1"/>
  <c r="H296" i="14" s="1"/>
  <c r="G296" i="14"/>
  <c r="J296" i="14" s="1"/>
  <c r="K296" i="14" l="1"/>
  <c r="I296" i="14"/>
  <c r="D296" i="14"/>
  <c r="L296" i="14" s="1"/>
  <c r="G297" i="14" l="1"/>
  <c r="J297" i="14" s="1"/>
  <c r="F297" i="14"/>
  <c r="H297" i="14" s="1"/>
  <c r="K297" i="14" l="1"/>
  <c r="I297" i="14"/>
  <c r="D297" i="14"/>
  <c r="L297" i="14" s="1"/>
  <c r="G298" i="14" l="1"/>
  <c r="J298" i="14" s="1"/>
  <c r="F298" i="14"/>
  <c r="H298" i="14" s="1"/>
  <c r="K298" i="14" l="1"/>
  <c r="I298" i="14"/>
  <c r="D298" i="14"/>
  <c r="L298" i="14" s="1"/>
  <c r="F299" i="14" l="1"/>
  <c r="H299" i="14" s="1"/>
  <c r="G299" i="14"/>
  <c r="J299" i="14" s="1"/>
  <c r="K299" i="14" l="1"/>
  <c r="D299" i="14"/>
  <c r="L299" i="14" s="1"/>
  <c r="I299" i="14"/>
  <c r="G300" i="14" l="1"/>
  <c r="J300" i="14" s="1"/>
  <c r="F300" i="14"/>
  <c r="H300" i="14" s="1"/>
  <c r="K300" i="14" l="1"/>
  <c r="I300" i="14"/>
  <c r="D300" i="14"/>
  <c r="L300" i="14" s="1"/>
  <c r="F301" i="14" l="1"/>
  <c r="H301" i="14" s="1"/>
  <c r="G301" i="14"/>
  <c r="J301" i="14" s="1"/>
  <c r="K301" i="14" l="1"/>
  <c r="D301" i="14"/>
  <c r="L301" i="14" s="1"/>
  <c r="I301" i="14"/>
  <c r="G302" i="14" l="1"/>
  <c r="J302" i="14" s="1"/>
  <c r="F302" i="14"/>
  <c r="H302" i="14" s="1"/>
  <c r="K302" i="14" l="1"/>
  <c r="H12" i="1" s="1"/>
  <c r="I302" i="14"/>
  <c r="D302" i="14"/>
  <c r="L302" i="14" s="1"/>
  <c r="F303" i="14" l="1"/>
  <c r="H303" i="14" s="1"/>
  <c r="G303" i="14"/>
  <c r="J303" i="14" s="1"/>
  <c r="K303" i="14" l="1"/>
  <c r="D303" i="14"/>
  <c r="L303" i="14" s="1"/>
  <c r="I303" i="14"/>
  <c r="G304" i="14" l="1"/>
  <c r="J304" i="14" s="1"/>
  <c r="F304" i="14"/>
  <c r="H304" i="14" s="1"/>
  <c r="K304" i="14" l="1"/>
  <c r="I304" i="14"/>
  <c r="D304" i="14"/>
  <c r="L304" i="14" s="1"/>
  <c r="F305" i="14" l="1"/>
  <c r="H305" i="14" s="1"/>
  <c r="G305" i="14"/>
  <c r="J305" i="14" s="1"/>
  <c r="K305" i="14" l="1"/>
  <c r="D305" i="14"/>
  <c r="L305" i="14" s="1"/>
  <c r="I305" i="14"/>
  <c r="G306" i="14" l="1"/>
  <c r="J306" i="14" s="1"/>
  <c r="F306" i="14"/>
  <c r="H306" i="14" s="1"/>
  <c r="K306" i="14" l="1"/>
  <c r="I306" i="14"/>
  <c r="D306" i="14"/>
  <c r="L306" i="14" s="1"/>
  <c r="F307" i="14" l="1"/>
  <c r="H307" i="14" s="1"/>
  <c r="G307" i="14"/>
  <c r="J307" i="14" s="1"/>
  <c r="K307" i="14" l="1"/>
  <c r="D307" i="14"/>
  <c r="L307" i="14" s="1"/>
  <c r="I307" i="14"/>
  <c r="G308" i="14" l="1"/>
  <c r="J308" i="14" s="1"/>
  <c r="F308" i="14"/>
  <c r="H308" i="14" s="1"/>
  <c r="K308" i="14" l="1"/>
  <c r="I308" i="14"/>
  <c r="D308" i="14"/>
  <c r="L308" i="14" s="1"/>
  <c r="F309" i="14" l="1"/>
  <c r="H309" i="14" s="1"/>
  <c r="G309" i="14"/>
  <c r="J309" i="14" s="1"/>
  <c r="K309" i="14" l="1"/>
  <c r="D309" i="14"/>
  <c r="L309" i="14" s="1"/>
  <c r="I309" i="14"/>
  <c r="G310" i="14" l="1"/>
  <c r="J310" i="14" s="1"/>
  <c r="F310" i="14"/>
  <c r="H310" i="14" s="1"/>
  <c r="K310" i="14" l="1"/>
  <c r="I310" i="14"/>
  <c r="D310" i="14"/>
  <c r="L310" i="14" s="1"/>
  <c r="F311" i="14" l="1"/>
  <c r="H311" i="14" s="1"/>
  <c r="G311" i="14"/>
  <c r="J311" i="14" s="1"/>
  <c r="K311" i="14" l="1"/>
  <c r="D311" i="14"/>
  <c r="L311" i="14" s="1"/>
  <c r="I311" i="14"/>
  <c r="G312" i="14" l="1"/>
  <c r="J312" i="14" s="1"/>
  <c r="F312" i="14"/>
  <c r="H312" i="14" s="1"/>
  <c r="K312" i="14" l="1"/>
  <c r="I312" i="14"/>
  <c r="D312" i="14"/>
  <c r="L312" i="14" s="1"/>
  <c r="F313" i="14" l="1"/>
  <c r="H313" i="14" s="1"/>
  <c r="G313" i="14"/>
  <c r="J313" i="14" s="1"/>
  <c r="K313" i="14" l="1"/>
  <c r="D313" i="14"/>
  <c r="L313" i="14" s="1"/>
  <c r="I313" i="14"/>
  <c r="G314" i="14" l="1"/>
  <c r="J314" i="14" s="1"/>
  <c r="F314" i="14"/>
  <c r="H314" i="14" s="1"/>
  <c r="K314" i="14" l="1"/>
  <c r="I314" i="14"/>
  <c r="D314" i="14"/>
  <c r="L314" i="14" s="1"/>
  <c r="F315" i="14" l="1"/>
  <c r="H315" i="14" s="1"/>
  <c r="G315" i="14"/>
  <c r="J315" i="14" s="1"/>
  <c r="K315" i="14" l="1"/>
  <c r="D315" i="14"/>
  <c r="L315" i="14" s="1"/>
  <c r="I315" i="14"/>
  <c r="G316" i="14" l="1"/>
  <c r="J316" i="14" s="1"/>
  <c r="F316" i="14"/>
  <c r="H316" i="14" s="1"/>
  <c r="K316" i="14" l="1"/>
  <c r="I316" i="14"/>
  <c r="D316" i="14"/>
  <c r="L316" i="14" s="1"/>
  <c r="F317" i="14" l="1"/>
  <c r="H317" i="14" s="1"/>
  <c r="G317" i="14"/>
  <c r="J317" i="14" s="1"/>
  <c r="K317" i="14" l="1"/>
  <c r="D317" i="14"/>
  <c r="L317" i="14" s="1"/>
  <c r="I317" i="14"/>
  <c r="G318" i="14" l="1"/>
  <c r="J318" i="14" s="1"/>
  <c r="F318" i="14"/>
  <c r="H318" i="14" s="1"/>
  <c r="K318" i="14" l="1"/>
  <c r="I318" i="14"/>
  <c r="D318" i="14"/>
  <c r="L318" i="14" s="1"/>
  <c r="G319" i="14" l="1"/>
  <c r="J319" i="14" s="1"/>
  <c r="F319" i="14"/>
  <c r="H319" i="14" s="1"/>
  <c r="K319" i="14" l="1"/>
  <c r="I319" i="14"/>
  <c r="D319" i="14"/>
  <c r="L319" i="14" s="1"/>
  <c r="G320" i="14" l="1"/>
  <c r="J320" i="14" s="1"/>
  <c r="F320" i="14"/>
  <c r="H320" i="14" s="1"/>
  <c r="K320" i="14" l="1"/>
  <c r="D320" i="14"/>
  <c r="L320" i="14" s="1"/>
  <c r="I320" i="14"/>
  <c r="F321" i="14" l="1"/>
  <c r="H321" i="14" s="1"/>
  <c r="G321" i="14"/>
  <c r="J321" i="14" s="1"/>
  <c r="K321" i="14" l="1"/>
  <c r="I321" i="14"/>
  <c r="D321" i="14"/>
  <c r="L321" i="14" s="1"/>
  <c r="F322" i="14" l="1"/>
  <c r="H322" i="14" s="1"/>
  <c r="G322" i="14"/>
  <c r="J322" i="14" s="1"/>
  <c r="K322" i="14" l="1"/>
  <c r="I322" i="14"/>
  <c r="D322" i="14"/>
  <c r="L322" i="14" s="1"/>
  <c r="G323" i="14" l="1"/>
  <c r="J323" i="14" s="1"/>
  <c r="F323" i="14"/>
  <c r="H323" i="14" s="1"/>
  <c r="K323" i="14" l="1"/>
  <c r="D323" i="14"/>
  <c r="L323" i="14" s="1"/>
  <c r="I323" i="14"/>
  <c r="G324" i="14" l="1"/>
  <c r="J324" i="14" s="1"/>
  <c r="F324" i="14"/>
  <c r="H324" i="14" s="1"/>
  <c r="K324" i="14" l="1"/>
  <c r="D324" i="14"/>
  <c r="L324" i="14" s="1"/>
  <c r="I324" i="14"/>
  <c r="F325" i="14" l="1"/>
  <c r="H325" i="14" s="1"/>
  <c r="G325" i="14"/>
  <c r="J325" i="14" s="1"/>
  <c r="K325" i="14" l="1"/>
  <c r="I325" i="14"/>
  <c r="D325" i="14"/>
  <c r="L325" i="14" s="1"/>
  <c r="F326" i="14" l="1"/>
  <c r="H326" i="14" s="1"/>
  <c r="G326" i="14"/>
  <c r="J326" i="14" s="1"/>
  <c r="K326" i="14" l="1"/>
  <c r="I326" i="14"/>
  <c r="D326" i="14"/>
  <c r="L326" i="14" s="1"/>
  <c r="G327" i="14" l="1"/>
  <c r="J327" i="14" s="1"/>
  <c r="F327" i="14"/>
  <c r="H327" i="14" s="1"/>
  <c r="K327" i="14" l="1"/>
  <c r="D327" i="14"/>
  <c r="L327" i="14" s="1"/>
  <c r="I327" i="14"/>
  <c r="G328" i="14" l="1"/>
  <c r="J328" i="14" s="1"/>
  <c r="F328" i="14"/>
  <c r="H328" i="14" s="1"/>
  <c r="K328" i="14" l="1"/>
  <c r="D328" i="14"/>
  <c r="L328" i="14" s="1"/>
  <c r="I328" i="14"/>
  <c r="F329" i="14" l="1"/>
  <c r="H329" i="14" s="1"/>
  <c r="G329" i="14"/>
  <c r="J329" i="14" s="1"/>
  <c r="K329" i="14" l="1"/>
  <c r="I329" i="14"/>
  <c r="D329" i="14"/>
  <c r="L329" i="14" s="1"/>
  <c r="F330" i="14" l="1"/>
  <c r="H330" i="14" s="1"/>
  <c r="G330" i="14"/>
  <c r="J330" i="14" s="1"/>
  <c r="K330" i="14" l="1"/>
  <c r="I330" i="14"/>
  <c r="D330" i="14"/>
  <c r="L330" i="14" s="1"/>
  <c r="G331" i="14" l="1"/>
  <c r="J331" i="14" s="1"/>
  <c r="F331" i="14"/>
  <c r="H331" i="14" s="1"/>
  <c r="K331" i="14" l="1"/>
  <c r="D331" i="14"/>
  <c r="L331" i="14" s="1"/>
  <c r="I331" i="14"/>
  <c r="G332" i="14" l="1"/>
  <c r="J332" i="14" s="1"/>
  <c r="F332" i="14"/>
  <c r="H332" i="14" s="1"/>
  <c r="K332" i="14" l="1"/>
  <c r="D332" i="14"/>
  <c r="L332" i="14" s="1"/>
  <c r="I332" i="14"/>
  <c r="F333" i="14" l="1"/>
  <c r="H333" i="14" s="1"/>
  <c r="G333" i="14"/>
  <c r="J333" i="14" s="1"/>
  <c r="K333" i="14" l="1"/>
  <c r="I333" i="14"/>
  <c r="D333" i="14"/>
  <c r="L333" i="14" s="1"/>
  <c r="F334" i="14" l="1"/>
  <c r="H334" i="14" s="1"/>
  <c r="G334" i="14"/>
  <c r="J334" i="14" s="1"/>
  <c r="K334" i="14" l="1"/>
  <c r="I334" i="14"/>
  <c r="D334" i="14"/>
  <c r="L334" i="14" s="1"/>
  <c r="G335" i="14" l="1"/>
  <c r="J335" i="14" s="1"/>
  <c r="F335" i="14"/>
  <c r="H335" i="14" s="1"/>
  <c r="K335" i="14" l="1"/>
  <c r="D335" i="14"/>
  <c r="L335" i="14" s="1"/>
  <c r="I335" i="14"/>
  <c r="G336" i="14" l="1"/>
  <c r="J336" i="14" s="1"/>
  <c r="F336" i="14"/>
  <c r="H336" i="14" s="1"/>
  <c r="K336" i="14" l="1"/>
  <c r="D336" i="14"/>
  <c r="L336" i="14" s="1"/>
  <c r="I336" i="14"/>
  <c r="F337" i="14" l="1"/>
  <c r="H337" i="14" s="1"/>
  <c r="G337" i="14"/>
  <c r="J337" i="14" s="1"/>
  <c r="K337" i="14" l="1"/>
  <c r="I337" i="14"/>
  <c r="D337" i="14"/>
  <c r="L337" i="14" s="1"/>
  <c r="F338" i="14" l="1"/>
  <c r="H338" i="14" s="1"/>
  <c r="G338" i="14"/>
  <c r="J338" i="14" s="1"/>
  <c r="K338" i="14" l="1"/>
  <c r="I338" i="14"/>
  <c r="D338" i="14"/>
  <c r="L338" i="14" s="1"/>
  <c r="G339" i="14" l="1"/>
  <c r="J339" i="14" s="1"/>
  <c r="F339" i="14"/>
  <c r="H339" i="14" s="1"/>
  <c r="K339" i="14" l="1"/>
  <c r="D339" i="14"/>
  <c r="L339" i="14" s="1"/>
  <c r="I339" i="14"/>
  <c r="G340" i="14" l="1"/>
  <c r="J340" i="14" s="1"/>
  <c r="F340" i="14"/>
  <c r="H340" i="14" s="1"/>
  <c r="K340" i="14" l="1"/>
  <c r="D340" i="14"/>
  <c r="L340" i="14" s="1"/>
  <c r="I340" i="14"/>
  <c r="F341" i="14" l="1"/>
  <c r="H341" i="14" s="1"/>
  <c r="G341" i="14"/>
  <c r="J341" i="14" s="1"/>
  <c r="K341" i="14" l="1"/>
  <c r="I341" i="14"/>
  <c r="D341" i="14"/>
  <c r="L341" i="14" s="1"/>
  <c r="F342" i="14" l="1"/>
  <c r="H342" i="14" s="1"/>
  <c r="G342" i="14"/>
  <c r="J342" i="14" s="1"/>
  <c r="K342" i="14" l="1"/>
  <c r="I342" i="14"/>
  <c r="D342" i="14"/>
  <c r="L342" i="14" s="1"/>
  <c r="G343" i="14" l="1"/>
  <c r="J343" i="14" s="1"/>
  <c r="F343" i="14"/>
  <c r="H343" i="14" s="1"/>
  <c r="K343" i="14" l="1"/>
  <c r="D343" i="14"/>
  <c r="L343" i="14" s="1"/>
  <c r="I343" i="14"/>
  <c r="G344" i="14" l="1"/>
  <c r="J344" i="14" s="1"/>
  <c r="F344" i="14"/>
  <c r="H344" i="14" s="1"/>
  <c r="K344" i="14" l="1"/>
  <c r="D344" i="14"/>
  <c r="L344" i="14" s="1"/>
  <c r="I344" i="14"/>
  <c r="F345" i="14" l="1"/>
  <c r="H345" i="14" s="1"/>
  <c r="G345" i="14"/>
  <c r="J345" i="14" s="1"/>
  <c r="K345" i="14" l="1"/>
  <c r="I345" i="14"/>
  <c r="D345" i="14"/>
  <c r="L345" i="14" s="1"/>
  <c r="F346" i="14" l="1"/>
  <c r="H346" i="14" s="1"/>
  <c r="G346" i="14"/>
  <c r="J346" i="14" s="1"/>
  <c r="K346" i="14" l="1"/>
  <c r="I346" i="14"/>
  <c r="D346" i="14"/>
  <c r="L346" i="14" s="1"/>
  <c r="G347" i="14" l="1"/>
  <c r="J347" i="14" s="1"/>
  <c r="F347" i="14"/>
  <c r="H347" i="14" s="1"/>
  <c r="K347" i="14" l="1"/>
  <c r="D347" i="14"/>
  <c r="L347" i="14" s="1"/>
  <c r="I347" i="14"/>
  <c r="G348" i="14" l="1"/>
  <c r="J348" i="14" s="1"/>
  <c r="F348" i="14"/>
  <c r="H348" i="14" s="1"/>
  <c r="K348" i="14" l="1"/>
  <c r="D348" i="14"/>
  <c r="L348" i="14" s="1"/>
  <c r="I348" i="14"/>
  <c r="F349" i="14" l="1"/>
  <c r="H349" i="14" s="1"/>
  <c r="G349" i="14"/>
  <c r="J349" i="14" s="1"/>
  <c r="K349" i="14" l="1"/>
  <c r="I349" i="14"/>
  <c r="D349" i="14"/>
  <c r="L349" i="14" s="1"/>
  <c r="F350" i="14" l="1"/>
  <c r="H350" i="14" s="1"/>
  <c r="G350" i="14"/>
  <c r="J350" i="14" s="1"/>
  <c r="K350" i="14" l="1"/>
  <c r="I350" i="14"/>
  <c r="D350" i="14"/>
  <c r="L350" i="14" s="1"/>
  <c r="G351" i="14" l="1"/>
  <c r="J351" i="14" s="1"/>
  <c r="F351" i="14"/>
  <c r="H351" i="14" s="1"/>
  <c r="K351" i="14" l="1"/>
  <c r="D351" i="14"/>
  <c r="L351" i="14" s="1"/>
  <c r="I351" i="14"/>
  <c r="G352" i="14" l="1"/>
  <c r="J352" i="14" s="1"/>
  <c r="F352" i="14"/>
  <c r="H352" i="14" s="1"/>
  <c r="K352" i="14" l="1"/>
  <c r="D352" i="14"/>
  <c r="L352" i="14" s="1"/>
  <c r="I352" i="14"/>
  <c r="F353" i="14" l="1"/>
  <c r="H353" i="14" s="1"/>
  <c r="G353" i="14"/>
  <c r="J353" i="14" s="1"/>
  <c r="K353" i="14" l="1"/>
  <c r="I353" i="14"/>
  <c r="D353" i="14"/>
  <c r="L353" i="14" s="1"/>
  <c r="F354" i="14" l="1"/>
  <c r="H354" i="14" s="1"/>
  <c r="G354" i="14"/>
  <c r="J354" i="14" s="1"/>
  <c r="K354" i="14" l="1"/>
  <c r="I354" i="14"/>
  <c r="D354" i="14"/>
  <c r="L354" i="14" s="1"/>
  <c r="G355" i="14" l="1"/>
  <c r="J355" i="14" s="1"/>
  <c r="F355" i="14"/>
  <c r="H355" i="14" s="1"/>
  <c r="K355" i="14" l="1"/>
  <c r="D355" i="14"/>
  <c r="L355" i="14" s="1"/>
  <c r="I355" i="14"/>
  <c r="G356" i="14" l="1"/>
  <c r="J356" i="14" s="1"/>
  <c r="F356" i="14"/>
  <c r="H356" i="14" s="1"/>
  <c r="K356" i="14" l="1"/>
  <c r="D356" i="14"/>
  <c r="L356" i="14" s="1"/>
  <c r="I356" i="14"/>
  <c r="F357" i="14" l="1"/>
  <c r="H357" i="14" s="1"/>
  <c r="G357" i="14"/>
  <c r="J357" i="14" s="1"/>
  <c r="K357" i="14" l="1"/>
  <c r="I357" i="14"/>
  <c r="D357" i="14"/>
  <c r="L357" i="14" s="1"/>
  <c r="F358" i="14" l="1"/>
  <c r="H358" i="14" s="1"/>
  <c r="G358" i="14"/>
  <c r="J358" i="14" s="1"/>
  <c r="K358" i="14" l="1"/>
  <c r="I358" i="14"/>
  <c r="D358" i="14"/>
  <c r="L358" i="14" s="1"/>
  <c r="G359" i="14" l="1"/>
  <c r="J359" i="14" s="1"/>
  <c r="F359" i="14"/>
  <c r="H359" i="14" s="1"/>
  <c r="K359" i="14" l="1"/>
  <c r="D359" i="14"/>
  <c r="L359" i="14" s="1"/>
  <c r="I359" i="14"/>
  <c r="G360" i="14" l="1"/>
  <c r="J360" i="14" s="1"/>
  <c r="F360" i="14"/>
  <c r="H360" i="14" s="1"/>
  <c r="K360" i="14" l="1"/>
  <c r="D360" i="14"/>
  <c r="L360" i="14" s="1"/>
  <c r="I360" i="14"/>
  <c r="F361" i="14" l="1"/>
  <c r="H361" i="14" s="1"/>
  <c r="G361" i="14"/>
  <c r="J361" i="14" s="1"/>
  <c r="H2" i="1" s="1"/>
  <c r="H3" i="1" l="1"/>
  <c r="H4" i="1" s="1"/>
  <c r="K361" i="14"/>
  <c r="H13" i="1" s="1"/>
  <c r="I361" i="14"/>
  <c r="D361" i="14"/>
  <c r="L361" i="14" s="1"/>
  <c r="E301" i="11" l="1"/>
  <c r="E302" i="11" l="1"/>
  <c r="E304" i="11" l="1"/>
  <c r="E305" i="11" l="1"/>
  <c r="E306" i="11" l="1"/>
  <c r="E307" i="11" l="1"/>
  <c r="E308" i="11" l="1"/>
  <c r="E309" i="11" l="1"/>
  <c r="E310" i="11" l="1"/>
  <c r="E311" i="11" l="1"/>
  <c r="E312" i="11" l="1"/>
  <c r="E313" i="11" l="1"/>
  <c r="E314" i="11" l="1"/>
  <c r="E316" i="11" l="1"/>
  <c r="E317" i="11" l="1"/>
  <c r="E318" i="11" l="1"/>
  <c r="E319" i="11" l="1"/>
  <c r="E320" i="11" l="1"/>
  <c r="E321" i="11" l="1"/>
  <c r="E322" i="11" l="1"/>
  <c r="E323" i="11" l="1"/>
  <c r="E324" i="11" l="1"/>
  <c r="E325" i="11" l="1"/>
  <c r="E326" i="11" l="1"/>
  <c r="E328" i="11" l="1"/>
  <c r="E329" i="11" l="1"/>
  <c r="E330" i="11" l="1"/>
  <c r="E331" i="11" l="1"/>
  <c r="E332" i="11" l="1"/>
  <c r="E333" i="11" l="1"/>
  <c r="E334" i="11" l="1"/>
  <c r="E335" i="11" l="1"/>
  <c r="E336" i="11" l="1"/>
  <c r="E337" i="11" l="1"/>
  <c r="E338" i="11" l="1"/>
  <c r="E340" i="11" l="1"/>
  <c r="E341" i="11" l="1"/>
  <c r="E342" i="11" l="1"/>
  <c r="E343" i="11" l="1"/>
  <c r="E344" i="11" l="1"/>
  <c r="E345" i="11" l="1"/>
  <c r="E346" i="11" l="1"/>
  <c r="E347" i="11" l="1"/>
  <c r="E348" i="11" l="1"/>
  <c r="E349" i="11" l="1"/>
  <c r="E350" i="11" l="1"/>
  <c r="E352" i="11" l="1"/>
  <c r="E353" i="11" l="1"/>
  <c r="E354" i="11" l="1"/>
  <c r="E355" i="11" l="1"/>
  <c r="E356" i="11" l="1"/>
  <c r="E357" i="11" l="1"/>
  <c r="E358" i="11" l="1"/>
  <c r="E359" i="11" l="1"/>
  <c r="E360" i="11" l="1"/>
  <c r="G3" i="3" l="1"/>
  <c r="I3" i="3" l="1"/>
  <c r="E303" i="11" l="1"/>
  <c r="E315" i="11" l="1"/>
  <c r="E327" i="11" l="1"/>
  <c r="E339" i="11" l="1"/>
  <c r="E351" i="11" l="1"/>
  <c r="E361" i="11" l="1"/>
  <c r="E61" i="12" l="1"/>
  <c r="E58" i="12"/>
  <c r="E44" i="3"/>
  <c r="E60" i="13"/>
  <c r="E12" i="13"/>
  <c r="E54" i="13"/>
  <c r="E47" i="13"/>
  <c r="E28" i="13"/>
  <c r="E21" i="13"/>
  <c r="E7" i="13"/>
  <c r="E20" i="13"/>
  <c r="E13" i="13"/>
  <c r="E59" i="12"/>
  <c r="E16" i="13"/>
  <c r="E36" i="13"/>
  <c r="E29" i="13"/>
  <c r="E22" i="13"/>
  <c r="E52" i="13"/>
  <c r="E45" i="13"/>
  <c r="E38" i="13"/>
  <c r="E31" i="13"/>
  <c r="E15" i="13"/>
  <c r="E24" i="13"/>
  <c r="E58" i="13"/>
  <c r="E50" i="13"/>
  <c r="E43" i="13"/>
  <c r="E44" i="13"/>
  <c r="E37" i="13"/>
  <c r="E30" i="13"/>
  <c r="E23" i="13"/>
  <c r="E14" i="13"/>
  <c r="E8" i="13"/>
  <c r="E57" i="12"/>
  <c r="E61" i="13"/>
  <c r="E53" i="13"/>
  <c r="E46" i="13"/>
  <c r="E39" i="13"/>
  <c r="E32" i="13"/>
  <c r="E25" i="13"/>
  <c r="E11" i="13"/>
  <c r="E10" i="13"/>
  <c r="E55" i="12"/>
  <c r="E48" i="13"/>
  <c r="E41" i="13"/>
  <c r="E34" i="13"/>
  <c r="E27" i="13"/>
  <c r="E40" i="13"/>
  <c r="E33" i="13"/>
  <c r="E26" i="13"/>
  <c r="E19" i="13"/>
  <c r="E9" i="13"/>
  <c r="E60" i="12"/>
  <c r="E57" i="13"/>
  <c r="E49" i="13"/>
  <c r="E42" i="13"/>
  <c r="E35" i="13"/>
  <c r="E17" i="13"/>
  <c r="E59" i="13"/>
  <c r="E51" i="13"/>
  <c r="E55" i="13"/>
  <c r="E18" i="13"/>
  <c r="E52" i="15"/>
  <c r="E61" i="15"/>
  <c r="E64" i="3"/>
  <c r="E29" i="15"/>
  <c r="E7" i="12"/>
  <c r="E37" i="15"/>
  <c r="E54" i="15"/>
  <c r="E38" i="3"/>
  <c r="E19" i="12"/>
  <c r="E47" i="12"/>
  <c r="E26" i="3"/>
  <c r="E24" i="3"/>
  <c r="E38" i="12"/>
  <c r="E36" i="3"/>
  <c r="E22" i="12"/>
  <c r="E42" i="12"/>
  <c r="E54" i="3"/>
  <c r="E19" i="3"/>
  <c r="E20" i="3"/>
  <c r="E32" i="15"/>
  <c r="E66" i="3"/>
  <c r="E9" i="12"/>
  <c r="E54" i="12"/>
  <c r="E33" i="3"/>
  <c r="E6" i="13"/>
  <c r="E17" i="12"/>
  <c r="E46" i="12"/>
  <c r="E65" i="3"/>
  <c r="E8" i="12"/>
  <c r="E39" i="12"/>
  <c r="E40" i="3"/>
  <c r="E23" i="3"/>
  <c r="E23" i="12"/>
  <c r="E51" i="12"/>
  <c r="E45" i="3"/>
  <c r="E8" i="15"/>
  <c r="E24" i="12"/>
  <c r="E34" i="3"/>
  <c r="E25" i="3"/>
  <c r="E31" i="15"/>
  <c r="E52" i="12"/>
  <c r="E62" i="13"/>
  <c r="E3" i="17"/>
  <c r="E27" i="12"/>
  <c r="E39" i="15"/>
  <c r="E55" i="3"/>
  <c r="E62" i="3"/>
  <c r="E34" i="12"/>
  <c r="E16" i="15"/>
  <c r="E44" i="15"/>
  <c r="E62" i="15"/>
  <c r="E14" i="3"/>
  <c r="E26" i="12"/>
  <c r="E3" i="12"/>
  <c r="E11" i="15"/>
  <c r="E10" i="12"/>
  <c r="E60" i="15"/>
  <c r="E32" i="3"/>
  <c r="E41" i="12"/>
  <c r="E21" i="12"/>
  <c r="E51" i="15"/>
  <c r="E11" i="3"/>
  <c r="E13" i="15"/>
  <c r="E17" i="3"/>
  <c r="E10" i="15"/>
  <c r="E18" i="12"/>
  <c r="E46" i="3"/>
  <c r="E18" i="15"/>
  <c r="E9" i="15"/>
  <c r="E25" i="12"/>
  <c r="E48" i="12"/>
  <c r="E28" i="3"/>
  <c r="E24" i="15"/>
  <c r="E48" i="15"/>
  <c r="E41" i="3"/>
  <c r="E15" i="15"/>
  <c r="E30" i="12"/>
  <c r="E3" i="15"/>
  <c r="E57" i="3"/>
  <c r="E33" i="15"/>
  <c r="E6" i="3"/>
  <c r="E21" i="15"/>
  <c r="E36" i="12"/>
  <c r="E15" i="3"/>
  <c r="E9" i="3"/>
  <c r="E19" i="15"/>
  <c r="E36" i="15"/>
  <c r="E46" i="15"/>
  <c r="E37" i="3"/>
  <c r="E11" i="12"/>
  <c r="E43" i="15"/>
  <c r="E23" i="15"/>
  <c r="E49" i="12"/>
  <c r="E3" i="3"/>
  <c r="J3" i="3" s="1"/>
  <c r="E29" i="3"/>
  <c r="E33" i="12"/>
  <c r="E10" i="3"/>
  <c r="E50" i="3"/>
  <c r="E26" i="15"/>
  <c r="E39" i="3"/>
  <c r="E22" i="3"/>
  <c r="E50" i="15"/>
  <c r="E28" i="12"/>
  <c r="E59" i="15"/>
  <c r="E7" i="3"/>
  <c r="E20" i="15"/>
  <c r="E35" i="3"/>
  <c r="E16" i="12"/>
  <c r="E47" i="3"/>
  <c r="E40" i="12"/>
  <c r="E48" i="3"/>
  <c r="E7" i="15"/>
  <c r="E31" i="3"/>
  <c r="E34" i="15"/>
  <c r="E57" i="15"/>
  <c r="E52" i="3"/>
  <c r="E29" i="12"/>
  <c r="E55" i="15"/>
  <c r="E5" i="13"/>
  <c r="E15" i="12"/>
  <c r="E37" i="12"/>
  <c r="E12" i="3"/>
  <c r="E60" i="3"/>
  <c r="E30" i="3"/>
  <c r="E40" i="15"/>
  <c r="E58" i="3"/>
  <c r="E28" i="15"/>
  <c r="E45" i="15"/>
  <c r="E49" i="3"/>
  <c r="E13" i="12"/>
  <c r="E38" i="15"/>
  <c r="E53" i="15"/>
  <c r="E21" i="3"/>
  <c r="E20" i="12"/>
  <c r="E61" i="3"/>
  <c r="E30" i="15"/>
  <c r="E45" i="12"/>
  <c r="E8" i="3"/>
  <c r="E14" i="15"/>
  <c r="E42" i="15"/>
  <c r="E51" i="3"/>
  <c r="E43" i="3"/>
  <c r="E31" i="12"/>
  <c r="E59" i="3"/>
  <c r="E17" i="15"/>
  <c r="E58" i="15"/>
  <c r="E35" i="12"/>
  <c r="E3" i="13"/>
  <c r="E42" i="3"/>
  <c r="E27" i="15"/>
  <c r="E13" i="3"/>
  <c r="E25" i="15"/>
  <c r="E5" i="15"/>
  <c r="E16" i="3"/>
  <c r="E49" i="15"/>
  <c r="E6" i="12"/>
  <c r="E5" i="12"/>
  <c r="E12" i="15"/>
  <c r="E41" i="15"/>
  <c r="E5" i="3"/>
  <c r="E12" i="12"/>
  <c r="E32" i="12"/>
  <c r="E62" i="12"/>
  <c r="E6" i="15"/>
  <c r="E44" i="12"/>
  <c r="E18" i="3"/>
  <c r="E14" i="12"/>
  <c r="E47" i="15"/>
  <c r="E53" i="3"/>
  <c r="E35" i="15"/>
  <c r="E50" i="12"/>
  <c r="E53" i="12"/>
  <c r="E27" i="3"/>
  <c r="E22" i="15"/>
  <c r="E43" i="12"/>
  <c r="E64" i="15"/>
  <c r="E66" i="15"/>
  <c r="E64" i="13"/>
  <c r="E64" i="12"/>
  <c r="E65" i="15"/>
  <c r="E65" i="13"/>
  <c r="E65" i="12"/>
  <c r="E66" i="12"/>
  <c r="E66" i="13"/>
  <c r="K3" i="17" l="1"/>
  <c r="M3" i="17"/>
  <c r="D4" i="3"/>
  <c r="F4" i="3"/>
  <c r="H4" i="3" s="1"/>
  <c r="N3" i="15"/>
  <c r="M3" i="15"/>
  <c r="J3" i="12"/>
  <c r="K3" i="12" s="1"/>
  <c r="L3" i="12"/>
  <c r="L3" i="17" l="1"/>
  <c r="G4" i="17"/>
  <c r="I4" i="17" s="1"/>
  <c r="H4" i="17"/>
  <c r="G4" i="12"/>
  <c r="F4" i="12"/>
  <c r="G4" i="15"/>
  <c r="H4" i="15"/>
  <c r="J4" i="3"/>
  <c r="G4" i="3"/>
  <c r="I4" i="3" s="1"/>
  <c r="B8" i="6" s="1"/>
  <c r="B48" i="6" s="1"/>
  <c r="J4" i="12" l="1"/>
  <c r="D4" i="12"/>
  <c r="L4" i="12" s="1"/>
  <c r="D4" i="15"/>
  <c r="C48" i="6"/>
  <c r="C50" i="6" s="1"/>
  <c r="C51" i="6" s="1"/>
  <c r="D48" i="6"/>
  <c r="D50" i="6" s="1"/>
  <c r="D51" i="6" s="1"/>
  <c r="I4" i="15"/>
  <c r="J4" i="15" s="1"/>
  <c r="F4" i="15" s="1"/>
  <c r="F4" i="17"/>
  <c r="D4" i="17"/>
  <c r="J4" i="17"/>
  <c r="F5" i="3"/>
  <c r="H5" i="3" s="1"/>
  <c r="D5" i="3"/>
  <c r="H4" i="12"/>
  <c r="I4" i="12" s="1"/>
  <c r="B8" i="5" s="1"/>
  <c r="B48" i="5" s="1"/>
  <c r="G5" i="3" l="1"/>
  <c r="I5" i="3" s="1"/>
  <c r="D48" i="5"/>
  <c r="D50" i="5" s="1"/>
  <c r="D51" i="5" s="1"/>
  <c r="C48" i="5"/>
  <c r="C50" i="5" s="1"/>
  <c r="C51" i="5" s="1"/>
  <c r="K4" i="15"/>
  <c r="L4" i="15" s="1"/>
  <c r="N4" i="15"/>
  <c r="J5" i="3"/>
  <c r="E4" i="17"/>
  <c r="K4" i="17" s="1"/>
  <c r="F5" i="12"/>
  <c r="G5" i="12"/>
  <c r="E3" i="11"/>
  <c r="M4" i="15"/>
  <c r="K4" i="12"/>
  <c r="L4" i="17" l="1"/>
  <c r="G7" i="1" s="1"/>
  <c r="H5" i="12"/>
  <c r="I5" i="12" s="1"/>
  <c r="G5" i="15"/>
  <c r="H5" i="15"/>
  <c r="M4" i="17"/>
  <c r="H15" i="1"/>
  <c r="G15" i="1"/>
  <c r="F15" i="1"/>
  <c r="D5" i="12"/>
  <c r="L5" i="12" s="1"/>
  <c r="J5" i="12"/>
  <c r="F6" i="3"/>
  <c r="H6" i="3" s="1"/>
  <c r="D6" i="3"/>
  <c r="F16" i="1"/>
  <c r="H16" i="1"/>
  <c r="G16" i="1"/>
  <c r="K5" i="12" l="1"/>
  <c r="F7" i="1" s="1"/>
  <c r="G17" i="1"/>
  <c r="D5" i="15"/>
  <c r="J6" i="3"/>
  <c r="G6" i="3"/>
  <c r="I6" i="3" s="1"/>
  <c r="G6" i="12"/>
  <c r="F6" i="12"/>
  <c r="H17" i="1"/>
  <c r="I5" i="15"/>
  <c r="J5" i="15" s="1"/>
  <c r="F5" i="15" s="1"/>
  <c r="H5" i="17"/>
  <c r="G5" i="17"/>
  <c r="I5" i="17" s="1"/>
  <c r="F17" i="1"/>
  <c r="M5" i="15" l="1"/>
  <c r="H6" i="15" s="1"/>
  <c r="H6" i="12"/>
  <c r="I6" i="12" s="1"/>
  <c r="D6" i="12"/>
  <c r="L6" i="12" s="1"/>
  <c r="J6" i="12"/>
  <c r="K5" i="15"/>
  <c r="L5" i="15" s="1"/>
  <c r="N5" i="15"/>
  <c r="D7" i="3"/>
  <c r="F7" i="3"/>
  <c r="H7" i="3" s="1"/>
  <c r="F5" i="17"/>
  <c r="J5" i="17"/>
  <c r="D5" i="17"/>
  <c r="G6" i="15" l="1"/>
  <c r="D6" i="15" s="1"/>
  <c r="G7" i="12"/>
  <c r="F7" i="12"/>
  <c r="K6" i="12"/>
  <c r="I6" i="15"/>
  <c r="J6" i="15" s="1"/>
  <c r="F6" i="15" s="1"/>
  <c r="E5" i="17"/>
  <c r="K5" i="17" s="1"/>
  <c r="J7" i="3"/>
  <c r="G7" i="3"/>
  <c r="I7" i="3" s="1"/>
  <c r="L5" i="17" l="1"/>
  <c r="D8" i="3"/>
  <c r="F8" i="3"/>
  <c r="H8" i="3" s="1"/>
  <c r="K6" i="15"/>
  <c r="L6" i="15" s="1"/>
  <c r="N6" i="15"/>
  <c r="H7" i="12"/>
  <c r="I7" i="12" s="1"/>
  <c r="M5" i="17"/>
  <c r="J7" i="12"/>
  <c r="D7" i="12"/>
  <c r="L7" i="12" s="1"/>
  <c r="M6" i="15"/>
  <c r="K7" i="12" l="1"/>
  <c r="G8" i="12"/>
  <c r="F8" i="12"/>
  <c r="J8" i="3"/>
  <c r="G8" i="3"/>
  <c r="I8" i="3" s="1"/>
  <c r="H7" i="15"/>
  <c r="G7" i="15"/>
  <c r="G6" i="17"/>
  <c r="I6" i="17" s="1"/>
  <c r="H6" i="17"/>
  <c r="F9" i="3" l="1"/>
  <c r="H9" i="3" s="1"/>
  <c r="D9" i="3"/>
  <c r="I7" i="15"/>
  <c r="J7" i="15" s="1"/>
  <c r="F7" i="15" s="1"/>
  <c r="H8" i="12"/>
  <c r="I8" i="12" s="1"/>
  <c r="F6" i="17"/>
  <c r="J6" i="17"/>
  <c r="D6" i="17"/>
  <c r="D7" i="15"/>
  <c r="J8" i="12"/>
  <c r="D8" i="12"/>
  <c r="L8" i="12" s="1"/>
  <c r="K8" i="12" l="1"/>
  <c r="E6" i="17"/>
  <c r="G9" i="12"/>
  <c r="F9" i="12"/>
  <c r="H9" i="12" s="1"/>
  <c r="K7" i="15"/>
  <c r="L7" i="15" s="1"/>
  <c r="N7" i="15"/>
  <c r="M7" i="15"/>
  <c r="J9" i="3"/>
  <c r="G9" i="3"/>
  <c r="I9" i="3" s="1"/>
  <c r="G8" i="15" l="1"/>
  <c r="H8" i="15"/>
  <c r="M6" i="17"/>
  <c r="K6" i="17"/>
  <c r="L6" i="17" s="1"/>
  <c r="J9" i="12"/>
  <c r="K9" i="12" s="1"/>
  <c r="D9" i="12"/>
  <c r="L9" i="12" s="1"/>
  <c r="I9" i="12"/>
  <c r="D10" i="3"/>
  <c r="F10" i="3"/>
  <c r="H10" i="3" s="1"/>
  <c r="I8" i="15" l="1"/>
  <c r="J8" i="15" s="1"/>
  <c r="F8" i="15" s="1"/>
  <c r="J10" i="3"/>
  <c r="G10" i="3"/>
  <c r="I10" i="3" s="1"/>
  <c r="G7" i="17"/>
  <c r="I7" i="17" s="1"/>
  <c r="H7" i="17"/>
  <c r="G10" i="12"/>
  <c r="F10" i="12"/>
  <c r="H10" i="12" s="1"/>
  <c r="D8" i="15"/>
  <c r="M8" i="15" l="1"/>
  <c r="K8" i="15"/>
  <c r="L8" i="15" s="1"/>
  <c r="N8" i="15"/>
  <c r="J10" i="12"/>
  <c r="K10" i="12" s="1"/>
  <c r="D10" i="12"/>
  <c r="L10" i="12" s="1"/>
  <c r="I10" i="12"/>
  <c r="D11" i="3"/>
  <c r="F11" i="3"/>
  <c r="H11" i="3" s="1"/>
  <c r="F7" i="17"/>
  <c r="J7" i="17"/>
  <c r="D7" i="17"/>
  <c r="J11" i="3" l="1"/>
  <c r="G11" i="3"/>
  <c r="I11" i="3" s="1"/>
  <c r="E7" i="17"/>
  <c r="K7" i="17" s="1"/>
  <c r="L7" i="17" s="1"/>
  <c r="G11" i="12"/>
  <c r="F11" i="12"/>
  <c r="H9" i="15"/>
  <c r="G9" i="15"/>
  <c r="I9" i="15" s="1"/>
  <c r="M7" i="17" l="1"/>
  <c r="D9" i="15"/>
  <c r="J9" i="15"/>
  <c r="F9" i="15" s="1"/>
  <c r="H11" i="12"/>
  <c r="I11" i="12" s="1"/>
  <c r="B114" i="1"/>
  <c r="J11" i="12"/>
  <c r="D11" i="12"/>
  <c r="L11" i="12" s="1"/>
  <c r="D12" i="3"/>
  <c r="F12" i="3"/>
  <c r="H12" i="3" s="1"/>
  <c r="G12" i="12" l="1"/>
  <c r="F12" i="12"/>
  <c r="N9" i="15"/>
  <c r="K9" i="15"/>
  <c r="L9" i="15" s="1"/>
  <c r="K11" i="12"/>
  <c r="M9" i="15"/>
  <c r="J12" i="3"/>
  <c r="G12" i="3"/>
  <c r="I12" i="3" s="1"/>
  <c r="H8" i="17"/>
  <c r="G8" i="17"/>
  <c r="I8" i="17" s="1"/>
  <c r="D13" i="3" l="1"/>
  <c r="F13" i="3"/>
  <c r="H13" i="3" s="1"/>
  <c r="H10" i="15"/>
  <c r="G10" i="15"/>
  <c r="I10" i="15" s="1"/>
  <c r="H12" i="12"/>
  <c r="I12" i="12" s="1"/>
  <c r="F8" i="17"/>
  <c r="J8" i="17"/>
  <c r="D8" i="17"/>
  <c r="D12" i="12"/>
  <c r="L12" i="12" s="1"/>
  <c r="J12" i="12"/>
  <c r="F13" i="12" l="1"/>
  <c r="G13" i="12"/>
  <c r="D10" i="15"/>
  <c r="J10" i="15"/>
  <c r="F10" i="15" s="1"/>
  <c r="E8" i="17"/>
  <c r="K12" i="12"/>
  <c r="J13" i="3"/>
  <c r="G13" i="3"/>
  <c r="I13" i="3" s="1"/>
  <c r="M8" i="17" l="1"/>
  <c r="K8" i="17"/>
  <c r="L8" i="17" s="1"/>
  <c r="D13" i="12"/>
  <c r="L13" i="12" s="1"/>
  <c r="J13" i="12"/>
  <c r="K10" i="15"/>
  <c r="L10" i="15" s="1"/>
  <c r="N10" i="15"/>
  <c r="H13" i="12"/>
  <c r="I13" i="12" s="1"/>
  <c r="F14" i="3"/>
  <c r="H14" i="3" s="1"/>
  <c r="D14" i="3"/>
  <c r="M10" i="15"/>
  <c r="H11" i="15" l="1"/>
  <c r="G11" i="15"/>
  <c r="G14" i="12"/>
  <c r="F14" i="12"/>
  <c r="J14" i="3"/>
  <c r="G14" i="3"/>
  <c r="I14" i="3" s="1"/>
  <c r="K13" i="12"/>
  <c r="G9" i="17"/>
  <c r="I9" i="17" s="1"/>
  <c r="H9" i="17"/>
  <c r="D11" i="15" l="1"/>
  <c r="H14" i="12"/>
  <c r="D14" i="12"/>
  <c r="L14" i="12" s="1"/>
  <c r="I14" i="12"/>
  <c r="J14" i="12"/>
  <c r="I11" i="15"/>
  <c r="J11" i="15" s="1"/>
  <c r="F11" i="15" s="1"/>
  <c r="P4" i="15"/>
  <c r="F9" i="17"/>
  <c r="D9" i="17"/>
  <c r="J9" i="17"/>
  <c r="F15" i="3"/>
  <c r="H15" i="3" s="1"/>
  <c r="D15" i="3"/>
  <c r="J15" i="3" l="1"/>
  <c r="G15" i="3"/>
  <c r="I15" i="3" s="1"/>
  <c r="G15" i="12"/>
  <c r="F15" i="12"/>
  <c r="K11" i="15"/>
  <c r="L11" i="15" s="1"/>
  <c r="N11" i="15"/>
  <c r="M11" i="15"/>
  <c r="E9" i="17"/>
  <c r="K14" i="12"/>
  <c r="H15" i="12" l="1"/>
  <c r="I15" i="12" s="1"/>
  <c r="D15" i="12"/>
  <c r="L15" i="12" s="1"/>
  <c r="J15" i="12"/>
  <c r="G12" i="15"/>
  <c r="I12" i="15" s="1"/>
  <c r="H12" i="15"/>
  <c r="M9" i="17"/>
  <c r="K9" i="17"/>
  <c r="L9" i="17" s="1"/>
  <c r="D16" i="3"/>
  <c r="F16" i="3"/>
  <c r="H16" i="3" s="1"/>
  <c r="J16" i="3" l="1"/>
  <c r="G16" i="3"/>
  <c r="I16" i="3" s="1"/>
  <c r="D12" i="15"/>
  <c r="J12" i="15"/>
  <c r="F12" i="15" s="1"/>
  <c r="G16" i="12"/>
  <c r="F16" i="12"/>
  <c r="G10" i="17"/>
  <c r="I10" i="17" s="1"/>
  <c r="H10" i="17"/>
  <c r="K15" i="12"/>
  <c r="K12" i="15" l="1"/>
  <c r="L12" i="15" s="1"/>
  <c r="N12" i="15"/>
  <c r="M12" i="15"/>
  <c r="F10" i="17"/>
  <c r="J10" i="17"/>
  <c r="D10" i="17"/>
  <c r="H16" i="12"/>
  <c r="I16" i="12" s="1"/>
  <c r="D16" i="12"/>
  <c r="L16" i="12" s="1"/>
  <c r="J16" i="12"/>
  <c r="F17" i="3"/>
  <c r="H17" i="3" s="1"/>
  <c r="D17" i="3"/>
  <c r="J17" i="3" l="1"/>
  <c r="G17" i="3"/>
  <c r="I17" i="3" s="1"/>
  <c r="H13" i="15"/>
  <c r="G13" i="15"/>
  <c r="I13" i="15" s="1"/>
  <c r="K16" i="12"/>
  <c r="E10" i="17"/>
  <c r="K10" i="17" s="1"/>
  <c r="L10" i="17" s="1"/>
  <c r="G17" i="12"/>
  <c r="F17" i="12"/>
  <c r="H17" i="12" s="1"/>
  <c r="D13" i="15" l="1"/>
  <c r="J13" i="15"/>
  <c r="F13" i="15" s="1"/>
  <c r="M10" i="17"/>
  <c r="K17" i="12"/>
  <c r="J17" i="12"/>
  <c r="D17" i="12"/>
  <c r="L17" i="12" s="1"/>
  <c r="I17" i="12"/>
  <c r="F18" i="3"/>
  <c r="H18" i="3" s="1"/>
  <c r="D18" i="3"/>
  <c r="H11" i="17" l="1"/>
  <c r="G11" i="17"/>
  <c r="I11" i="17" s="1"/>
  <c r="G18" i="12"/>
  <c r="F18" i="12"/>
  <c r="H18" i="12" s="1"/>
  <c r="N13" i="15"/>
  <c r="K13" i="15"/>
  <c r="L13" i="15" s="1"/>
  <c r="J18" i="3"/>
  <c r="G18" i="3"/>
  <c r="I18" i="3" s="1"/>
  <c r="M13" i="15"/>
  <c r="J18" i="12" l="1"/>
  <c r="K18" i="12" s="1"/>
  <c r="I18" i="12"/>
  <c r="D18" i="12"/>
  <c r="L18" i="12" s="1"/>
  <c r="D19" i="3"/>
  <c r="F19" i="3"/>
  <c r="H19" i="3" s="1"/>
  <c r="H14" i="15"/>
  <c r="G14" i="15"/>
  <c r="I14" i="15" s="1"/>
  <c r="F11" i="17"/>
  <c r="J11" i="17"/>
  <c r="D11" i="17"/>
  <c r="J14" i="15" l="1"/>
  <c r="F14" i="15" s="1"/>
  <c r="N14" i="15" s="1"/>
  <c r="J19" i="3"/>
  <c r="G19" i="3"/>
  <c r="I19" i="3" s="1"/>
  <c r="E11" i="17"/>
  <c r="K11" i="17" s="1"/>
  <c r="L11" i="17" s="1"/>
  <c r="G19" i="12"/>
  <c r="F19" i="12"/>
  <c r="D14" i="15"/>
  <c r="K14" i="15" l="1"/>
  <c r="L14" i="15" s="1"/>
  <c r="M14" i="15"/>
  <c r="M11" i="17"/>
  <c r="D19" i="12"/>
  <c r="L19" i="12" s="1"/>
  <c r="H19" i="12"/>
  <c r="J19" i="12"/>
  <c r="H15" i="15"/>
  <c r="G15" i="15"/>
  <c r="I15" i="15" s="1"/>
  <c r="D20" i="3"/>
  <c r="F20" i="3"/>
  <c r="H20" i="3" s="1"/>
  <c r="K19" i="12" l="1"/>
  <c r="D15" i="15"/>
  <c r="J15" i="15"/>
  <c r="F15" i="15" s="1"/>
  <c r="G20" i="12"/>
  <c r="F20" i="12"/>
  <c r="H20" i="12" s="1"/>
  <c r="J20" i="3"/>
  <c r="G20" i="3"/>
  <c r="I20" i="3" s="1"/>
  <c r="I19" i="12"/>
  <c r="G12" i="17"/>
  <c r="I12" i="17" s="1"/>
  <c r="H12" i="17"/>
  <c r="J20" i="12" l="1"/>
  <c r="K20" i="12" s="1"/>
  <c r="D20" i="12"/>
  <c r="L20" i="12" s="1"/>
  <c r="I20" i="12"/>
  <c r="K15" i="15"/>
  <c r="L15" i="15" s="1"/>
  <c r="N15" i="15"/>
  <c r="F12" i="17"/>
  <c r="D12" i="17"/>
  <c r="J12" i="17"/>
  <c r="F21" i="3"/>
  <c r="H21" i="3" s="1"/>
  <c r="D21" i="3"/>
  <c r="M15" i="15"/>
  <c r="G16" i="15" l="1"/>
  <c r="I16" i="15" s="1"/>
  <c r="H16" i="15"/>
  <c r="E12" i="17"/>
  <c r="J21" i="3"/>
  <c r="G21" i="3"/>
  <c r="I21" i="3" s="1"/>
  <c r="G21" i="12"/>
  <c r="F21" i="12"/>
  <c r="H21" i="12" s="1"/>
  <c r="M12" i="17" l="1"/>
  <c r="K12" i="17"/>
  <c r="L12" i="17" s="1"/>
  <c r="J21" i="12"/>
  <c r="K21" i="12" s="1"/>
  <c r="D21" i="12"/>
  <c r="L21" i="12" s="1"/>
  <c r="I21" i="12"/>
  <c r="J16" i="15"/>
  <c r="F16" i="15" s="1"/>
  <c r="D16" i="15"/>
  <c r="F22" i="3"/>
  <c r="H22" i="3" s="1"/>
  <c r="D22" i="3"/>
  <c r="M16" i="15" l="1"/>
  <c r="H17" i="15" s="1"/>
  <c r="G22" i="12"/>
  <c r="F22" i="12"/>
  <c r="H22" i="12" s="1"/>
  <c r="G17" i="15"/>
  <c r="I17" i="15" s="1"/>
  <c r="K16" i="15"/>
  <c r="L16" i="15" s="1"/>
  <c r="N16" i="15"/>
  <c r="J22" i="3"/>
  <c r="G22" i="3"/>
  <c r="I22" i="3" s="1"/>
  <c r="H13" i="17"/>
  <c r="G13" i="17"/>
  <c r="I13" i="17" s="1"/>
  <c r="F23" i="3" l="1"/>
  <c r="H23" i="3" s="1"/>
  <c r="D23" i="3"/>
  <c r="J17" i="15"/>
  <c r="F17" i="15" s="1"/>
  <c r="D17" i="15"/>
  <c r="F13" i="17"/>
  <c r="J13" i="17"/>
  <c r="D13" i="17"/>
  <c r="J22" i="12"/>
  <c r="K22" i="12" s="1"/>
  <c r="D22" i="12"/>
  <c r="L22" i="12" s="1"/>
  <c r="I22" i="12"/>
  <c r="M17" i="15" l="1"/>
  <c r="E13" i="17"/>
  <c r="K13" i="17" s="1"/>
  <c r="L13" i="17" s="1"/>
  <c r="N17" i="15"/>
  <c r="K17" i="15"/>
  <c r="L17" i="15" s="1"/>
  <c r="J23" i="3"/>
  <c r="G23" i="3"/>
  <c r="I23" i="3" s="1"/>
  <c r="G23" i="12"/>
  <c r="F23" i="12"/>
  <c r="D23" i="12" l="1"/>
  <c r="L23" i="12" s="1"/>
  <c r="J23" i="12"/>
  <c r="M13" i="17"/>
  <c r="D24" i="3"/>
  <c r="F24" i="3"/>
  <c r="H24" i="3" s="1"/>
  <c r="H23" i="12"/>
  <c r="C115" i="1" s="1"/>
  <c r="B115" i="1"/>
  <c r="G18" i="15"/>
  <c r="I18" i="15" s="1"/>
  <c r="H18" i="15"/>
  <c r="H14" i="17" l="1"/>
  <c r="G14" i="17"/>
  <c r="I14" i="17" s="1"/>
  <c r="K23" i="12"/>
  <c r="D18" i="15"/>
  <c r="J18" i="15"/>
  <c r="F18" i="15" s="1"/>
  <c r="I23" i="12"/>
  <c r="J24" i="3"/>
  <c r="G24" i="3"/>
  <c r="I24" i="3" s="1"/>
  <c r="F24" i="12"/>
  <c r="G24" i="12"/>
  <c r="F25" i="3" l="1"/>
  <c r="H25" i="3" s="1"/>
  <c r="D25" i="3"/>
  <c r="D24" i="12"/>
  <c r="L24" i="12" s="1"/>
  <c r="J24" i="12"/>
  <c r="K18" i="15"/>
  <c r="L18" i="15" s="1"/>
  <c r="N18" i="15"/>
  <c r="H24" i="12"/>
  <c r="I24" i="12" s="1"/>
  <c r="M18" i="15"/>
  <c r="F14" i="17"/>
  <c r="J14" i="17"/>
  <c r="D14" i="17"/>
  <c r="F25" i="12" l="1"/>
  <c r="G25" i="12"/>
  <c r="H19" i="15"/>
  <c r="G19" i="15"/>
  <c r="I19" i="15" s="1"/>
  <c r="J25" i="3"/>
  <c r="G25" i="3"/>
  <c r="I25" i="3" s="1"/>
  <c r="E14" i="17"/>
  <c r="K14" i="17" s="1"/>
  <c r="L14" i="17" s="1"/>
  <c r="K24" i="12"/>
  <c r="J19" i="15" l="1"/>
  <c r="F19" i="15" s="1"/>
  <c r="D19" i="15"/>
  <c r="D25" i="12"/>
  <c r="L25" i="12" s="1"/>
  <c r="J25" i="12"/>
  <c r="F26" i="3"/>
  <c r="H26" i="3" s="1"/>
  <c r="D26" i="3"/>
  <c r="M14" i="17"/>
  <c r="H25" i="12"/>
  <c r="I25" i="12" s="1"/>
  <c r="G15" i="17" l="1"/>
  <c r="I15" i="17" s="1"/>
  <c r="H15" i="17"/>
  <c r="J26" i="3"/>
  <c r="G26" i="3"/>
  <c r="I26" i="3" s="1"/>
  <c r="G26" i="12"/>
  <c r="F26" i="12"/>
  <c r="M19" i="15"/>
  <c r="K25" i="12"/>
  <c r="K19" i="15"/>
  <c r="L19" i="15" s="1"/>
  <c r="N19" i="15"/>
  <c r="G20" i="15" l="1"/>
  <c r="I20" i="15" s="1"/>
  <c r="H20" i="15"/>
  <c r="D27" i="3"/>
  <c r="F27" i="3"/>
  <c r="H27" i="3" s="1"/>
  <c r="H26" i="12"/>
  <c r="I26" i="12" s="1"/>
  <c r="J26" i="12"/>
  <c r="D26" i="12"/>
  <c r="L26" i="12" s="1"/>
  <c r="F15" i="17"/>
  <c r="D15" i="17"/>
  <c r="J15" i="17"/>
  <c r="K26" i="12" l="1"/>
  <c r="E15" i="17"/>
  <c r="K15" i="17" s="1"/>
  <c r="L15" i="17" s="1"/>
  <c r="J27" i="3"/>
  <c r="G27" i="3"/>
  <c r="I27" i="3" s="1"/>
  <c r="D20" i="15"/>
  <c r="J20" i="15"/>
  <c r="F20" i="15" s="1"/>
  <c r="G27" i="12"/>
  <c r="F27" i="12"/>
  <c r="M20" i="15" l="1"/>
  <c r="G21" i="15" s="1"/>
  <c r="I21" i="15" s="1"/>
  <c r="H27" i="12"/>
  <c r="D27" i="12"/>
  <c r="L27" i="12" s="1"/>
  <c r="I27" i="12"/>
  <c r="J27" i="12"/>
  <c r="D28" i="3"/>
  <c r="F28" i="3"/>
  <c r="H28" i="3" s="1"/>
  <c r="H21" i="15"/>
  <c r="K20" i="15"/>
  <c r="L20" i="15" s="1"/>
  <c r="N20" i="15"/>
  <c r="M15" i="17"/>
  <c r="K27" i="12" l="1"/>
  <c r="G28" i="12"/>
  <c r="F28" i="12"/>
  <c r="J28" i="3"/>
  <c r="G28" i="3"/>
  <c r="I28" i="3" s="1"/>
  <c r="G16" i="17"/>
  <c r="I16" i="17" s="1"/>
  <c r="H16" i="17"/>
  <c r="D21" i="15"/>
  <c r="J21" i="15"/>
  <c r="F21" i="15" s="1"/>
  <c r="M21" i="15" l="1"/>
  <c r="F29" i="3"/>
  <c r="H29" i="3" s="1"/>
  <c r="D29" i="3"/>
  <c r="F16" i="17"/>
  <c r="J16" i="17"/>
  <c r="D16" i="17"/>
  <c r="H28" i="12"/>
  <c r="I28" i="12" s="1"/>
  <c r="K21" i="15"/>
  <c r="L21" i="15" s="1"/>
  <c r="N21" i="15"/>
  <c r="D28" i="12"/>
  <c r="L28" i="12" s="1"/>
  <c r="J28" i="12"/>
  <c r="G29" i="12" l="1"/>
  <c r="F29" i="12"/>
  <c r="H29" i="12" s="1"/>
  <c r="J29" i="3"/>
  <c r="G29" i="3"/>
  <c r="I29" i="3" s="1"/>
  <c r="E16" i="17"/>
  <c r="K16" i="17" s="1"/>
  <c r="L16" i="17" s="1"/>
  <c r="K28" i="12"/>
  <c r="H22" i="15"/>
  <c r="G22" i="15"/>
  <c r="I22" i="15" s="1"/>
  <c r="D22" i="15" l="1"/>
  <c r="J22" i="15"/>
  <c r="F22" i="15" s="1"/>
  <c r="F30" i="3"/>
  <c r="H30" i="3" s="1"/>
  <c r="D30" i="3"/>
  <c r="M16" i="17"/>
  <c r="D29" i="12"/>
  <c r="L29" i="12" s="1"/>
  <c r="I29" i="12"/>
  <c r="J29" i="12"/>
  <c r="K29" i="12" s="1"/>
  <c r="J30" i="3" l="1"/>
  <c r="G30" i="3"/>
  <c r="I30" i="3" s="1"/>
  <c r="G30" i="12"/>
  <c r="F30" i="12"/>
  <c r="H30" i="12" s="1"/>
  <c r="K22" i="15"/>
  <c r="L22" i="15" s="1"/>
  <c r="N22" i="15"/>
  <c r="G17" i="17"/>
  <c r="I17" i="17" s="1"/>
  <c r="H17" i="17"/>
  <c r="M22" i="15"/>
  <c r="F17" i="17" l="1"/>
  <c r="D17" i="17"/>
  <c r="J17" i="17"/>
  <c r="J30" i="12"/>
  <c r="K30" i="12" s="1"/>
  <c r="D30" i="12"/>
  <c r="L30" i="12" s="1"/>
  <c r="I30" i="12"/>
  <c r="G23" i="15"/>
  <c r="I23" i="15" s="1"/>
  <c r="H23" i="15"/>
  <c r="F31" i="3"/>
  <c r="H31" i="3" s="1"/>
  <c r="D31" i="3"/>
  <c r="D23" i="15" l="1"/>
  <c r="J23" i="15"/>
  <c r="F23" i="15" s="1"/>
  <c r="J31" i="3"/>
  <c r="G31" i="3"/>
  <c r="I31" i="3" s="1"/>
  <c r="E17" i="17"/>
  <c r="K17" i="17" s="1"/>
  <c r="L17" i="17" s="1"/>
  <c r="G31" i="12"/>
  <c r="F31" i="12"/>
  <c r="H31" i="12" s="1"/>
  <c r="D31" i="12" l="1"/>
  <c r="L31" i="12" s="1"/>
  <c r="I31" i="12"/>
  <c r="J31" i="12"/>
  <c r="K31" i="12" s="1"/>
  <c r="D32" i="3"/>
  <c r="F32" i="3"/>
  <c r="H32" i="3" s="1"/>
  <c r="M17" i="17"/>
  <c r="K23" i="15"/>
  <c r="L23" i="15" s="1"/>
  <c r="N23" i="15"/>
  <c r="M23" i="15"/>
  <c r="J32" i="3" l="1"/>
  <c r="G32" i="3"/>
  <c r="I32" i="3" s="1"/>
  <c r="G18" i="17"/>
  <c r="I18" i="17" s="1"/>
  <c r="H18" i="17"/>
  <c r="H24" i="15"/>
  <c r="G24" i="15"/>
  <c r="I24" i="15" s="1"/>
  <c r="G32" i="12"/>
  <c r="F32" i="12"/>
  <c r="H32" i="12" s="1"/>
  <c r="F18" i="17" l="1"/>
  <c r="J18" i="17"/>
  <c r="D18" i="17"/>
  <c r="J24" i="15"/>
  <c r="F24" i="15" s="1"/>
  <c r="D24" i="15"/>
  <c r="J32" i="12"/>
  <c r="K32" i="12" s="1"/>
  <c r="D32" i="12"/>
  <c r="L32" i="12" s="1"/>
  <c r="I32" i="12"/>
  <c r="D33" i="3"/>
  <c r="F33" i="3"/>
  <c r="H33" i="3" s="1"/>
  <c r="K24" i="15" l="1"/>
  <c r="L24" i="15" s="1"/>
  <c r="N24" i="15"/>
  <c r="F33" i="12"/>
  <c r="H33" i="12" s="1"/>
  <c r="G33" i="12"/>
  <c r="E18" i="17"/>
  <c r="K18" i="17" s="1"/>
  <c r="L18" i="17" s="1"/>
  <c r="J33" i="3"/>
  <c r="G33" i="3"/>
  <c r="I33" i="3" s="1"/>
  <c r="M24" i="15"/>
  <c r="D33" i="12" l="1"/>
  <c r="L33" i="12" s="1"/>
  <c r="I33" i="12"/>
  <c r="J33" i="12"/>
  <c r="K33" i="12" s="1"/>
  <c r="H25" i="15"/>
  <c r="G25" i="15"/>
  <c r="I25" i="15" s="1"/>
  <c r="F34" i="3"/>
  <c r="H34" i="3" s="1"/>
  <c r="D34" i="3"/>
  <c r="M18" i="17"/>
  <c r="J25" i="15" l="1"/>
  <c r="F25" i="15" s="1"/>
  <c r="D25" i="15"/>
  <c r="J34" i="3"/>
  <c r="G34" i="3"/>
  <c r="I34" i="3" s="1"/>
  <c r="H19" i="17"/>
  <c r="G19" i="17"/>
  <c r="I19" i="17" s="1"/>
  <c r="G34" i="12"/>
  <c r="F34" i="12"/>
  <c r="H34" i="12" s="1"/>
  <c r="M25" i="15" l="1"/>
  <c r="H26" i="15" s="1"/>
  <c r="J34" i="12"/>
  <c r="K34" i="12" s="1"/>
  <c r="D34" i="12"/>
  <c r="L34" i="12" s="1"/>
  <c r="I34" i="12"/>
  <c r="D35" i="3"/>
  <c r="F35" i="3"/>
  <c r="H35" i="3" s="1"/>
  <c r="F19" i="17"/>
  <c r="J19" i="17"/>
  <c r="D19" i="17"/>
  <c r="K25" i="15"/>
  <c r="L25" i="15" s="1"/>
  <c r="N25" i="15"/>
  <c r="G26" i="15" l="1"/>
  <c r="I26" i="15" s="1"/>
  <c r="J35" i="3"/>
  <c r="G35" i="3"/>
  <c r="I35" i="3" s="1"/>
  <c r="E19" i="17"/>
  <c r="K19" i="17" s="1"/>
  <c r="L19" i="17" s="1"/>
  <c r="J26" i="15"/>
  <c r="F26" i="15" s="1"/>
  <c r="F35" i="12"/>
  <c r="G35" i="12"/>
  <c r="D26" i="15" l="1"/>
  <c r="M26" i="15"/>
  <c r="D35" i="12"/>
  <c r="L35" i="12" s="1"/>
  <c r="J35" i="12"/>
  <c r="M19" i="17"/>
  <c r="G27" i="15"/>
  <c r="I27" i="15" s="1"/>
  <c r="H27" i="15"/>
  <c r="H35" i="12"/>
  <c r="C116" i="1" s="1"/>
  <c r="B116" i="1"/>
  <c r="K26" i="15"/>
  <c r="L26" i="15" s="1"/>
  <c r="N26" i="15"/>
  <c r="D36" i="3"/>
  <c r="F36" i="3"/>
  <c r="H36" i="3" s="1"/>
  <c r="H20" i="17" l="1"/>
  <c r="G20" i="17"/>
  <c r="I20" i="17" s="1"/>
  <c r="J36" i="3"/>
  <c r="G36" i="3"/>
  <c r="I36" i="3" s="1"/>
  <c r="K35" i="12"/>
  <c r="J27" i="15"/>
  <c r="F27" i="15" s="1"/>
  <c r="D27" i="15"/>
  <c r="I35" i="12"/>
  <c r="G36" i="12"/>
  <c r="F36" i="12"/>
  <c r="M27" i="15" l="1"/>
  <c r="F37" i="3"/>
  <c r="H37" i="3" s="1"/>
  <c r="D37" i="3"/>
  <c r="H36" i="12"/>
  <c r="I36" i="12" s="1"/>
  <c r="K27" i="15"/>
  <c r="L27" i="15" s="1"/>
  <c r="N27" i="15"/>
  <c r="D36" i="12"/>
  <c r="L36" i="12" s="1"/>
  <c r="J36" i="12"/>
  <c r="F20" i="17"/>
  <c r="J20" i="17"/>
  <c r="D20" i="17"/>
  <c r="F37" i="12" l="1"/>
  <c r="G37" i="12"/>
  <c r="J37" i="3"/>
  <c r="G37" i="3"/>
  <c r="I37" i="3" s="1"/>
  <c r="K36" i="12"/>
  <c r="E20" i="17"/>
  <c r="K20" i="17" s="1"/>
  <c r="L20" i="17" s="1"/>
  <c r="G28" i="15"/>
  <c r="I28" i="15" s="1"/>
  <c r="H28" i="15"/>
  <c r="M20" i="17" l="1"/>
  <c r="F38" i="3"/>
  <c r="H38" i="3" s="1"/>
  <c r="D38" i="3"/>
  <c r="D37" i="12"/>
  <c r="L37" i="12" s="1"/>
  <c r="J37" i="12"/>
  <c r="D28" i="15"/>
  <c r="J28" i="15"/>
  <c r="F28" i="15" s="1"/>
  <c r="H37" i="12"/>
  <c r="I37" i="12" s="1"/>
  <c r="K37" i="12" l="1"/>
  <c r="K28" i="15"/>
  <c r="L28" i="15" s="1"/>
  <c r="N28" i="15"/>
  <c r="G38" i="12"/>
  <c r="F38" i="12"/>
  <c r="M28" i="15"/>
  <c r="J38" i="3"/>
  <c r="G38" i="3"/>
  <c r="I38" i="3" s="1"/>
  <c r="G21" i="17"/>
  <c r="I21" i="17" s="1"/>
  <c r="H21" i="17"/>
  <c r="H38" i="12" l="1"/>
  <c r="I38" i="12" s="1"/>
  <c r="D38" i="12"/>
  <c r="L38" i="12" s="1"/>
  <c r="J38" i="12"/>
  <c r="K38" i="12" s="1"/>
  <c r="F39" i="3"/>
  <c r="H39" i="3" s="1"/>
  <c r="D39" i="3"/>
  <c r="F21" i="17"/>
  <c r="D21" i="17"/>
  <c r="J21" i="17"/>
  <c r="H29" i="15"/>
  <c r="G29" i="15"/>
  <c r="I29" i="15" s="1"/>
  <c r="J29" i="15" l="1"/>
  <c r="F29" i="15" s="1"/>
  <c r="D29" i="15"/>
  <c r="J39" i="3"/>
  <c r="G39" i="3"/>
  <c r="I39" i="3" s="1"/>
  <c r="F39" i="12"/>
  <c r="G39" i="12"/>
  <c r="E21" i="17"/>
  <c r="K21" i="17" s="1"/>
  <c r="L21" i="17" s="1"/>
  <c r="M29" i="15" l="1"/>
  <c r="M21" i="17"/>
  <c r="D40" i="3"/>
  <c r="F40" i="3"/>
  <c r="H40" i="3" s="1"/>
  <c r="D39" i="12"/>
  <c r="L39" i="12" s="1"/>
  <c r="J39" i="12"/>
  <c r="G30" i="15"/>
  <c r="I30" i="15" s="1"/>
  <c r="H30" i="15"/>
  <c r="H39" i="12"/>
  <c r="I39" i="12" s="1"/>
  <c r="K29" i="15"/>
  <c r="L29" i="15" s="1"/>
  <c r="N29" i="15"/>
  <c r="J30" i="15" l="1"/>
  <c r="F30" i="15" s="1"/>
  <c r="D30" i="15"/>
  <c r="G40" i="12"/>
  <c r="F40" i="12"/>
  <c r="K39" i="12"/>
  <c r="J40" i="3"/>
  <c r="G40" i="3"/>
  <c r="I40" i="3" s="1"/>
  <c r="H22" i="17"/>
  <c r="G22" i="17"/>
  <c r="I22" i="17" s="1"/>
  <c r="M30" i="15" l="1"/>
  <c r="G31" i="15" s="1"/>
  <c r="I31" i="15" s="1"/>
  <c r="F22" i="17"/>
  <c r="J22" i="17"/>
  <c r="D22" i="17"/>
  <c r="H40" i="12"/>
  <c r="I40" i="12" s="1"/>
  <c r="J40" i="12"/>
  <c r="D40" i="12"/>
  <c r="L40" i="12" s="1"/>
  <c r="D41" i="3"/>
  <c r="F41" i="3"/>
  <c r="H41" i="3" s="1"/>
  <c r="K30" i="15"/>
  <c r="L30" i="15" s="1"/>
  <c r="N30" i="15"/>
  <c r="H31" i="15" l="1"/>
  <c r="D31" i="15" s="1"/>
  <c r="F41" i="12"/>
  <c r="H41" i="12" s="1"/>
  <c r="G41" i="12"/>
  <c r="E22" i="17"/>
  <c r="K22" i="17" s="1"/>
  <c r="L22" i="17" s="1"/>
  <c r="K40" i="12"/>
  <c r="J41" i="3"/>
  <c r="G41" i="3"/>
  <c r="I41" i="3" s="1"/>
  <c r="J31" i="15" l="1"/>
  <c r="F31" i="15" s="1"/>
  <c r="J41" i="12"/>
  <c r="K41" i="12" s="1"/>
  <c r="D41" i="12"/>
  <c r="L41" i="12" s="1"/>
  <c r="I41" i="12"/>
  <c r="F42" i="3"/>
  <c r="H42" i="3" s="1"/>
  <c r="D42" i="3"/>
  <c r="M22" i="17"/>
  <c r="K31" i="15"/>
  <c r="L31" i="15" s="1"/>
  <c r="N31" i="15"/>
  <c r="M31" i="15"/>
  <c r="G23" i="17" l="1"/>
  <c r="I23" i="17" s="1"/>
  <c r="H23" i="17"/>
  <c r="G42" i="12"/>
  <c r="F42" i="12"/>
  <c r="H42" i="12" s="1"/>
  <c r="H32" i="15"/>
  <c r="G32" i="15"/>
  <c r="I32" i="15" s="1"/>
  <c r="J42" i="3"/>
  <c r="G42" i="3"/>
  <c r="I42" i="3" s="1"/>
  <c r="D42" i="12" l="1"/>
  <c r="L42" i="12" s="1"/>
  <c r="I42" i="12"/>
  <c r="J42" i="12"/>
  <c r="K42" i="12" s="1"/>
  <c r="J32" i="15"/>
  <c r="F32" i="15" s="1"/>
  <c r="D32" i="15"/>
  <c r="F23" i="17"/>
  <c r="J23" i="17"/>
  <c r="D23" i="17"/>
  <c r="F43" i="3"/>
  <c r="H43" i="3" s="1"/>
  <c r="D43" i="3"/>
  <c r="E23" i="17" l="1"/>
  <c r="K23" i="17" s="1"/>
  <c r="L23" i="17" s="1"/>
  <c r="K32" i="15"/>
  <c r="L32" i="15" s="1"/>
  <c r="N32" i="15"/>
  <c r="J43" i="3"/>
  <c r="G43" i="3"/>
  <c r="I43" i="3" s="1"/>
  <c r="M32" i="15"/>
  <c r="F43" i="12"/>
  <c r="H43" i="12" s="1"/>
  <c r="G43" i="12"/>
  <c r="D43" i="12" l="1"/>
  <c r="L43" i="12" s="1"/>
  <c r="I43" i="12"/>
  <c r="J43" i="12"/>
  <c r="K43" i="12" s="1"/>
  <c r="D44" i="3"/>
  <c r="F44" i="3"/>
  <c r="H44" i="3" s="1"/>
  <c r="G33" i="15"/>
  <c r="I33" i="15" s="1"/>
  <c r="H33" i="15"/>
  <c r="M23" i="17"/>
  <c r="J44" i="3" l="1"/>
  <c r="G44" i="3"/>
  <c r="I44" i="3" s="1"/>
  <c r="D33" i="15"/>
  <c r="J33" i="15"/>
  <c r="F33" i="15" s="1"/>
  <c r="H24" i="17"/>
  <c r="G24" i="17"/>
  <c r="I24" i="17" s="1"/>
  <c r="G44" i="12"/>
  <c r="F44" i="12"/>
  <c r="H44" i="12" s="1"/>
  <c r="K33" i="15" l="1"/>
  <c r="L33" i="15" s="1"/>
  <c r="N33" i="15"/>
  <c r="J44" i="12"/>
  <c r="K44" i="12" s="1"/>
  <c r="D44" i="12"/>
  <c r="L44" i="12" s="1"/>
  <c r="I44" i="12"/>
  <c r="M33" i="15"/>
  <c r="F24" i="17"/>
  <c r="J24" i="17"/>
  <c r="D24" i="17"/>
  <c r="F45" i="3"/>
  <c r="H45" i="3" s="1"/>
  <c r="D45" i="3"/>
  <c r="F45" i="12" l="1"/>
  <c r="H45" i="12" s="1"/>
  <c r="G45" i="12"/>
  <c r="J45" i="3"/>
  <c r="G45" i="3"/>
  <c r="I45" i="3" s="1"/>
  <c r="H34" i="15"/>
  <c r="G34" i="15"/>
  <c r="I34" i="15" s="1"/>
  <c r="E24" i="17"/>
  <c r="K24" i="17" s="1"/>
  <c r="L24" i="17" s="1"/>
  <c r="D46" i="3" l="1"/>
  <c r="F46" i="3"/>
  <c r="H46" i="3" s="1"/>
  <c r="J45" i="12"/>
  <c r="K45" i="12" s="1"/>
  <c r="D45" i="12"/>
  <c r="L45" i="12" s="1"/>
  <c r="I45" i="12"/>
  <c r="M24" i="17"/>
  <c r="J34" i="15"/>
  <c r="F34" i="15" s="1"/>
  <c r="D34" i="15"/>
  <c r="M34" i="15" l="1"/>
  <c r="G46" i="12"/>
  <c r="F46" i="12"/>
  <c r="H46" i="12" s="1"/>
  <c r="K34" i="15"/>
  <c r="L34" i="15" s="1"/>
  <c r="N34" i="15"/>
  <c r="H25" i="17"/>
  <c r="G25" i="17"/>
  <c r="I25" i="17" s="1"/>
  <c r="J46" i="3"/>
  <c r="G46" i="3"/>
  <c r="I46" i="3" s="1"/>
  <c r="F25" i="17" l="1"/>
  <c r="J25" i="17"/>
  <c r="D25" i="17"/>
  <c r="J46" i="12"/>
  <c r="K46" i="12" s="1"/>
  <c r="D46" i="12"/>
  <c r="L46" i="12" s="1"/>
  <c r="I46" i="12"/>
  <c r="D47" i="3"/>
  <c r="F47" i="3"/>
  <c r="H47" i="3" s="1"/>
  <c r="H35" i="15"/>
  <c r="G35" i="15"/>
  <c r="I35" i="15" s="1"/>
  <c r="J47" i="3" l="1"/>
  <c r="G47" i="3"/>
  <c r="I47" i="3" s="1"/>
  <c r="E25" i="17"/>
  <c r="K25" i="17" s="1"/>
  <c r="L25" i="17" s="1"/>
  <c r="J35" i="15"/>
  <c r="F35" i="15" s="1"/>
  <c r="D35" i="15"/>
  <c r="F47" i="12"/>
  <c r="G47" i="12"/>
  <c r="M35" i="15" l="1"/>
  <c r="D47" i="12"/>
  <c r="L47" i="12" s="1"/>
  <c r="J47" i="12"/>
  <c r="M25" i="17"/>
  <c r="H47" i="12"/>
  <c r="C117" i="1" s="1"/>
  <c r="B117" i="1"/>
  <c r="H36" i="15"/>
  <c r="G36" i="15"/>
  <c r="I36" i="15" s="1"/>
  <c r="K35" i="15"/>
  <c r="L35" i="15" s="1"/>
  <c r="N35" i="15"/>
  <c r="D48" i="3"/>
  <c r="F48" i="3"/>
  <c r="H48" i="3" s="1"/>
  <c r="K47" i="12" l="1"/>
  <c r="J36" i="15"/>
  <c r="F36" i="15" s="1"/>
  <c r="D36" i="15"/>
  <c r="G26" i="17"/>
  <c r="I26" i="17" s="1"/>
  <c r="H26" i="17"/>
  <c r="I47" i="12"/>
  <c r="J48" i="3"/>
  <c r="G48" i="3"/>
  <c r="I48" i="3" s="1"/>
  <c r="G48" i="12"/>
  <c r="F48" i="12"/>
  <c r="F26" i="17" l="1"/>
  <c r="D26" i="17"/>
  <c r="J26" i="17"/>
  <c r="D49" i="3"/>
  <c r="F49" i="3"/>
  <c r="H49" i="3" s="1"/>
  <c r="H48" i="12"/>
  <c r="I48" i="12" s="1"/>
  <c r="M36" i="15"/>
  <c r="D48" i="12"/>
  <c r="L48" i="12" s="1"/>
  <c r="J48" i="12"/>
  <c r="K36" i="15"/>
  <c r="L36" i="15" s="1"/>
  <c r="N36" i="15"/>
  <c r="K48" i="12" l="1"/>
  <c r="G37" i="15"/>
  <c r="I37" i="15" s="1"/>
  <c r="H37" i="15"/>
  <c r="J49" i="3"/>
  <c r="G49" i="3"/>
  <c r="I49" i="3" s="1"/>
  <c r="E26" i="17"/>
  <c r="K26" i="17" s="1"/>
  <c r="L26" i="17" s="1"/>
  <c r="G49" i="12"/>
  <c r="F49" i="12"/>
  <c r="D49" i="12" l="1"/>
  <c r="L49" i="12" s="1"/>
  <c r="J49" i="12"/>
  <c r="D50" i="3"/>
  <c r="F50" i="3"/>
  <c r="H50" i="3" s="1"/>
  <c r="M26" i="17"/>
  <c r="D37" i="15"/>
  <c r="J37" i="15"/>
  <c r="F37" i="15" s="1"/>
  <c r="H49" i="12"/>
  <c r="I49" i="12" s="1"/>
  <c r="K49" i="12" l="1"/>
  <c r="K37" i="15"/>
  <c r="L37" i="15" s="1"/>
  <c r="N37" i="15"/>
  <c r="J50" i="3"/>
  <c r="G50" i="3"/>
  <c r="I50" i="3" s="1"/>
  <c r="M37" i="15"/>
  <c r="H27" i="17"/>
  <c r="G27" i="17"/>
  <c r="I27" i="17" s="1"/>
  <c r="F50" i="12"/>
  <c r="G50" i="12"/>
  <c r="D51" i="3" l="1"/>
  <c r="F51" i="3"/>
  <c r="H51" i="3" s="1"/>
  <c r="F27" i="17"/>
  <c r="J27" i="17"/>
  <c r="D27" i="17"/>
  <c r="J50" i="12"/>
  <c r="D50" i="12"/>
  <c r="L50" i="12" s="1"/>
  <c r="H50" i="12"/>
  <c r="I50" i="12" s="1"/>
  <c r="G38" i="15"/>
  <c r="I38" i="15" s="1"/>
  <c r="H38" i="15"/>
  <c r="K50" i="12" l="1"/>
  <c r="D38" i="15"/>
  <c r="J38" i="15"/>
  <c r="F38" i="15" s="1"/>
  <c r="G51" i="12"/>
  <c r="F51" i="12"/>
  <c r="E27" i="17"/>
  <c r="K27" i="17" s="1"/>
  <c r="L27" i="17" s="1"/>
  <c r="J51" i="3"/>
  <c r="G51" i="3"/>
  <c r="I51" i="3" s="1"/>
  <c r="H51" i="12" l="1"/>
  <c r="I51" i="12" s="1"/>
  <c r="F52" i="3"/>
  <c r="H52" i="3" s="1"/>
  <c r="D52" i="3"/>
  <c r="D51" i="12"/>
  <c r="L51" i="12" s="1"/>
  <c r="J51" i="12"/>
  <c r="M27" i="17"/>
  <c r="K38" i="15"/>
  <c r="L38" i="15" s="1"/>
  <c r="N38" i="15"/>
  <c r="M38" i="15"/>
  <c r="K51" i="12" l="1"/>
  <c r="H28" i="17"/>
  <c r="G28" i="17"/>
  <c r="I28" i="17" s="1"/>
  <c r="J52" i="3"/>
  <c r="G52" i="3"/>
  <c r="I52" i="3" s="1"/>
  <c r="H39" i="15"/>
  <c r="G39" i="15"/>
  <c r="I39" i="15" s="1"/>
  <c r="G52" i="12"/>
  <c r="F52" i="12"/>
  <c r="H52" i="12" s="1"/>
  <c r="D53" i="3" l="1"/>
  <c r="F53" i="3"/>
  <c r="H53" i="3" s="1"/>
  <c r="J39" i="15"/>
  <c r="F39" i="15" s="1"/>
  <c r="D39" i="15"/>
  <c r="D52" i="12"/>
  <c r="L52" i="12" s="1"/>
  <c r="I52" i="12"/>
  <c r="J52" i="12"/>
  <c r="K52" i="12" s="1"/>
  <c r="F28" i="17"/>
  <c r="J28" i="17"/>
  <c r="D28" i="17"/>
  <c r="M39" i="15" l="1"/>
  <c r="H40" i="15" s="1"/>
  <c r="K39" i="15"/>
  <c r="L39" i="15" s="1"/>
  <c r="N39" i="15"/>
  <c r="E28" i="17"/>
  <c r="K28" i="17" s="1"/>
  <c r="L28" i="17" s="1"/>
  <c r="F53" i="12"/>
  <c r="H53" i="12" s="1"/>
  <c r="G53" i="12"/>
  <c r="J53" i="3"/>
  <c r="G53" i="3"/>
  <c r="I53" i="3" s="1"/>
  <c r="G40" i="15" l="1"/>
  <c r="I40" i="15" s="1"/>
  <c r="M28" i="17"/>
  <c r="F54" i="3"/>
  <c r="H54" i="3" s="1"/>
  <c r="D54" i="3"/>
  <c r="J53" i="12"/>
  <c r="K53" i="12" s="1"/>
  <c r="D53" i="12"/>
  <c r="L53" i="12" s="1"/>
  <c r="I53" i="12"/>
  <c r="J40" i="15"/>
  <c r="F40" i="15" s="1"/>
  <c r="D40" i="15"/>
  <c r="M40" i="15" l="1"/>
  <c r="J54" i="3"/>
  <c r="G54" i="3"/>
  <c r="I54" i="3" s="1"/>
  <c r="K40" i="15"/>
  <c r="L40" i="15" s="1"/>
  <c r="N40" i="15"/>
  <c r="G54" i="12"/>
  <c r="F54" i="12"/>
  <c r="H54" i="12" s="1"/>
  <c r="H29" i="17"/>
  <c r="G29" i="17"/>
  <c r="I29" i="17" s="1"/>
  <c r="F29" i="17" l="1"/>
  <c r="J29" i="17"/>
  <c r="D29" i="17"/>
  <c r="J54" i="12"/>
  <c r="K54" i="12" s="1"/>
  <c r="D54" i="12"/>
  <c r="L54" i="12" s="1"/>
  <c r="I54" i="12"/>
  <c r="D55" i="3"/>
  <c r="F55" i="3"/>
  <c r="H55" i="3" s="1"/>
  <c r="H41" i="15"/>
  <c r="G41" i="15"/>
  <c r="I41" i="15" s="1"/>
  <c r="J55" i="3" l="1"/>
  <c r="G55" i="3"/>
  <c r="I55" i="3" s="1"/>
  <c r="E29" i="17"/>
  <c r="K29" i="17" s="1"/>
  <c r="L29" i="17" s="1"/>
  <c r="J41" i="15"/>
  <c r="F41" i="15" s="1"/>
  <c r="D41" i="15"/>
  <c r="F55" i="12"/>
  <c r="H55" i="12" s="1"/>
  <c r="G55" i="12"/>
  <c r="M41" i="15" l="1"/>
  <c r="H42" i="15" s="1"/>
  <c r="D55" i="12"/>
  <c r="L55" i="12" s="1"/>
  <c r="I55" i="12"/>
  <c r="J55" i="12"/>
  <c r="K55" i="12" s="1"/>
  <c r="M29" i="17"/>
  <c r="G42" i="15"/>
  <c r="I42" i="15" s="1"/>
  <c r="K41" i="15"/>
  <c r="L41" i="15" s="1"/>
  <c r="N41" i="15"/>
  <c r="F56" i="3"/>
  <c r="H56" i="3" s="1"/>
  <c r="D56" i="3"/>
  <c r="G30" i="17" l="1"/>
  <c r="I30" i="17" s="1"/>
  <c r="H30" i="17"/>
  <c r="J56" i="3"/>
  <c r="G56" i="3"/>
  <c r="I56" i="3" s="1"/>
  <c r="D42" i="15"/>
  <c r="J42" i="15"/>
  <c r="F42" i="15" s="1"/>
  <c r="G56" i="12"/>
  <c r="F56" i="12"/>
  <c r="H56" i="12" s="1"/>
  <c r="D56" i="12" l="1"/>
  <c r="L56" i="12" s="1"/>
  <c r="J56" i="12"/>
  <c r="K56" i="12" s="1"/>
  <c r="I56" i="12"/>
  <c r="D57" i="3"/>
  <c r="F57" i="3"/>
  <c r="H57" i="3" s="1"/>
  <c r="K42" i="15"/>
  <c r="L42" i="15" s="1"/>
  <c r="N42" i="15"/>
  <c r="M42" i="15"/>
  <c r="F30" i="17"/>
  <c r="D30" i="17"/>
  <c r="J30" i="17"/>
  <c r="E30" i="17" l="1"/>
  <c r="K30" i="17" s="1"/>
  <c r="L30" i="17" s="1"/>
  <c r="G43" i="15"/>
  <c r="I43" i="15" s="1"/>
  <c r="H43" i="15"/>
  <c r="J57" i="3"/>
  <c r="G57" i="3"/>
  <c r="I57" i="3" s="1"/>
  <c r="F57" i="12"/>
  <c r="H57" i="12" s="1"/>
  <c r="G57" i="12"/>
  <c r="D43" i="15" l="1"/>
  <c r="J43" i="15"/>
  <c r="F43" i="15" s="1"/>
  <c r="D57" i="12"/>
  <c r="L57" i="12" s="1"/>
  <c r="I57" i="12"/>
  <c r="J57" i="12"/>
  <c r="K57" i="12" s="1"/>
  <c r="D58" i="3"/>
  <c r="F58" i="3"/>
  <c r="H58" i="3" s="1"/>
  <c r="M30" i="17"/>
  <c r="J58" i="3" l="1"/>
  <c r="G58" i="3"/>
  <c r="I58" i="3" s="1"/>
  <c r="E4" i="11"/>
  <c r="G58" i="12"/>
  <c r="F58" i="12"/>
  <c r="K43" i="15"/>
  <c r="L43" i="15" s="1"/>
  <c r="N43" i="15"/>
  <c r="H31" i="17"/>
  <c r="G31" i="17"/>
  <c r="I31" i="17" s="1"/>
  <c r="M43" i="15"/>
  <c r="D58" i="12" l="1"/>
  <c r="L58" i="12" s="1"/>
  <c r="J58" i="12"/>
  <c r="F31" i="17"/>
  <c r="J31" i="17"/>
  <c r="D31" i="17"/>
  <c r="G44" i="15"/>
  <c r="I44" i="15" s="1"/>
  <c r="H44" i="15"/>
  <c r="H58" i="12"/>
  <c r="C118" i="1" s="1"/>
  <c r="B118" i="1"/>
  <c r="D59" i="3"/>
  <c r="F59" i="3"/>
  <c r="H59" i="3" s="1"/>
  <c r="J44" i="15" l="1"/>
  <c r="F44" i="15" s="1"/>
  <c r="D44" i="15"/>
  <c r="K58" i="12"/>
  <c r="J59" i="3"/>
  <c r="G59" i="3"/>
  <c r="I59" i="3" s="1"/>
  <c r="E31" i="17"/>
  <c r="K31" i="17" s="1"/>
  <c r="L31" i="17" s="1"/>
  <c r="I58" i="12"/>
  <c r="F59" i="12"/>
  <c r="G59" i="12"/>
  <c r="M44" i="15" l="1"/>
  <c r="G45" i="15" s="1"/>
  <c r="I45" i="15" s="1"/>
  <c r="F60" i="3"/>
  <c r="H60" i="3" s="1"/>
  <c r="D60" i="3"/>
  <c r="M31" i="17"/>
  <c r="D59" i="12"/>
  <c r="L59" i="12" s="1"/>
  <c r="J59" i="12"/>
  <c r="H59" i="12"/>
  <c r="I59" i="12" s="1"/>
  <c r="K44" i="15"/>
  <c r="L44" i="15" s="1"/>
  <c r="N44" i="15"/>
  <c r="H45" i="15" l="1"/>
  <c r="D45" i="15" s="1"/>
  <c r="G60" i="12"/>
  <c r="F60" i="12"/>
  <c r="G32" i="17"/>
  <c r="I32" i="17" s="1"/>
  <c r="H32" i="17"/>
  <c r="J60" i="3"/>
  <c r="G60" i="3"/>
  <c r="I60" i="3" s="1"/>
  <c r="K59" i="12"/>
  <c r="J45" i="15" l="1"/>
  <c r="F45" i="15" s="1"/>
  <c r="K45" i="15" s="1"/>
  <c r="L45" i="15" s="1"/>
  <c r="F61" i="3"/>
  <c r="H61" i="3" s="1"/>
  <c r="D61" i="3"/>
  <c r="H60" i="12"/>
  <c r="I60" i="12" s="1"/>
  <c r="D60" i="12"/>
  <c r="L60" i="12" s="1"/>
  <c r="J60" i="12"/>
  <c r="F32" i="17"/>
  <c r="D32" i="17"/>
  <c r="J32" i="17"/>
  <c r="M45" i="15"/>
  <c r="N45" i="15" l="1"/>
  <c r="K60" i="12"/>
  <c r="J61" i="3"/>
  <c r="G61" i="3"/>
  <c r="I61" i="3" s="1"/>
  <c r="H46" i="15"/>
  <c r="G46" i="15"/>
  <c r="I46" i="15" s="1"/>
  <c r="E32" i="17"/>
  <c r="K32" i="17" s="1"/>
  <c r="L32" i="17" s="1"/>
  <c r="F61" i="12"/>
  <c r="G61" i="12"/>
  <c r="H61" i="12" l="1"/>
  <c r="I61" i="12" s="1"/>
  <c r="M32" i="17"/>
  <c r="J46" i="15"/>
  <c r="F46" i="15" s="1"/>
  <c r="D46" i="15"/>
  <c r="J61" i="12"/>
  <c r="K61" i="12" s="1"/>
  <c r="F8" i="1" s="1"/>
  <c r="D61" i="12"/>
  <c r="L61" i="12" s="1"/>
  <c r="D62" i="3"/>
  <c r="F62" i="3"/>
  <c r="H62" i="3" s="1"/>
  <c r="C8" i="1" l="1"/>
  <c r="F62" i="12"/>
  <c r="G62" i="12"/>
  <c r="H33" i="17"/>
  <c r="G33" i="17"/>
  <c r="I33" i="17" s="1"/>
  <c r="J62" i="3"/>
  <c r="G62" i="3"/>
  <c r="I62" i="3" s="1"/>
  <c r="M46" i="15"/>
  <c r="K46" i="15"/>
  <c r="L46" i="15" s="1"/>
  <c r="N46" i="15"/>
  <c r="H47" i="15" l="1"/>
  <c r="G47" i="15"/>
  <c r="I47" i="15" s="1"/>
  <c r="F33" i="17"/>
  <c r="J33" i="17"/>
  <c r="D33" i="17"/>
  <c r="F63" i="3"/>
  <c r="H63" i="3" s="1"/>
  <c r="D63" i="3"/>
  <c r="J62" i="12"/>
  <c r="D62" i="12"/>
  <c r="L62" i="12" s="1"/>
  <c r="H62" i="12"/>
  <c r="I62" i="12" s="1"/>
  <c r="J63" i="3" l="1"/>
  <c r="G63" i="3"/>
  <c r="I63" i="3" s="1"/>
  <c r="F63" i="12"/>
  <c r="G63" i="12"/>
  <c r="E33" i="17"/>
  <c r="K33" i="17" s="1"/>
  <c r="L33" i="17" s="1"/>
  <c r="K62" i="12"/>
  <c r="D47" i="15"/>
  <c r="J47" i="15"/>
  <c r="F47" i="15" s="1"/>
  <c r="J63" i="12" l="1"/>
  <c r="D63" i="12"/>
  <c r="L63" i="12" s="1"/>
  <c r="K47" i="15"/>
  <c r="L47" i="15" s="1"/>
  <c r="N47" i="15"/>
  <c r="M47" i="15"/>
  <c r="H63" i="12"/>
  <c r="I63" i="12" s="1"/>
  <c r="M33" i="17"/>
  <c r="D64" i="3"/>
  <c r="F64" i="3"/>
  <c r="H64" i="3" s="1"/>
  <c r="J64" i="3" l="1"/>
  <c r="G64" i="3"/>
  <c r="I64" i="3" s="1"/>
  <c r="H48" i="15"/>
  <c r="G48" i="15"/>
  <c r="I48" i="15" s="1"/>
  <c r="G34" i="17"/>
  <c r="I34" i="17" s="1"/>
  <c r="H34" i="17"/>
  <c r="G64" i="12"/>
  <c r="F64" i="12"/>
  <c r="H64" i="12" s="1"/>
  <c r="E5" i="11"/>
  <c r="K63" i="12"/>
  <c r="F34" i="17" l="1"/>
  <c r="D34" i="17"/>
  <c r="J34" i="17"/>
  <c r="J48" i="15"/>
  <c r="F48" i="15" s="1"/>
  <c r="D48" i="15"/>
  <c r="J64" i="12"/>
  <c r="K64" i="12" s="1"/>
  <c r="D64" i="12"/>
  <c r="L64" i="12" s="1"/>
  <c r="I64" i="12"/>
  <c r="D65" i="3"/>
  <c r="F65" i="3"/>
  <c r="H65" i="3" s="1"/>
  <c r="K48" i="15" l="1"/>
  <c r="L48" i="15" s="1"/>
  <c r="N48" i="15"/>
  <c r="F65" i="12"/>
  <c r="H65" i="12" s="1"/>
  <c r="G65" i="12"/>
  <c r="J65" i="3"/>
  <c r="G65" i="3"/>
  <c r="I65" i="3" s="1"/>
  <c r="E34" i="17"/>
  <c r="K34" i="17" s="1"/>
  <c r="L34" i="17" s="1"/>
  <c r="M48" i="15"/>
  <c r="J65" i="12" l="1"/>
  <c r="K65" i="12" s="1"/>
  <c r="D65" i="12"/>
  <c r="L65" i="12" s="1"/>
  <c r="I65" i="12"/>
  <c r="M34" i="17"/>
  <c r="H49" i="15"/>
  <c r="G49" i="15"/>
  <c r="I49" i="15" s="1"/>
  <c r="D66" i="3"/>
  <c r="F66" i="3"/>
  <c r="H66" i="3" s="1"/>
  <c r="J66" i="3" l="1"/>
  <c r="G66" i="3"/>
  <c r="I66" i="3" s="1"/>
  <c r="G35" i="17"/>
  <c r="I35" i="17" s="1"/>
  <c r="H35" i="17"/>
  <c r="G66" i="12"/>
  <c r="F66" i="12"/>
  <c r="H66" i="12" s="1"/>
  <c r="D49" i="15"/>
  <c r="J49" i="15"/>
  <c r="F49" i="15" s="1"/>
  <c r="M49" i="15" l="1"/>
  <c r="F35" i="17"/>
  <c r="D35" i="17"/>
  <c r="J35" i="17"/>
  <c r="G50" i="15"/>
  <c r="I50" i="15" s="1"/>
  <c r="H50" i="15"/>
  <c r="J66" i="12"/>
  <c r="K66" i="12" s="1"/>
  <c r="D66" i="12"/>
  <c r="L66" i="12" s="1"/>
  <c r="I66" i="12"/>
  <c r="K49" i="15"/>
  <c r="L49" i="15" s="1"/>
  <c r="N49" i="15"/>
  <c r="D67" i="3"/>
  <c r="F67" i="3"/>
  <c r="H67" i="3" s="1"/>
  <c r="G67" i="3" l="1"/>
  <c r="I67" i="3" s="1"/>
  <c r="F67" i="12"/>
  <c r="H67" i="12" s="1"/>
  <c r="G67" i="12"/>
  <c r="E35" i="17"/>
  <c r="K35" i="17" s="1"/>
  <c r="L35" i="17" s="1"/>
  <c r="D50" i="15"/>
  <c r="J50" i="15"/>
  <c r="F50" i="15" s="1"/>
  <c r="K50" i="15" l="1"/>
  <c r="L50" i="15" s="1"/>
  <c r="N50" i="15"/>
  <c r="D67" i="12"/>
  <c r="I67" i="12"/>
  <c r="M50" i="15"/>
  <c r="M35" i="17"/>
  <c r="G36" i="17" l="1"/>
  <c r="I36" i="17" s="1"/>
  <c r="H36" i="17"/>
  <c r="G51" i="15"/>
  <c r="I51" i="15" s="1"/>
  <c r="H51" i="15"/>
  <c r="F36" i="17" l="1"/>
  <c r="D36" i="17"/>
  <c r="J36" i="17"/>
  <c r="D51" i="15"/>
  <c r="J51" i="15"/>
  <c r="F51" i="15" s="1"/>
  <c r="M51" i="15" l="1"/>
  <c r="E36" i="17"/>
  <c r="K36" i="17" s="1"/>
  <c r="L36" i="17" s="1"/>
  <c r="K51" i="15"/>
  <c r="L51" i="15" s="1"/>
  <c r="N51" i="15"/>
  <c r="M36" i="17" l="1"/>
  <c r="H52" i="15"/>
  <c r="G52" i="15"/>
  <c r="I52" i="15" s="1"/>
  <c r="D52" i="15" l="1"/>
  <c r="J52" i="15"/>
  <c r="F52" i="15" s="1"/>
  <c r="H37" i="17"/>
  <c r="G37" i="17"/>
  <c r="I37" i="17" s="1"/>
  <c r="F37" i="17" l="1"/>
  <c r="J37" i="17"/>
  <c r="D37" i="17"/>
  <c r="K52" i="15"/>
  <c r="L52" i="15" s="1"/>
  <c r="N52" i="15"/>
  <c r="M52" i="15"/>
  <c r="E37" i="17" l="1"/>
  <c r="K37" i="17" s="1"/>
  <c r="L37" i="17" s="1"/>
  <c r="G53" i="15"/>
  <c r="I53" i="15" s="1"/>
  <c r="H53" i="15"/>
  <c r="J53" i="15" l="1"/>
  <c r="F53" i="15" s="1"/>
  <c r="D53" i="15"/>
  <c r="M37" i="17"/>
  <c r="H38" i="17" l="1"/>
  <c r="G38" i="17"/>
  <c r="I38" i="17" s="1"/>
  <c r="M53" i="15"/>
  <c r="K53" i="15"/>
  <c r="L53" i="15" s="1"/>
  <c r="N53" i="15"/>
  <c r="G54" i="15" l="1"/>
  <c r="I54" i="15" s="1"/>
  <c r="H54" i="15"/>
  <c r="F38" i="17"/>
  <c r="J38" i="17"/>
  <c r="D38" i="17"/>
  <c r="E38" i="17" l="1"/>
  <c r="K38" i="17" s="1"/>
  <c r="L38" i="17" s="1"/>
  <c r="D54" i="15"/>
  <c r="J54" i="15"/>
  <c r="F54" i="15" s="1"/>
  <c r="K54" i="15" l="1"/>
  <c r="L54" i="15" s="1"/>
  <c r="N54" i="15"/>
  <c r="M54" i="15"/>
  <c r="M38" i="17"/>
  <c r="H55" i="15" l="1"/>
  <c r="G55" i="15"/>
  <c r="I55" i="15" s="1"/>
  <c r="G39" i="17"/>
  <c r="I39" i="17" s="1"/>
  <c r="H39" i="17"/>
  <c r="F39" i="17" l="1"/>
  <c r="D39" i="17"/>
  <c r="J39" i="17"/>
  <c r="D55" i="15"/>
  <c r="J55" i="15"/>
  <c r="F55" i="15" s="1"/>
  <c r="M55" i="15" l="1"/>
  <c r="H56" i="15"/>
  <c r="G56" i="15"/>
  <c r="I56" i="15" s="1"/>
  <c r="E39" i="17"/>
  <c r="K39" i="17" s="1"/>
  <c r="L39" i="17" s="1"/>
  <c r="K55" i="15"/>
  <c r="L55" i="15" s="1"/>
  <c r="N55" i="15"/>
  <c r="M39" i="17" l="1"/>
  <c r="D56" i="15"/>
  <c r="J56" i="15"/>
  <c r="F56" i="15" s="1"/>
  <c r="M56" i="15" l="1"/>
  <c r="K56" i="15"/>
  <c r="L56" i="15" s="1"/>
  <c r="N56" i="15"/>
  <c r="H40" i="17"/>
  <c r="G40" i="17"/>
  <c r="I40" i="17" s="1"/>
  <c r="F40" i="17" l="1"/>
  <c r="J40" i="17"/>
  <c r="D40" i="17"/>
  <c r="H57" i="15"/>
  <c r="G57" i="15"/>
  <c r="I57" i="15" s="1"/>
  <c r="D57" i="15" l="1"/>
  <c r="J57" i="15"/>
  <c r="F57" i="15" s="1"/>
  <c r="E40" i="17"/>
  <c r="K40" i="17" s="1"/>
  <c r="L40" i="17" s="1"/>
  <c r="M40" i="17" l="1"/>
  <c r="K57" i="15"/>
  <c r="L57" i="15" s="1"/>
  <c r="N57" i="15"/>
  <c r="M57" i="15"/>
  <c r="H58" i="15" l="1"/>
  <c r="G58" i="15"/>
  <c r="I58" i="15" s="1"/>
  <c r="G41" i="17"/>
  <c r="I41" i="17" s="1"/>
  <c r="H41" i="17"/>
  <c r="F41" i="17" l="1"/>
  <c r="D41" i="17"/>
  <c r="J41" i="17"/>
  <c r="D58" i="15"/>
  <c r="J58" i="15"/>
  <c r="F58" i="15" s="1"/>
  <c r="M58" i="15" l="1"/>
  <c r="H59" i="15" s="1"/>
  <c r="E41" i="17"/>
  <c r="K41" i="17" s="1"/>
  <c r="L41" i="17" s="1"/>
  <c r="K58" i="15"/>
  <c r="L58" i="15" s="1"/>
  <c r="N58" i="15"/>
  <c r="G59" i="15" l="1"/>
  <c r="I59" i="15" s="1"/>
  <c r="J59" i="15" s="1"/>
  <c r="F59" i="15" s="1"/>
  <c r="M41" i="17"/>
  <c r="D59" i="15" l="1"/>
  <c r="M59" i="15" s="1"/>
  <c r="G60" i="15" s="1"/>
  <c r="I60" i="15" s="1"/>
  <c r="K59" i="15"/>
  <c r="L59" i="15" s="1"/>
  <c r="N59" i="15"/>
  <c r="H42" i="17"/>
  <c r="G42" i="17"/>
  <c r="I42" i="17" s="1"/>
  <c r="H60" i="15" l="1"/>
  <c r="D60" i="15" s="1"/>
  <c r="F42" i="17"/>
  <c r="J42" i="17"/>
  <c r="D42" i="17"/>
  <c r="J60" i="15" l="1"/>
  <c r="F60" i="15" s="1"/>
  <c r="K60" i="15" s="1"/>
  <c r="L60" i="15" s="1"/>
  <c r="E42" i="17"/>
  <c r="K42" i="17" s="1"/>
  <c r="L42" i="17" s="1"/>
  <c r="M60" i="15"/>
  <c r="N60" i="15" l="1"/>
  <c r="M42" i="17"/>
  <c r="G61" i="15"/>
  <c r="I61" i="15" s="1"/>
  <c r="H61" i="15"/>
  <c r="J61" i="15" l="1"/>
  <c r="F61" i="15" s="1"/>
  <c r="D61" i="15"/>
  <c r="H43" i="17"/>
  <c r="G43" i="17"/>
  <c r="I43" i="17" s="1"/>
  <c r="M61" i="15" l="1"/>
  <c r="H62" i="15" s="1"/>
  <c r="F43" i="17"/>
  <c r="J43" i="17"/>
  <c r="D43" i="17"/>
  <c r="G62" i="15"/>
  <c r="I62" i="15" s="1"/>
  <c r="K61" i="15"/>
  <c r="L61" i="15" s="1"/>
  <c r="N61" i="15"/>
  <c r="E43" i="17" l="1"/>
  <c r="K43" i="17" s="1"/>
  <c r="L43" i="17" s="1"/>
  <c r="D62" i="15"/>
  <c r="J62" i="15"/>
  <c r="F62" i="15" s="1"/>
  <c r="K62" i="15" l="1"/>
  <c r="L62" i="15" s="1"/>
  <c r="N62" i="15"/>
  <c r="M62" i="15"/>
  <c r="M43" i="17"/>
  <c r="G63" i="15" l="1"/>
  <c r="I63" i="15" s="1"/>
  <c r="H63" i="15"/>
  <c r="H44" i="17"/>
  <c r="G44" i="17"/>
  <c r="I44" i="17" s="1"/>
  <c r="F44" i="17" l="1"/>
  <c r="J44" i="17"/>
  <c r="D44" i="17"/>
  <c r="J63" i="15"/>
  <c r="F63" i="15" s="1"/>
  <c r="D63" i="15"/>
  <c r="E44" i="17" l="1"/>
  <c r="K44" i="17" s="1"/>
  <c r="L44" i="17" s="1"/>
  <c r="K63" i="15"/>
  <c r="L63" i="15" s="1"/>
  <c r="N63" i="15"/>
  <c r="M63" i="15"/>
  <c r="M44" i="17" l="1"/>
  <c r="H64" i="15"/>
  <c r="G64" i="15"/>
  <c r="I64" i="15" s="1"/>
  <c r="D64" i="15" l="1"/>
  <c r="J64" i="15"/>
  <c r="F64" i="15" s="1"/>
  <c r="G45" i="17"/>
  <c r="I45" i="17" s="1"/>
  <c r="H45" i="17"/>
  <c r="F45" i="17" l="1"/>
  <c r="D45" i="17"/>
  <c r="J45" i="17"/>
  <c r="M64" i="15"/>
  <c r="K64" i="15"/>
  <c r="L64" i="15" s="1"/>
  <c r="N64" i="15"/>
  <c r="H65" i="15" l="1"/>
  <c r="G65" i="15"/>
  <c r="I65" i="15" s="1"/>
  <c r="E45" i="17"/>
  <c r="K45" i="17" s="1"/>
  <c r="L45" i="17" s="1"/>
  <c r="M45" i="17" l="1"/>
  <c r="D65" i="15"/>
  <c r="J65" i="15"/>
  <c r="F65" i="15" s="1"/>
  <c r="M65" i="15" l="1"/>
  <c r="K65" i="15"/>
  <c r="L65" i="15" s="1"/>
  <c r="N65" i="15"/>
  <c r="H46" i="17"/>
  <c r="G46" i="17"/>
  <c r="I46" i="17" s="1"/>
  <c r="F46" i="17" l="1"/>
  <c r="J46" i="17"/>
  <c r="D46" i="17"/>
  <c r="G66" i="15"/>
  <c r="I66" i="15" s="1"/>
  <c r="H66" i="15"/>
  <c r="E46" i="17" l="1"/>
  <c r="K46" i="17" s="1"/>
  <c r="L46" i="17" s="1"/>
  <c r="J66" i="15"/>
  <c r="F66" i="15" s="1"/>
  <c r="D66" i="15"/>
  <c r="M66" i="15" l="1"/>
  <c r="G67" i="15" s="1"/>
  <c r="I67" i="15" s="1"/>
  <c r="K66" i="15"/>
  <c r="L66" i="15" s="1"/>
  <c r="N66" i="15"/>
  <c r="M46" i="17"/>
  <c r="H67" i="15" l="1"/>
  <c r="J67" i="15" s="1"/>
  <c r="F67" i="15" s="1"/>
  <c r="K67" i="15" s="1"/>
  <c r="L67" i="15" s="1"/>
  <c r="H47" i="17"/>
  <c r="G47" i="17"/>
  <c r="I47" i="17" s="1"/>
  <c r="D67" i="15" l="1"/>
  <c r="F47" i="17"/>
  <c r="J47" i="17"/>
  <c r="D47" i="17"/>
  <c r="E47" i="17" l="1"/>
  <c r="K47" i="17" s="1"/>
  <c r="L47" i="17" s="1"/>
  <c r="M47" i="17" l="1"/>
  <c r="H48" i="17" l="1"/>
  <c r="G48" i="17"/>
  <c r="I48" i="17" s="1"/>
  <c r="F48" i="17" l="1"/>
  <c r="J48" i="17"/>
  <c r="D48" i="17"/>
  <c r="E48" i="17" l="1"/>
  <c r="K48" i="17" s="1"/>
  <c r="L48" i="17" s="1"/>
  <c r="M48" i="17" l="1"/>
  <c r="H49" i="17" l="1"/>
  <c r="G49" i="17"/>
  <c r="I49" i="17" s="1"/>
  <c r="F49" i="17" l="1"/>
  <c r="J49" i="17"/>
  <c r="D49" i="17"/>
  <c r="E49" i="17" l="1"/>
  <c r="K49" i="17" s="1"/>
  <c r="L49" i="17" s="1"/>
  <c r="M49" i="17" l="1"/>
  <c r="H50" i="17" l="1"/>
  <c r="G50" i="17"/>
  <c r="I50" i="17" s="1"/>
  <c r="F50" i="17" l="1"/>
  <c r="J50" i="17"/>
  <c r="D50" i="17"/>
  <c r="E50" i="17" l="1"/>
  <c r="K50" i="17" s="1"/>
  <c r="L50" i="17" s="1"/>
  <c r="M50" i="17" l="1"/>
  <c r="H51" i="17" l="1"/>
  <c r="G51" i="17"/>
  <c r="I51" i="17" l="1"/>
  <c r="J51" i="17" s="1"/>
  <c r="F51" i="17"/>
  <c r="D51" i="17"/>
  <c r="F361" i="15"/>
  <c r="E51" i="17" l="1"/>
  <c r="K51" i="17" s="1"/>
  <c r="L51" i="17" s="1"/>
  <c r="M51" i="17" l="1"/>
  <c r="G52" i="17" l="1"/>
  <c r="H52" i="17"/>
  <c r="F52" i="17" l="1"/>
  <c r="D52" i="17"/>
  <c r="I52" i="17"/>
  <c r="J52" i="17" s="1"/>
  <c r="E52" i="17" l="1"/>
  <c r="K52" i="17" s="1"/>
  <c r="L52" i="17" s="1"/>
  <c r="M52" i="17" l="1"/>
  <c r="H53" i="17" l="1"/>
  <c r="G53" i="17"/>
  <c r="I53" i="17" l="1"/>
  <c r="J53" i="17" s="1"/>
  <c r="F53" i="17"/>
  <c r="D53" i="17"/>
  <c r="E53" i="17" l="1"/>
  <c r="K53" i="17" s="1"/>
  <c r="L53" i="17" s="1"/>
  <c r="M53" i="17" l="1"/>
  <c r="H54" i="17" l="1"/>
  <c r="G54" i="17"/>
  <c r="I54" i="17" l="1"/>
  <c r="J54" i="17" s="1"/>
  <c r="F54" i="17"/>
  <c r="D54" i="17"/>
  <c r="E54" i="17" l="1"/>
  <c r="K54" i="17" s="1"/>
  <c r="L54" i="17" s="1"/>
  <c r="M54" i="17" l="1"/>
  <c r="H55" i="17" l="1"/>
  <c r="G55" i="17"/>
  <c r="I55" i="17" l="1"/>
  <c r="J55" i="17" s="1"/>
  <c r="F55" i="17"/>
  <c r="D55" i="17"/>
  <c r="E55" i="17" l="1"/>
  <c r="K55" i="17" s="1"/>
  <c r="L55" i="17" s="1"/>
  <c r="M55" i="17" l="1"/>
  <c r="G56" i="17" l="1"/>
  <c r="I56" i="17" s="1"/>
  <c r="H56" i="17"/>
  <c r="F56" i="17" l="1"/>
  <c r="J56" i="17"/>
  <c r="D56" i="17"/>
  <c r="E56" i="17" l="1"/>
  <c r="K56" i="17" s="1"/>
  <c r="L56" i="17" s="1"/>
  <c r="M56" i="17" l="1"/>
  <c r="H57" i="17" l="1"/>
  <c r="G57" i="17"/>
  <c r="I57" i="17" s="1"/>
  <c r="F57" i="17" l="1"/>
  <c r="J57" i="17"/>
  <c r="D57" i="17"/>
  <c r="M2" i="13"/>
  <c r="E57" i="17" l="1"/>
  <c r="K57" i="17" s="1"/>
  <c r="L57" i="17" s="1"/>
  <c r="H3" i="13"/>
  <c r="F3" i="13" s="1"/>
  <c r="G3" i="13"/>
  <c r="I3" i="13" s="1"/>
  <c r="M57" i="17" l="1"/>
  <c r="D3" i="13"/>
  <c r="J3" i="13"/>
  <c r="K3" i="13"/>
  <c r="N3" i="13"/>
  <c r="G58" i="17" l="1"/>
  <c r="I58" i="17" s="1"/>
  <c r="H58" i="17"/>
  <c r="L3" i="13"/>
  <c r="M3" i="13"/>
  <c r="H4" i="13" s="1"/>
  <c r="F58" i="17" l="1"/>
  <c r="D58" i="17"/>
  <c r="J58" i="17"/>
  <c r="G4" i="13"/>
  <c r="I4" i="13" s="1"/>
  <c r="F4" i="13"/>
  <c r="E58" i="17" l="1"/>
  <c r="K58" i="17" s="1"/>
  <c r="L58" i="17" s="1"/>
  <c r="D4" i="13"/>
  <c r="J4" i="13"/>
  <c r="K4" i="13"/>
  <c r="N4" i="13"/>
  <c r="M58" i="17" l="1"/>
  <c r="L4" i="13"/>
  <c r="M4" i="13"/>
  <c r="H5" i="13" s="1"/>
  <c r="G59" i="17" l="1"/>
  <c r="I59" i="17" s="1"/>
  <c r="H59" i="17"/>
  <c r="F5" i="13"/>
  <c r="G5" i="13"/>
  <c r="I5" i="13" s="1"/>
  <c r="F59" i="17" l="1"/>
  <c r="D59" i="17"/>
  <c r="J59" i="17"/>
  <c r="J5" i="13"/>
  <c r="D5" i="13"/>
  <c r="M5" i="13" s="1"/>
  <c r="H6" i="13" s="1"/>
  <c r="K5" i="13"/>
  <c r="N5" i="13"/>
  <c r="E59" i="17" l="1"/>
  <c r="K59" i="17" s="1"/>
  <c r="L59" i="17" s="1"/>
  <c r="L5" i="13"/>
  <c r="G6" i="13"/>
  <c r="I6" i="13" s="1"/>
  <c r="F6" i="13"/>
  <c r="K6" i="13" s="1"/>
  <c r="M59" i="17" l="1"/>
  <c r="D6" i="13"/>
  <c r="N6" i="13"/>
  <c r="G60" i="17" l="1"/>
  <c r="I60" i="17" s="1"/>
  <c r="H60" i="17"/>
  <c r="L6" i="13"/>
  <c r="J6" i="13"/>
  <c r="M6" i="13"/>
  <c r="H7" i="13" s="1"/>
  <c r="F60" i="17" l="1"/>
  <c r="D60" i="17"/>
  <c r="J60" i="17"/>
  <c r="G7" i="13"/>
  <c r="I7" i="13" s="1"/>
  <c r="F7" i="13"/>
  <c r="E60" i="17" l="1"/>
  <c r="K60" i="17" s="1"/>
  <c r="L60" i="17" s="1"/>
  <c r="D7" i="13"/>
  <c r="J7" i="13"/>
  <c r="K7" i="13"/>
  <c r="N7" i="13"/>
  <c r="M60" i="17" l="1"/>
  <c r="L7" i="13"/>
  <c r="G61" i="17" l="1"/>
  <c r="I61" i="17" s="1"/>
  <c r="H61" i="17"/>
  <c r="M7" i="13"/>
  <c r="H8" i="13" s="1"/>
  <c r="F61" i="17" l="1"/>
  <c r="D61" i="17"/>
  <c r="J61" i="17"/>
  <c r="F8" i="13"/>
  <c r="G8" i="13"/>
  <c r="I8" i="13" s="1"/>
  <c r="E61" i="17" l="1"/>
  <c r="K61" i="17" s="1"/>
  <c r="L61" i="17" s="1"/>
  <c r="G8" i="1" s="1"/>
  <c r="D8" i="13"/>
  <c r="J8" i="13"/>
  <c r="K8" i="13"/>
  <c r="N8" i="13"/>
  <c r="M61" i="17" l="1"/>
  <c r="L8" i="13"/>
  <c r="M8" i="13"/>
  <c r="H9" i="13" s="1"/>
  <c r="H62" i="17" l="1"/>
  <c r="G62" i="17"/>
  <c r="I62" i="17" s="1"/>
  <c r="G9" i="13"/>
  <c r="I9" i="13" s="1"/>
  <c r="F9" i="13"/>
  <c r="F62" i="17" l="1"/>
  <c r="J62" i="17"/>
  <c r="D62" i="17"/>
  <c r="J9" i="13"/>
  <c r="D9" i="13"/>
  <c r="K9" i="13"/>
  <c r="N9" i="13"/>
  <c r="E62" i="17" l="1"/>
  <c r="K62" i="17" s="1"/>
  <c r="L62" i="17" s="1"/>
  <c r="M9" i="13"/>
  <c r="H10" i="13" s="1"/>
  <c r="L9" i="13"/>
  <c r="M62" i="17" l="1"/>
  <c r="G10" i="13"/>
  <c r="I10" i="13" s="1"/>
  <c r="F10" i="13"/>
  <c r="H63" i="17" l="1"/>
  <c r="G63" i="17"/>
  <c r="I63" i="17" s="1"/>
  <c r="J10" i="13"/>
  <c r="D10" i="13"/>
  <c r="K10" i="13"/>
  <c r="N10" i="13"/>
  <c r="F63" i="17" l="1"/>
  <c r="J63" i="17"/>
  <c r="D63" i="17"/>
  <c r="L10" i="13"/>
  <c r="M10" i="13"/>
  <c r="H11" i="13" s="1"/>
  <c r="E63" i="17" l="1"/>
  <c r="K63" i="17" s="1"/>
  <c r="L63" i="17" s="1"/>
  <c r="F11" i="13"/>
  <c r="G11" i="13"/>
  <c r="I11" i="13" s="1"/>
  <c r="M63" i="17" l="1"/>
  <c r="D11" i="13"/>
  <c r="J11" i="13"/>
  <c r="K11" i="13"/>
  <c r="N11" i="13"/>
  <c r="P4" i="13"/>
  <c r="H64" i="17" l="1"/>
  <c r="G64" i="17"/>
  <c r="I64" i="17" s="1"/>
  <c r="L11" i="13"/>
  <c r="M11" i="13"/>
  <c r="H12" i="13" s="1"/>
  <c r="F64" i="17" l="1"/>
  <c r="J64" i="17"/>
  <c r="D64" i="17"/>
  <c r="G12" i="13"/>
  <c r="I12" i="13" s="1"/>
  <c r="F12" i="13"/>
  <c r="E64" i="17" l="1"/>
  <c r="K64" i="17" s="1"/>
  <c r="L64" i="17" s="1"/>
  <c r="J12" i="13"/>
  <c r="D12" i="13"/>
  <c r="K12" i="13"/>
  <c r="N12" i="13"/>
  <c r="M64" i="17" l="1"/>
  <c r="L12" i="13"/>
  <c r="M12" i="13"/>
  <c r="H13" i="13" s="1"/>
  <c r="G65" i="17" l="1"/>
  <c r="I65" i="17" s="1"/>
  <c r="H65" i="17"/>
  <c r="F13" i="13"/>
  <c r="G13" i="13"/>
  <c r="I13" i="13" s="1"/>
  <c r="F65" i="17" l="1"/>
  <c r="D65" i="17"/>
  <c r="J65" i="17"/>
  <c r="J13" i="13"/>
  <c r="D13" i="13"/>
  <c r="K13" i="13"/>
  <c r="N13" i="13"/>
  <c r="E65" i="17" l="1"/>
  <c r="K65" i="17" s="1"/>
  <c r="L65" i="17" s="1"/>
  <c r="L13" i="13"/>
  <c r="M13" i="13"/>
  <c r="H14" i="13" s="1"/>
  <c r="M65" i="17" l="1"/>
  <c r="G14" i="13"/>
  <c r="I14" i="13" s="1"/>
  <c r="F14" i="13"/>
  <c r="G66" i="17" l="1"/>
  <c r="I66" i="17" s="1"/>
  <c r="H66" i="17"/>
  <c r="J14" i="13"/>
  <c r="D14" i="13"/>
  <c r="K14" i="13"/>
  <c r="N14" i="13"/>
  <c r="F66" i="17" l="1"/>
  <c r="D66" i="17"/>
  <c r="J66" i="17"/>
  <c r="L14" i="13"/>
  <c r="M14" i="13"/>
  <c r="H15" i="13" s="1"/>
  <c r="E66" i="17" l="1"/>
  <c r="K66" i="17" s="1"/>
  <c r="L66" i="17" s="1"/>
  <c r="G15" i="13"/>
  <c r="I15" i="13" s="1"/>
  <c r="F15" i="13"/>
  <c r="M66" i="17" l="1"/>
  <c r="J15" i="13"/>
  <c r="D15" i="13"/>
  <c r="K15" i="13"/>
  <c r="N15" i="13"/>
  <c r="G67" i="17" l="1"/>
  <c r="I67" i="17" s="1"/>
  <c r="H67" i="17"/>
  <c r="L15" i="13"/>
  <c r="M15" i="13"/>
  <c r="H16" i="13" s="1"/>
  <c r="F67" i="17" l="1"/>
  <c r="D67" i="17"/>
  <c r="J67" i="17"/>
  <c r="G16" i="13"/>
  <c r="I16" i="13" s="1"/>
  <c r="F16" i="13"/>
  <c r="E67" i="17" l="1"/>
  <c r="K67" i="17" s="1"/>
  <c r="L67" i="17" s="1"/>
  <c r="J16" i="13"/>
  <c r="D16" i="13"/>
  <c r="K16" i="13"/>
  <c r="N16" i="13"/>
  <c r="M67" i="17" l="1"/>
  <c r="E67" i="3"/>
  <c r="J67" i="3" s="1"/>
  <c r="E67" i="15"/>
  <c r="E67" i="12"/>
  <c r="E67" i="13"/>
  <c r="L16" i="13"/>
  <c r="M16" i="13"/>
  <c r="H17" i="13" s="1"/>
  <c r="J67" i="12" l="1"/>
  <c r="L67" i="12"/>
  <c r="N67" i="15"/>
  <c r="M67" i="15"/>
  <c r="D68" i="3"/>
  <c r="F68" i="3"/>
  <c r="H68" i="3" s="1"/>
  <c r="G68" i="17"/>
  <c r="I68" i="17" s="1"/>
  <c r="H68" i="17"/>
  <c r="F17" i="13"/>
  <c r="G17" i="13"/>
  <c r="I17" i="13" s="1"/>
  <c r="F68" i="17" l="1"/>
  <c r="D68" i="17"/>
  <c r="J68" i="17"/>
  <c r="H68" i="15"/>
  <c r="G68" i="15"/>
  <c r="I68" i="15" s="1"/>
  <c r="G68" i="12"/>
  <c r="F68" i="12"/>
  <c r="H68" i="12" s="1"/>
  <c r="G68" i="3"/>
  <c r="I68" i="3" s="1"/>
  <c r="K67" i="12"/>
  <c r="J17" i="13"/>
  <c r="D17" i="13"/>
  <c r="K17" i="13"/>
  <c r="N17" i="13"/>
  <c r="J68" i="15" l="1"/>
  <c r="F68" i="15" s="1"/>
  <c r="K68" i="15" s="1"/>
  <c r="L68" i="15" s="1"/>
  <c r="D68" i="15"/>
  <c r="D68" i="12"/>
  <c r="I68" i="12"/>
  <c r="L17" i="13"/>
  <c r="M17" i="13"/>
  <c r="H18" i="13" s="1"/>
  <c r="E68" i="3" l="1"/>
  <c r="J68" i="3" s="1"/>
  <c r="E68" i="15"/>
  <c r="N68" i="15" s="1"/>
  <c r="E68" i="12"/>
  <c r="J68" i="12" s="1"/>
  <c r="E68" i="13"/>
  <c r="E68" i="17"/>
  <c r="G18" i="13"/>
  <c r="I18" i="13" s="1"/>
  <c r="F18" i="13"/>
  <c r="M68" i="15" l="1"/>
  <c r="K68" i="12"/>
  <c r="K68" i="17"/>
  <c r="L68" i="17" s="1"/>
  <c r="M68" i="17"/>
  <c r="H69" i="15"/>
  <c r="G69" i="15"/>
  <c r="I69" i="15" s="1"/>
  <c r="L68" i="12"/>
  <c r="D69" i="3"/>
  <c r="F69" i="3"/>
  <c r="H69" i="3" s="1"/>
  <c r="J18" i="13"/>
  <c r="D18" i="13"/>
  <c r="K18" i="13"/>
  <c r="N18" i="13"/>
  <c r="F69" i="12" l="1"/>
  <c r="H69" i="12" s="1"/>
  <c r="G69" i="12"/>
  <c r="G69" i="17"/>
  <c r="I69" i="17" s="1"/>
  <c r="H69" i="17"/>
  <c r="G69" i="3"/>
  <c r="I69" i="3" s="1"/>
  <c r="J69" i="15"/>
  <c r="F69" i="15" s="1"/>
  <c r="K69" i="15" s="1"/>
  <c r="L69" i="15" s="1"/>
  <c r="D69" i="15"/>
  <c r="L18" i="13"/>
  <c r="M18" i="13"/>
  <c r="H19" i="13" s="1"/>
  <c r="F69" i="17" l="1"/>
  <c r="D69" i="17"/>
  <c r="J69" i="17"/>
  <c r="D69" i="12"/>
  <c r="I69" i="12"/>
  <c r="G19" i="13"/>
  <c r="I19" i="13" s="1"/>
  <c r="F19" i="13"/>
  <c r="E69" i="17" l="1"/>
  <c r="K69" i="17" s="1"/>
  <c r="L69" i="17" s="1"/>
  <c r="J19" i="13"/>
  <c r="D19" i="13"/>
  <c r="K19" i="13"/>
  <c r="N19" i="13"/>
  <c r="M69" i="17" l="1"/>
  <c r="E69" i="3"/>
  <c r="J69" i="3" s="1"/>
  <c r="E69" i="15"/>
  <c r="E69" i="12"/>
  <c r="E69" i="13"/>
  <c r="L19" i="13"/>
  <c r="M19" i="13"/>
  <c r="H20" i="13" s="1"/>
  <c r="J69" i="12" l="1"/>
  <c r="L69" i="12"/>
  <c r="N69" i="15"/>
  <c r="M69" i="15"/>
  <c r="D70" i="3"/>
  <c r="F70" i="3"/>
  <c r="H70" i="3" s="1"/>
  <c r="G70" i="17"/>
  <c r="I70" i="17" s="1"/>
  <c r="H70" i="17"/>
  <c r="G20" i="13"/>
  <c r="I20" i="13" s="1"/>
  <c r="F20" i="13"/>
  <c r="F70" i="17" l="1"/>
  <c r="J70" i="17"/>
  <c r="D70" i="17"/>
  <c r="H70" i="15"/>
  <c r="G70" i="15"/>
  <c r="I70" i="15" s="1"/>
  <c r="G70" i="12"/>
  <c r="F70" i="12"/>
  <c r="G70" i="3"/>
  <c r="I70" i="3" s="1"/>
  <c r="K69" i="12"/>
  <c r="J20" i="13"/>
  <c r="D20" i="13"/>
  <c r="K20" i="13"/>
  <c r="N20" i="13"/>
  <c r="D70" i="15" l="1"/>
  <c r="J70" i="15"/>
  <c r="F70" i="15" s="1"/>
  <c r="K70" i="15" s="1"/>
  <c r="L70" i="15" s="1"/>
  <c r="D70" i="12"/>
  <c r="H70" i="12"/>
  <c r="B119" i="1"/>
  <c r="L20" i="13"/>
  <c r="M20" i="13"/>
  <c r="C119" i="1" l="1"/>
  <c r="I70" i="12"/>
  <c r="H21" i="13"/>
  <c r="F21" i="13" s="1"/>
  <c r="G21" i="13"/>
  <c r="I21" i="13" s="1"/>
  <c r="J21" i="13" l="1"/>
  <c r="D21" i="13"/>
  <c r="K21" i="13"/>
  <c r="N21" i="13"/>
  <c r="L21" i="13" l="1"/>
  <c r="M21" i="13"/>
  <c r="H22" i="13" s="1"/>
  <c r="G22" i="13" l="1"/>
  <c r="I22" i="13" s="1"/>
  <c r="F22" i="13"/>
  <c r="E71" i="3" l="1"/>
  <c r="E71" i="15"/>
  <c r="E71" i="13"/>
  <c r="E71" i="12"/>
  <c r="J22" i="13"/>
  <c r="D22" i="13"/>
  <c r="K22" i="13"/>
  <c r="N22" i="13"/>
  <c r="L22" i="13" l="1"/>
  <c r="M22" i="13"/>
  <c r="H23" i="13" s="1"/>
  <c r="F23" i="13" l="1"/>
  <c r="G23" i="13"/>
  <c r="I23" i="13" s="1"/>
  <c r="J23" i="13" l="1"/>
  <c r="D23" i="13"/>
  <c r="K23" i="13"/>
  <c r="N23" i="13"/>
  <c r="E72" i="3" l="1"/>
  <c r="E72" i="15"/>
  <c r="E72" i="12"/>
  <c r="E72" i="13"/>
  <c r="L23" i="13"/>
  <c r="M23" i="13"/>
  <c r="H24" i="13" s="1"/>
  <c r="G24" i="13" l="1"/>
  <c r="I24" i="13" s="1"/>
  <c r="F24" i="13"/>
  <c r="J24" i="13" l="1"/>
  <c r="D24" i="13"/>
  <c r="K24" i="13"/>
  <c r="N24" i="13"/>
  <c r="L24" i="13" l="1"/>
  <c r="M24" i="13"/>
  <c r="H25" i="13" s="1"/>
  <c r="E73" i="3" l="1"/>
  <c r="E73" i="15"/>
  <c r="E73" i="12"/>
  <c r="E73" i="13"/>
  <c r="G25" i="13"/>
  <c r="I25" i="13" s="1"/>
  <c r="F25" i="13"/>
  <c r="J25" i="13" l="1"/>
  <c r="D25" i="13"/>
  <c r="K25" i="13"/>
  <c r="N25" i="13"/>
  <c r="L25" i="13" l="1"/>
  <c r="M25" i="13"/>
  <c r="H26" i="13" s="1"/>
  <c r="G26" i="13" l="1"/>
  <c r="I26" i="13" s="1"/>
  <c r="F26" i="13"/>
  <c r="E74" i="3" l="1"/>
  <c r="E74" i="15"/>
  <c r="E74" i="12"/>
  <c r="E74" i="13"/>
  <c r="J26" i="13"/>
  <c r="D26" i="13"/>
  <c r="K26" i="13"/>
  <c r="N26" i="13"/>
  <c r="L26" i="13" l="1"/>
  <c r="M26" i="13"/>
  <c r="H27" i="13" s="1"/>
  <c r="F27" i="13" l="1"/>
  <c r="G27" i="13"/>
  <c r="I27" i="13" s="1"/>
  <c r="J27" i="13" l="1"/>
  <c r="D27" i="13"/>
  <c r="K27" i="13"/>
  <c r="N27" i="13"/>
  <c r="E75" i="13" l="1"/>
  <c r="E75" i="3"/>
  <c r="E75" i="15"/>
  <c r="E75" i="12"/>
  <c r="L27" i="13"/>
  <c r="M27" i="13"/>
  <c r="H28" i="13" s="1"/>
  <c r="G28" i="13" l="1"/>
  <c r="I28" i="13" s="1"/>
  <c r="F28" i="13"/>
  <c r="J28" i="13" l="1"/>
  <c r="D28" i="13"/>
  <c r="K28" i="13"/>
  <c r="N28" i="13"/>
  <c r="L28" i="13" l="1"/>
  <c r="M28" i="13"/>
  <c r="H29" i="13" s="1"/>
  <c r="E76" i="3" l="1"/>
  <c r="E76" i="15"/>
  <c r="E76" i="13"/>
  <c r="E76" i="12"/>
  <c r="F29" i="13"/>
  <c r="G29" i="13"/>
  <c r="I29" i="13" s="1"/>
  <c r="J29" i="13" l="1"/>
  <c r="D29" i="13"/>
  <c r="K29" i="13"/>
  <c r="N29" i="13"/>
  <c r="L29" i="13" l="1"/>
  <c r="M29" i="13"/>
  <c r="H30" i="13" s="1"/>
  <c r="G30" i="13" l="1"/>
  <c r="I30" i="13" s="1"/>
  <c r="F30" i="13"/>
  <c r="E77" i="3" l="1"/>
  <c r="E77" i="15"/>
  <c r="E77" i="12"/>
  <c r="E77" i="13"/>
  <c r="J30" i="13"/>
  <c r="D30" i="13"/>
  <c r="K30" i="13"/>
  <c r="N30" i="13"/>
  <c r="L30" i="13" l="1"/>
  <c r="M30" i="13"/>
  <c r="H31" i="13" s="1"/>
  <c r="G31" i="13" l="1"/>
  <c r="I31" i="13" s="1"/>
  <c r="F31" i="13"/>
  <c r="J31" i="13" l="1"/>
  <c r="D31" i="13"/>
  <c r="K31" i="13"/>
  <c r="N31" i="13"/>
  <c r="E78" i="3" l="1"/>
  <c r="E78" i="15"/>
  <c r="E78" i="13"/>
  <c r="E78" i="12"/>
  <c r="L31" i="13"/>
  <c r="M31" i="13"/>
  <c r="H32" i="13" s="1"/>
  <c r="G32" i="13" l="1"/>
  <c r="I32" i="13" s="1"/>
  <c r="F32" i="13"/>
  <c r="J32" i="13" l="1"/>
  <c r="D32" i="13"/>
  <c r="K32" i="13"/>
  <c r="N32" i="13"/>
  <c r="L32" i="13" l="1"/>
  <c r="M32" i="13"/>
  <c r="H33" i="13" s="1"/>
  <c r="E79" i="3" l="1"/>
  <c r="E79" i="15"/>
  <c r="E79" i="13"/>
  <c r="E79" i="12"/>
  <c r="F33" i="13"/>
  <c r="G33" i="13"/>
  <c r="I33" i="13" s="1"/>
  <c r="J33" i="13" l="1"/>
  <c r="D33" i="13"/>
  <c r="K33" i="13"/>
  <c r="N33" i="13"/>
  <c r="L33" i="13" l="1"/>
  <c r="M33" i="13"/>
  <c r="H34" i="13" s="1"/>
  <c r="F34" i="13" l="1"/>
  <c r="G34" i="13"/>
  <c r="I34" i="13" s="1"/>
  <c r="J34" i="13" l="1"/>
  <c r="D34" i="13"/>
  <c r="K34" i="13"/>
  <c r="N34" i="13"/>
  <c r="E80" i="3" l="1"/>
  <c r="E80" i="15"/>
  <c r="E80" i="13"/>
  <c r="E80" i="12"/>
  <c r="L34" i="13"/>
  <c r="M34" i="13"/>
  <c r="H35" i="13" s="1"/>
  <c r="G35" i="13" l="1"/>
  <c r="I35" i="13" s="1"/>
  <c r="F35" i="13"/>
  <c r="J35" i="13" l="1"/>
  <c r="D35" i="13"/>
  <c r="K35" i="13"/>
  <c r="N35" i="13"/>
  <c r="L35" i="13" l="1"/>
  <c r="M35" i="13"/>
  <c r="H36" i="13" s="1"/>
  <c r="E81" i="3" l="1"/>
  <c r="E81" i="15"/>
  <c r="E81" i="12"/>
  <c r="E81" i="13"/>
  <c r="G36" i="13"/>
  <c r="I36" i="13" s="1"/>
  <c r="F36" i="13"/>
  <c r="J36" i="13" l="1"/>
  <c r="D36" i="13"/>
  <c r="K36" i="13"/>
  <c r="N36" i="13"/>
  <c r="L36" i="13" l="1"/>
  <c r="M36" i="13"/>
  <c r="H37" i="13" s="1"/>
  <c r="G37" i="13" l="1"/>
  <c r="I37" i="13" s="1"/>
  <c r="F37" i="13"/>
  <c r="J37" i="13" l="1"/>
  <c r="D37" i="13"/>
  <c r="K37" i="13"/>
  <c r="N37" i="13"/>
  <c r="L37" i="13" l="1"/>
  <c r="M37" i="13"/>
  <c r="H38" i="13" s="1"/>
  <c r="G38" i="13" l="1"/>
  <c r="I38" i="13" s="1"/>
  <c r="F38" i="13"/>
  <c r="J38" i="13" l="1"/>
  <c r="D38" i="13"/>
  <c r="K38" i="13"/>
  <c r="N38" i="13"/>
  <c r="E83" i="3" l="1"/>
  <c r="E83" i="15"/>
  <c r="E83" i="13"/>
  <c r="E83" i="12"/>
  <c r="L38" i="13"/>
  <c r="M38" i="13"/>
  <c r="H39" i="13" s="1"/>
  <c r="G39" i="13" l="1"/>
  <c r="I39" i="13" s="1"/>
  <c r="F39" i="13"/>
  <c r="J39" i="13" l="1"/>
  <c r="D39" i="13"/>
  <c r="K39" i="13"/>
  <c r="N39" i="13"/>
  <c r="L39" i="13" l="1"/>
  <c r="M39" i="13"/>
  <c r="H40" i="13" s="1"/>
  <c r="G40" i="13" l="1"/>
  <c r="I40" i="13" s="1"/>
  <c r="F40" i="13"/>
  <c r="E84" i="3" l="1"/>
  <c r="E84" i="15"/>
  <c r="E84" i="12"/>
  <c r="E84" i="13"/>
  <c r="J40" i="13"/>
  <c r="D40" i="13"/>
  <c r="K40" i="13"/>
  <c r="N40" i="13"/>
  <c r="L40" i="13" l="1"/>
  <c r="M40" i="13"/>
  <c r="H41" i="13" s="1"/>
  <c r="E23" i="11" l="1"/>
  <c r="F41" i="13"/>
  <c r="G41" i="13"/>
  <c r="I41" i="13" s="1"/>
  <c r="J41" i="13" l="1"/>
  <c r="D41" i="13"/>
  <c r="K41" i="13"/>
  <c r="N41" i="13"/>
  <c r="E85" i="3" l="1"/>
  <c r="E85" i="15"/>
  <c r="E85" i="13"/>
  <c r="E85" i="12"/>
  <c r="F24" i="11"/>
  <c r="L41" i="13"/>
  <c r="M41" i="13"/>
  <c r="H42" i="13" s="1"/>
  <c r="G42" i="13" l="1"/>
  <c r="I42" i="13" s="1"/>
  <c r="F42" i="13"/>
  <c r="E24" i="11" l="1"/>
  <c r="J42" i="13"/>
  <c r="D42" i="13"/>
  <c r="K42" i="13"/>
  <c r="N42" i="13"/>
  <c r="L42" i="13" l="1"/>
  <c r="M42" i="13"/>
  <c r="H43" i="13" s="1"/>
  <c r="E86" i="3" l="1"/>
  <c r="E86" i="15"/>
  <c r="E86" i="12"/>
  <c r="E86" i="13"/>
  <c r="F25" i="11"/>
  <c r="G43" i="13"/>
  <c r="I43" i="13" s="1"/>
  <c r="F43" i="13"/>
  <c r="J43" i="13" l="1"/>
  <c r="D43" i="13"/>
  <c r="K43" i="13"/>
  <c r="N43" i="13"/>
  <c r="E25" i="11" l="1"/>
  <c r="L43" i="13"/>
  <c r="M43" i="13"/>
  <c r="H44" i="13" s="1"/>
  <c r="G44" i="13" l="1"/>
  <c r="I44" i="13" s="1"/>
  <c r="F44" i="13"/>
  <c r="J44" i="13" l="1"/>
  <c r="D44" i="13"/>
  <c r="K44" i="13"/>
  <c r="N44" i="13"/>
  <c r="E87" i="15" l="1"/>
  <c r="E87" i="13"/>
  <c r="E87" i="12"/>
  <c r="E87" i="3"/>
  <c r="F26" i="11"/>
  <c r="L44" i="13"/>
  <c r="M44" i="13"/>
  <c r="H45" i="13" s="1"/>
  <c r="G45" i="13" l="1"/>
  <c r="I45" i="13" s="1"/>
  <c r="F45" i="13"/>
  <c r="E26" i="11" l="1"/>
  <c r="J45" i="13"/>
  <c r="D45" i="13"/>
  <c r="K45" i="13"/>
  <c r="N45" i="13"/>
  <c r="L45" i="13" l="1"/>
  <c r="M45" i="13"/>
  <c r="H46" i="13" s="1"/>
  <c r="E88" i="3" l="1"/>
  <c r="E88" i="15"/>
  <c r="E88" i="12"/>
  <c r="E88" i="13"/>
  <c r="F27" i="11"/>
  <c r="F46" i="13"/>
  <c r="G46" i="13"/>
  <c r="I46" i="13" s="1"/>
  <c r="J46" i="13" l="1"/>
  <c r="D46" i="13"/>
  <c r="K46" i="13"/>
  <c r="N46" i="13"/>
  <c r="E27" i="11" l="1"/>
  <c r="L46" i="13"/>
  <c r="M46" i="13"/>
  <c r="H47" i="13" s="1"/>
  <c r="F47" i="13" l="1"/>
  <c r="G47" i="13"/>
  <c r="I47" i="13" s="1"/>
  <c r="E89" i="3" l="1"/>
  <c r="E89" i="15"/>
  <c r="E89" i="12"/>
  <c r="E89" i="13"/>
  <c r="F28" i="11"/>
  <c r="J47" i="13"/>
  <c r="D47" i="13"/>
  <c r="K47" i="13"/>
  <c r="N47" i="13"/>
  <c r="L47" i="13" l="1"/>
  <c r="M47" i="13"/>
  <c r="H48" i="13" s="1"/>
  <c r="E28" i="11" l="1"/>
  <c r="G48" i="13"/>
  <c r="I48" i="13" s="1"/>
  <c r="F48" i="13"/>
  <c r="J48" i="13" l="1"/>
  <c r="D48" i="13"/>
  <c r="K48" i="13"/>
  <c r="N48" i="13"/>
  <c r="E90" i="3" l="1"/>
  <c r="E90" i="15"/>
  <c r="E90" i="13"/>
  <c r="E90" i="12"/>
  <c r="F29" i="11"/>
  <c r="L48" i="13"/>
  <c r="M48" i="13"/>
  <c r="H49" i="13" s="1"/>
  <c r="E29" i="11" l="1"/>
  <c r="G49" i="13"/>
  <c r="I49" i="13" s="1"/>
  <c r="F49" i="13"/>
  <c r="J49" i="13" l="1"/>
  <c r="D49" i="13"/>
  <c r="K49" i="13"/>
  <c r="N49" i="13"/>
  <c r="L49" i="13" l="1"/>
  <c r="M49" i="13"/>
  <c r="H50" i="13" s="1"/>
  <c r="E91" i="3" l="1"/>
  <c r="E91" i="15"/>
  <c r="E91" i="13"/>
  <c r="E91" i="12"/>
  <c r="F30" i="11"/>
  <c r="G50" i="13"/>
  <c r="I50" i="13" s="1"/>
  <c r="F50" i="13"/>
  <c r="J50" i="13" l="1"/>
  <c r="D50" i="13"/>
  <c r="K50" i="13"/>
  <c r="N50" i="13"/>
  <c r="E30" i="11" l="1"/>
  <c r="L50" i="13"/>
  <c r="M50" i="13"/>
  <c r="H51" i="13" s="1"/>
  <c r="G51" i="13" l="1"/>
  <c r="I51" i="13" s="1"/>
  <c r="F51" i="13"/>
  <c r="J51" i="13" l="1"/>
  <c r="D51" i="13"/>
  <c r="K51" i="13"/>
  <c r="N51" i="13"/>
  <c r="E92" i="3" l="1"/>
  <c r="E92" i="15"/>
  <c r="E92" i="12"/>
  <c r="E92" i="13"/>
  <c r="F31" i="11"/>
  <c r="L51" i="13"/>
  <c r="M51" i="13"/>
  <c r="H52" i="13" s="1"/>
  <c r="F52" i="13" l="1"/>
  <c r="G52" i="13"/>
  <c r="I52" i="13" s="1"/>
  <c r="E31" i="11" l="1"/>
  <c r="J52" i="13"/>
  <c r="D52" i="13"/>
  <c r="K52" i="13"/>
  <c r="N52" i="13"/>
  <c r="L52" i="13" l="1"/>
  <c r="M52" i="13"/>
  <c r="H53" i="13" s="1"/>
  <c r="E93" i="3" l="1"/>
  <c r="E93" i="15"/>
  <c r="E93" i="12"/>
  <c r="E93" i="13"/>
  <c r="F32" i="11"/>
  <c r="G53" i="13"/>
  <c r="I53" i="13" s="1"/>
  <c r="F53" i="13"/>
  <c r="J53" i="13" l="1"/>
  <c r="D53" i="13"/>
  <c r="K53" i="13"/>
  <c r="N53" i="13"/>
  <c r="E32" i="11" l="1"/>
  <c r="L53" i="13"/>
  <c r="M53" i="13"/>
  <c r="H54" i="13" s="1"/>
  <c r="F54" i="13" l="1"/>
  <c r="G54" i="13"/>
  <c r="I54" i="13" s="1"/>
  <c r="F33" i="11" l="1"/>
  <c r="J54" i="13"/>
  <c r="D54" i="13"/>
  <c r="K54" i="13"/>
  <c r="N54" i="13"/>
  <c r="L54" i="13" l="1"/>
  <c r="M54" i="13"/>
  <c r="H55" i="13" s="1"/>
  <c r="G55" i="13" l="1"/>
  <c r="I55" i="13" s="1"/>
  <c r="F55" i="13"/>
  <c r="J55" i="13" l="1"/>
  <c r="D55" i="13"/>
  <c r="K55" i="13"/>
  <c r="N55" i="13"/>
  <c r="L55" i="13" l="1"/>
  <c r="M55" i="13"/>
  <c r="H56" i="13" s="1"/>
  <c r="E95" i="3" l="1"/>
  <c r="E95" i="13"/>
  <c r="E95" i="15"/>
  <c r="E95" i="12"/>
  <c r="F34" i="11"/>
  <c r="G56" i="13"/>
  <c r="I56" i="13" s="1"/>
  <c r="F56" i="13"/>
  <c r="J56" i="13" l="1"/>
  <c r="D56" i="13"/>
  <c r="K56" i="13"/>
  <c r="N56" i="13"/>
  <c r="E33" i="11" l="1"/>
  <c r="L56" i="13"/>
  <c r="M56" i="13"/>
  <c r="H57" i="13" s="1"/>
  <c r="G57" i="13" l="1"/>
  <c r="I57" i="13" s="1"/>
  <c r="F57" i="13"/>
  <c r="E96" i="3" l="1"/>
  <c r="E96" i="13"/>
  <c r="E96" i="15"/>
  <c r="E96" i="12"/>
  <c r="F35" i="11"/>
  <c r="J57" i="13"/>
  <c r="D57" i="13"/>
  <c r="K57" i="13"/>
  <c r="N57" i="13"/>
  <c r="L57" i="13" l="1"/>
  <c r="M57" i="13"/>
  <c r="H58" i="13" s="1"/>
  <c r="E34" i="11" l="1"/>
  <c r="G58" i="13"/>
  <c r="I58" i="13" s="1"/>
  <c r="F58" i="13"/>
  <c r="J58" i="13" l="1"/>
  <c r="D58" i="13"/>
  <c r="K58" i="13"/>
  <c r="N58" i="13"/>
  <c r="E97" i="3" l="1"/>
  <c r="E97" i="15"/>
  <c r="E97" i="13"/>
  <c r="E97" i="12"/>
  <c r="F36" i="11"/>
  <c r="L58" i="13"/>
  <c r="M58" i="13"/>
  <c r="H59" i="13" s="1"/>
  <c r="G59" i="13" l="1"/>
  <c r="I59" i="13" s="1"/>
  <c r="F59" i="13"/>
  <c r="E35" i="11" l="1"/>
  <c r="J59" i="13"/>
  <c r="D59" i="13"/>
  <c r="K59" i="13"/>
  <c r="N59" i="13"/>
  <c r="L59" i="13" l="1"/>
  <c r="M59" i="13"/>
  <c r="H60" i="13" s="1"/>
  <c r="E98" i="3" l="1"/>
  <c r="E98" i="13"/>
  <c r="E98" i="15"/>
  <c r="E98" i="12"/>
  <c r="F37" i="11"/>
  <c r="G60" i="13"/>
  <c r="I60" i="13" s="1"/>
  <c r="F60" i="13"/>
  <c r="J60" i="13" l="1"/>
  <c r="D60" i="13"/>
  <c r="K60" i="13"/>
  <c r="N60" i="13"/>
  <c r="E36" i="11" l="1"/>
  <c r="E37" i="11"/>
  <c r="L60" i="13"/>
  <c r="M60" i="13"/>
  <c r="H61" i="13" s="1"/>
  <c r="G61" i="13" l="1"/>
  <c r="I61" i="13" s="1"/>
  <c r="F61" i="13"/>
  <c r="E99" i="12" l="1"/>
  <c r="E99" i="15"/>
  <c r="E99" i="3"/>
  <c r="E99" i="13"/>
  <c r="F38" i="11"/>
  <c r="J61" i="13"/>
  <c r="D61" i="13"/>
  <c r="K61" i="13"/>
  <c r="N61" i="13"/>
  <c r="L61" i="13" l="1"/>
  <c r="M61" i="13"/>
  <c r="H62" i="13" s="1"/>
  <c r="G62" i="13" l="1"/>
  <c r="I62" i="13" s="1"/>
  <c r="F62" i="13"/>
  <c r="J62" i="13" l="1"/>
  <c r="D62" i="13"/>
  <c r="K62" i="13"/>
  <c r="N62" i="13"/>
  <c r="E100" i="3" l="1"/>
  <c r="E100" i="15"/>
  <c r="E100" i="12"/>
  <c r="E100" i="13"/>
  <c r="F39" i="11"/>
  <c r="L62" i="13"/>
  <c r="M62" i="13"/>
  <c r="H63" i="13" s="1"/>
  <c r="G63" i="13" l="1"/>
  <c r="I63" i="13" s="1"/>
  <c r="E38" i="11" l="1"/>
  <c r="J63" i="13"/>
  <c r="D63" i="13"/>
  <c r="F63" i="13" s="1"/>
  <c r="K63" i="13" s="1"/>
  <c r="N63" i="13" l="1"/>
  <c r="L63" i="13"/>
  <c r="M63" i="13"/>
  <c r="H64" i="13" s="1"/>
  <c r="E101" i="3" l="1"/>
  <c r="E101" i="15"/>
  <c r="E101" i="12"/>
  <c r="E101" i="13"/>
  <c r="F40" i="11"/>
  <c r="G64" i="13"/>
  <c r="I64" i="13" s="1"/>
  <c r="J64" i="13" l="1"/>
  <c r="D64" i="13"/>
  <c r="F64" i="13" s="1"/>
  <c r="K64" i="13" s="1"/>
  <c r="E39" i="11" l="1"/>
  <c r="N64" i="13"/>
  <c r="L64" i="13"/>
  <c r="M64" i="13"/>
  <c r="H65" i="13" s="1"/>
  <c r="G65" i="13" l="1"/>
  <c r="I65" i="13" s="1"/>
  <c r="E102" i="3" l="1"/>
  <c r="E102" i="15"/>
  <c r="E102" i="13"/>
  <c r="E102" i="12"/>
  <c r="F41" i="11"/>
  <c r="J65" i="13"/>
  <c r="D65" i="13"/>
  <c r="F65" i="13" s="1"/>
  <c r="K65" i="13" s="1"/>
  <c r="N65" i="13" l="1"/>
  <c r="L65" i="13"/>
  <c r="M65" i="13"/>
  <c r="H66" i="13" s="1"/>
  <c r="E40" i="11" l="1"/>
  <c r="G66" i="13"/>
  <c r="I66" i="13" s="1"/>
  <c r="J66" i="13" l="1"/>
  <c r="D66" i="13"/>
  <c r="F66" i="13" s="1"/>
  <c r="K66" i="13" s="1"/>
  <c r="E103" i="3" l="1"/>
  <c r="E103" i="15"/>
  <c r="E103" i="12"/>
  <c r="E103" i="13"/>
  <c r="F42" i="11"/>
  <c r="N66" i="13"/>
  <c r="L66" i="13"/>
  <c r="M66" i="13"/>
  <c r="H67" i="13" s="1"/>
  <c r="G67" i="13" l="1"/>
  <c r="I67" i="13" s="1"/>
  <c r="E41" i="11" l="1"/>
  <c r="J67" i="13"/>
  <c r="D67" i="13"/>
  <c r="F67" i="13" s="1"/>
  <c r="K67" i="13" s="1"/>
  <c r="N67" i="13" l="1"/>
  <c r="L67" i="13"/>
  <c r="M67" i="13"/>
  <c r="H68" i="13" s="1"/>
  <c r="E104" i="3" l="1"/>
  <c r="E104" i="15"/>
  <c r="E104" i="12"/>
  <c r="E104" i="13"/>
  <c r="F43" i="11"/>
  <c r="G68" i="13"/>
  <c r="I68" i="13" s="1"/>
  <c r="J68" i="13" l="1"/>
  <c r="D68" i="13"/>
  <c r="F68" i="13" s="1"/>
  <c r="K68" i="13" s="1"/>
  <c r="E42" i="11" l="1"/>
  <c r="N68" i="13"/>
  <c r="L68" i="13"/>
  <c r="M68" i="13"/>
  <c r="H69" i="13" s="1"/>
  <c r="G69" i="13" l="1"/>
  <c r="I69" i="13" s="1"/>
  <c r="E105" i="3" l="1"/>
  <c r="E105" i="15"/>
  <c r="E105" i="12"/>
  <c r="E105" i="13"/>
  <c r="F44" i="11"/>
  <c r="J69" i="13"/>
  <c r="D69" i="13"/>
  <c r="F69" i="13" s="1"/>
  <c r="N69" i="13" s="1"/>
  <c r="K69" i="13" l="1"/>
  <c r="L69" i="13" s="1"/>
  <c r="M69" i="13"/>
  <c r="H70" i="13" s="1"/>
  <c r="E43" i="11" l="1"/>
  <c r="G70" i="13"/>
  <c r="I70" i="13" s="1"/>
  <c r="J70" i="13" l="1"/>
  <c r="D70" i="13"/>
  <c r="F70" i="13" s="1"/>
  <c r="K70" i="13" s="1"/>
  <c r="F45" i="11" l="1"/>
  <c r="L70" i="13"/>
  <c r="E44" i="11" l="1"/>
  <c r="E107" i="3" l="1"/>
  <c r="E107" i="15"/>
  <c r="E107" i="13"/>
  <c r="E107" i="12"/>
  <c r="F46" i="11"/>
  <c r="E45" i="11" l="1"/>
  <c r="E108" i="3" l="1"/>
  <c r="E108" i="15"/>
  <c r="E108" i="13"/>
  <c r="E108" i="12"/>
  <c r="F47" i="11"/>
  <c r="E46" i="11" l="1"/>
  <c r="E109" i="3" l="1"/>
  <c r="E109" i="15"/>
  <c r="E109" i="12"/>
  <c r="E109" i="13"/>
  <c r="F48" i="11"/>
  <c r="E47" i="11" l="1"/>
  <c r="E110" i="3" l="1"/>
  <c r="E110" i="15"/>
  <c r="E110" i="12"/>
  <c r="E110" i="13"/>
  <c r="F49" i="11"/>
  <c r="E48" i="11" l="1"/>
  <c r="E49" i="11"/>
  <c r="E111" i="3" l="1"/>
  <c r="E111" i="15"/>
  <c r="E111" i="12"/>
  <c r="E111" i="13"/>
  <c r="F50" i="11"/>
  <c r="E112" i="3" l="1"/>
  <c r="E112" i="15"/>
  <c r="E112" i="12"/>
  <c r="E112" i="13"/>
  <c r="F51" i="11"/>
  <c r="E50" i="11" l="1"/>
  <c r="E113" i="3" l="1"/>
  <c r="E113" i="15"/>
  <c r="E113" i="12"/>
  <c r="E113" i="13"/>
  <c r="F52" i="11"/>
  <c r="E51" i="11" l="1"/>
  <c r="E114" i="3" l="1"/>
  <c r="E114" i="15"/>
  <c r="E114" i="13"/>
  <c r="E114" i="12"/>
  <c r="F53" i="11"/>
  <c r="E52" i="11" l="1"/>
  <c r="E115" i="3" l="1"/>
  <c r="E115" i="15"/>
  <c r="E115" i="12"/>
  <c r="E115" i="13"/>
  <c r="F54" i="11"/>
  <c r="E53" i="11" l="1"/>
  <c r="E116" i="3" l="1"/>
  <c r="E116" i="15"/>
  <c r="E116" i="12"/>
  <c r="E116" i="13"/>
  <c r="F55" i="11"/>
  <c r="E54" i="11" l="1"/>
  <c r="E117" i="3" l="1"/>
  <c r="E117" i="15"/>
  <c r="E117" i="12"/>
  <c r="E117" i="13"/>
  <c r="F56" i="11"/>
  <c r="E55" i="11" l="1"/>
  <c r="F57" i="11" l="1"/>
  <c r="E56" i="11" l="1"/>
  <c r="E57" i="11"/>
  <c r="E119" i="3" l="1"/>
  <c r="E119" i="15"/>
  <c r="E119" i="13"/>
  <c r="E119" i="12"/>
  <c r="F58" i="11"/>
  <c r="E58" i="11" l="1"/>
  <c r="E120" i="3" l="1"/>
  <c r="E120" i="15"/>
  <c r="E120" i="12"/>
  <c r="E120" i="13"/>
  <c r="F59" i="11"/>
  <c r="E59" i="11" l="1"/>
  <c r="E121" i="3" l="1"/>
  <c r="E121" i="15"/>
  <c r="E121" i="12"/>
  <c r="E121" i="13"/>
  <c r="F60" i="11"/>
  <c r="E60" i="11" l="1"/>
  <c r="E122" i="3" l="1"/>
  <c r="E122" i="15"/>
  <c r="E122" i="13"/>
  <c r="E122" i="12"/>
  <c r="F61" i="11"/>
  <c r="E61" i="11" l="1"/>
  <c r="E123" i="12" l="1"/>
  <c r="E123" i="13"/>
  <c r="E123" i="3"/>
  <c r="E123" i="15"/>
  <c r="F62" i="11"/>
  <c r="E62" i="11" l="1"/>
  <c r="E124" i="3" l="1"/>
  <c r="E124" i="15"/>
  <c r="E124" i="12"/>
  <c r="E124" i="13"/>
  <c r="F63" i="11"/>
  <c r="E63" i="11" l="1"/>
  <c r="E125" i="3" l="1"/>
  <c r="E125" i="15"/>
  <c r="E125" i="12"/>
  <c r="E125" i="13"/>
  <c r="F64" i="11"/>
  <c r="E64" i="11" l="1"/>
  <c r="E126" i="3" l="1"/>
  <c r="E126" i="15"/>
  <c r="E126" i="13"/>
  <c r="E126" i="12"/>
  <c r="F65" i="11"/>
  <c r="E127" i="3" l="1"/>
  <c r="E127" i="15"/>
  <c r="E127" i="13"/>
  <c r="E127" i="12"/>
  <c r="F66" i="11"/>
  <c r="E66" i="11" l="1"/>
  <c r="E128" i="3" l="1"/>
  <c r="E128" i="15"/>
  <c r="E128" i="12"/>
  <c r="E128" i="13"/>
  <c r="F67" i="11"/>
  <c r="E67" i="11" l="1"/>
  <c r="E129" i="3" l="1"/>
  <c r="E129" i="15"/>
  <c r="E129" i="12"/>
  <c r="E129" i="13"/>
  <c r="F68" i="11"/>
  <c r="E68" i="11" l="1"/>
  <c r="F69" i="11" l="1"/>
  <c r="E69" i="11" l="1"/>
  <c r="E131" i="3" l="1"/>
  <c r="E131" i="15"/>
  <c r="E131" i="13"/>
  <c r="E131" i="12"/>
  <c r="F70" i="11"/>
  <c r="E70" i="11" l="1"/>
  <c r="E132" i="3" l="1"/>
  <c r="E132" i="15"/>
  <c r="E132" i="13"/>
  <c r="E132" i="12"/>
  <c r="F71" i="11"/>
  <c r="E71" i="11" l="1"/>
  <c r="E133" i="3" l="1"/>
  <c r="E133" i="15"/>
  <c r="E133" i="12"/>
  <c r="E133" i="13"/>
  <c r="F72" i="11"/>
  <c r="E72" i="11" l="1"/>
  <c r="E134" i="3" l="1"/>
  <c r="E134" i="15"/>
  <c r="E134" i="12"/>
  <c r="E134" i="13"/>
  <c r="F73" i="11"/>
  <c r="E73" i="11" l="1"/>
  <c r="E135" i="15" l="1"/>
  <c r="E135" i="12"/>
  <c r="E135" i="13"/>
  <c r="E135" i="3"/>
  <c r="F74" i="11"/>
  <c r="E74" i="11" l="1"/>
  <c r="E136" i="3" l="1"/>
  <c r="E136" i="15"/>
  <c r="E136" i="12"/>
  <c r="E136" i="13"/>
  <c r="F75" i="11"/>
  <c r="E75" i="11" l="1"/>
  <c r="E137" i="3" l="1"/>
  <c r="E137" i="15"/>
  <c r="E137" i="12"/>
  <c r="E137" i="13"/>
  <c r="F76" i="11"/>
  <c r="E76" i="11" l="1"/>
  <c r="E138" i="3" l="1"/>
  <c r="E138" i="15"/>
  <c r="E138" i="13"/>
  <c r="E138" i="12"/>
  <c r="F77" i="11"/>
  <c r="E77" i="11" l="1"/>
  <c r="E139" i="3" l="1"/>
  <c r="E139" i="15"/>
  <c r="E139" i="13"/>
  <c r="E139" i="12"/>
  <c r="F78" i="11"/>
  <c r="E78" i="11" l="1"/>
  <c r="E140" i="3" l="1"/>
  <c r="E140" i="15"/>
  <c r="E140" i="12"/>
  <c r="E140" i="13"/>
  <c r="F79" i="11"/>
  <c r="E79" i="11" l="1"/>
  <c r="E141" i="13" l="1"/>
  <c r="E141" i="3"/>
  <c r="E141" i="15"/>
  <c r="E141" i="12"/>
  <c r="F80" i="11"/>
  <c r="E80" i="11" l="1"/>
  <c r="F81" i="11" l="1"/>
  <c r="E81" i="11" l="1"/>
  <c r="E143" i="3" l="1"/>
  <c r="E143" i="15"/>
  <c r="E143" i="13"/>
  <c r="E143" i="12"/>
  <c r="F82" i="11"/>
  <c r="E82" i="11" l="1"/>
  <c r="E144" i="3" l="1"/>
  <c r="E144" i="15"/>
  <c r="E144" i="12"/>
  <c r="E144" i="13"/>
  <c r="F83" i="11"/>
  <c r="E83" i="11" l="1"/>
  <c r="E145" i="3" l="1"/>
  <c r="E145" i="15"/>
  <c r="E145" i="12"/>
  <c r="E145" i="13"/>
  <c r="F84" i="11"/>
  <c r="E84" i="11" l="1"/>
  <c r="E146" i="12" l="1"/>
  <c r="E146" i="3"/>
  <c r="E146" i="15"/>
  <c r="E146" i="13"/>
  <c r="F85" i="11"/>
  <c r="E85" i="11" l="1"/>
  <c r="E147" i="15" l="1"/>
  <c r="E147" i="12"/>
  <c r="E147" i="13"/>
  <c r="E147" i="3"/>
  <c r="F86" i="11"/>
  <c r="E86" i="11" l="1"/>
  <c r="E148" i="3" l="1"/>
  <c r="E148" i="15"/>
  <c r="E148" i="12"/>
  <c r="E148" i="13"/>
  <c r="F87" i="11"/>
  <c r="E87" i="11" l="1"/>
  <c r="E149" i="3" l="1"/>
  <c r="E149" i="15"/>
  <c r="E149" i="12"/>
  <c r="E149" i="13"/>
  <c r="F88" i="11"/>
  <c r="E88" i="11" l="1"/>
  <c r="E150" i="3" l="1"/>
  <c r="E150" i="15"/>
  <c r="E150" i="13"/>
  <c r="E150" i="12"/>
  <c r="F89" i="11"/>
  <c r="E89" i="11" l="1"/>
  <c r="E151" i="3" l="1"/>
  <c r="E151" i="15"/>
  <c r="E151" i="13"/>
  <c r="E151" i="12"/>
  <c r="F90" i="11"/>
  <c r="E90" i="11" l="1"/>
  <c r="E152" i="3" l="1"/>
  <c r="E152" i="15"/>
  <c r="E152" i="13"/>
  <c r="E152" i="12"/>
  <c r="F91" i="11"/>
  <c r="E91" i="11" l="1"/>
  <c r="E153" i="3" l="1"/>
  <c r="E153" i="15"/>
  <c r="E153" i="12"/>
  <c r="E153" i="13"/>
  <c r="F92" i="11"/>
  <c r="E92" i="11" l="1"/>
  <c r="F93" i="11" l="1"/>
  <c r="E93" i="11" l="1"/>
  <c r="E155" i="12" l="1"/>
  <c r="E155" i="3"/>
  <c r="E155" i="15"/>
  <c r="E155" i="13"/>
  <c r="F94" i="11"/>
  <c r="E94" i="11" l="1"/>
  <c r="E156" i="3" l="1"/>
  <c r="E156" i="15"/>
  <c r="E156" i="13"/>
  <c r="E156" i="12"/>
  <c r="F95" i="11"/>
  <c r="E95" i="11" l="1"/>
  <c r="E157" i="3" l="1"/>
  <c r="E157" i="15"/>
  <c r="E157" i="12"/>
  <c r="E157" i="13"/>
  <c r="F96" i="11"/>
  <c r="E96" i="11" l="1"/>
  <c r="E158" i="3" l="1"/>
  <c r="E158" i="15"/>
  <c r="E158" i="12"/>
  <c r="E158" i="13"/>
  <c r="F97" i="11"/>
  <c r="E97" i="11" l="1"/>
  <c r="E159" i="15" l="1"/>
  <c r="E159" i="12"/>
  <c r="E159" i="13"/>
  <c r="E159" i="3"/>
  <c r="F98" i="11"/>
  <c r="E98" i="11" l="1"/>
  <c r="E160" i="3" l="1"/>
  <c r="E160" i="15"/>
  <c r="E160" i="12"/>
  <c r="E160" i="13"/>
  <c r="F99" i="11"/>
  <c r="E99" i="11" l="1"/>
  <c r="E161" i="3" l="1"/>
  <c r="E161" i="15"/>
  <c r="E161" i="12"/>
  <c r="E161" i="13"/>
  <c r="F100" i="11"/>
  <c r="E100" i="11" l="1"/>
  <c r="E162" i="3" l="1"/>
  <c r="E162" i="15"/>
  <c r="E162" i="13"/>
  <c r="E162" i="12"/>
  <c r="F101" i="11"/>
  <c r="E101" i="11" l="1"/>
  <c r="E163" i="3" l="1"/>
  <c r="E163" i="15"/>
  <c r="E163" i="13"/>
  <c r="E163" i="12"/>
  <c r="F102" i="11"/>
  <c r="E102" i="11" l="1"/>
  <c r="E164" i="3" l="1"/>
  <c r="E164" i="15"/>
  <c r="E164" i="13"/>
  <c r="E164" i="12"/>
  <c r="F103" i="11"/>
  <c r="E103" i="11" l="1"/>
  <c r="E165" i="3" l="1"/>
  <c r="E165" i="15"/>
  <c r="E165" i="12"/>
  <c r="E165" i="13"/>
  <c r="F104" i="11"/>
  <c r="E104" i="11" l="1"/>
  <c r="F105" i="11" l="1"/>
  <c r="E105" i="11" l="1"/>
  <c r="E167" i="3" l="1"/>
  <c r="E167" i="15"/>
  <c r="E167" i="13"/>
  <c r="E167" i="12"/>
  <c r="F106" i="11"/>
  <c r="E106" i="11" l="1"/>
  <c r="E168" i="3" l="1"/>
  <c r="E168" i="15"/>
  <c r="E168" i="13"/>
  <c r="E168" i="12"/>
  <c r="F107" i="11"/>
  <c r="E107" i="11" l="1"/>
  <c r="E169" i="3" l="1"/>
  <c r="E169" i="15"/>
  <c r="E169" i="13"/>
  <c r="E169" i="12"/>
  <c r="F108" i="11"/>
  <c r="E108" i="11" l="1"/>
  <c r="E170" i="3" l="1"/>
  <c r="E170" i="15"/>
  <c r="E170" i="12"/>
  <c r="E170" i="13"/>
  <c r="F109" i="11"/>
  <c r="E109" i="11" l="1"/>
  <c r="E171" i="13" l="1"/>
  <c r="E171" i="3"/>
  <c r="E171" i="15"/>
  <c r="E171" i="12"/>
  <c r="F110" i="11"/>
  <c r="E110" i="11" l="1"/>
  <c r="E172" i="3" l="1"/>
  <c r="E172" i="15"/>
  <c r="E172" i="12"/>
  <c r="E172" i="13"/>
  <c r="F111" i="11"/>
  <c r="E111" i="11" l="1"/>
  <c r="E173" i="3" l="1"/>
  <c r="E173" i="15"/>
  <c r="E173" i="12"/>
  <c r="E173" i="13"/>
  <c r="F112" i="11"/>
  <c r="E112" i="11" l="1"/>
  <c r="E174" i="3" l="1"/>
  <c r="E174" i="15"/>
  <c r="E174" i="13"/>
  <c r="E174" i="12"/>
  <c r="F113" i="11"/>
  <c r="E113" i="11" l="1"/>
  <c r="E175" i="3" l="1"/>
  <c r="E175" i="15"/>
  <c r="E175" i="13"/>
  <c r="E175" i="12"/>
  <c r="F114" i="11"/>
  <c r="E114" i="11" l="1"/>
  <c r="E176" i="3" l="1"/>
  <c r="E176" i="15"/>
  <c r="E176" i="12"/>
  <c r="E176" i="13"/>
  <c r="F115" i="11"/>
  <c r="E115" i="11" l="1"/>
  <c r="E177" i="3" l="1"/>
  <c r="E177" i="15"/>
  <c r="E177" i="12"/>
  <c r="E177" i="13"/>
  <c r="F116" i="11"/>
  <c r="E116" i="11" l="1"/>
  <c r="F117" i="11" l="1"/>
  <c r="E117" i="11" l="1"/>
  <c r="E179" i="3" l="1"/>
  <c r="E179" i="15"/>
  <c r="E179" i="13"/>
  <c r="E179" i="12"/>
  <c r="F118" i="11"/>
  <c r="E118" i="11" l="1"/>
  <c r="E180" i="3" l="1"/>
  <c r="E180" i="15"/>
  <c r="E180" i="13"/>
  <c r="E180" i="12"/>
  <c r="F119" i="11"/>
  <c r="E119" i="11" l="1"/>
  <c r="E181" i="3" l="1"/>
  <c r="E181" i="15"/>
  <c r="E181" i="13"/>
  <c r="E181" i="12"/>
  <c r="F120" i="11"/>
  <c r="E120" i="11" l="1"/>
  <c r="E182" i="3" l="1"/>
  <c r="E182" i="15"/>
  <c r="E182" i="12"/>
  <c r="E182" i="13"/>
  <c r="F121" i="11"/>
  <c r="E121" i="11" l="1"/>
  <c r="E183" i="13" l="1"/>
  <c r="E183" i="3"/>
  <c r="E183" i="15"/>
  <c r="E183" i="12"/>
  <c r="F122" i="11"/>
  <c r="E122" i="11" l="1"/>
  <c r="E184" i="3" l="1"/>
  <c r="E184" i="15"/>
  <c r="E184" i="12"/>
  <c r="E184" i="13"/>
  <c r="F123" i="11"/>
  <c r="E123" i="11" l="1"/>
  <c r="E185" i="3" l="1"/>
  <c r="E185" i="12"/>
  <c r="E185" i="15"/>
  <c r="E185" i="13"/>
  <c r="F124" i="11"/>
  <c r="E124" i="11" l="1"/>
  <c r="E186" i="3" l="1"/>
  <c r="E186" i="12"/>
  <c r="E186" i="15"/>
  <c r="E186" i="13"/>
  <c r="F125" i="11"/>
  <c r="E125" i="11" l="1"/>
  <c r="E187" i="3" l="1"/>
  <c r="E187" i="12"/>
  <c r="E187" i="15"/>
  <c r="E187" i="13"/>
  <c r="F126" i="11"/>
  <c r="E126" i="11" l="1"/>
  <c r="E188" i="3" l="1"/>
  <c r="E188" i="15"/>
  <c r="E188" i="13"/>
  <c r="E188" i="12"/>
  <c r="F127" i="11"/>
  <c r="E127" i="11" l="1"/>
  <c r="E189" i="3" l="1"/>
  <c r="E189" i="13"/>
  <c r="E189" i="15"/>
  <c r="E189" i="12"/>
  <c r="F128" i="11"/>
  <c r="E128" i="11" l="1"/>
  <c r="F129" i="11" l="1"/>
  <c r="E129" i="11" l="1"/>
  <c r="E191" i="3" l="1"/>
  <c r="E191" i="12"/>
  <c r="E191" i="15"/>
  <c r="E191" i="13"/>
  <c r="F130" i="11"/>
  <c r="E130" i="11" l="1"/>
  <c r="E192" i="3" l="1"/>
  <c r="E192" i="15"/>
  <c r="E192" i="13"/>
  <c r="E192" i="12"/>
  <c r="F131" i="11"/>
  <c r="E131" i="11" l="1"/>
  <c r="E193" i="13" l="1"/>
  <c r="E193" i="3"/>
  <c r="E193" i="15"/>
  <c r="E193" i="12"/>
  <c r="F132" i="11"/>
  <c r="E132" i="11" l="1"/>
  <c r="E194" i="3" l="1"/>
  <c r="E194" i="15"/>
  <c r="E194" i="12"/>
  <c r="E194" i="13"/>
  <c r="F133" i="11"/>
  <c r="E133" i="11" l="1"/>
  <c r="E195" i="3" l="1"/>
  <c r="E195" i="15"/>
  <c r="E195" i="12"/>
  <c r="E195" i="13"/>
  <c r="F134" i="11"/>
  <c r="E134" i="11" l="1"/>
  <c r="E196" i="3" l="1"/>
  <c r="E196" i="15"/>
  <c r="E196" i="12"/>
  <c r="E196" i="13"/>
  <c r="F135" i="11"/>
  <c r="E135" i="11" l="1"/>
  <c r="E197" i="3" l="1"/>
  <c r="E197" i="15"/>
  <c r="E197" i="12"/>
  <c r="E197" i="13"/>
  <c r="F136" i="11"/>
  <c r="E136" i="11" l="1"/>
  <c r="E198" i="13" l="1"/>
  <c r="E198" i="12"/>
  <c r="E198" i="3"/>
  <c r="E198" i="15"/>
  <c r="F137" i="11"/>
  <c r="E137" i="11" l="1"/>
  <c r="E199" i="3" l="1"/>
  <c r="E199" i="15"/>
  <c r="E199" i="12"/>
  <c r="E199" i="13"/>
  <c r="F138" i="11"/>
  <c r="E138" i="11" l="1"/>
  <c r="E200" i="3" l="1"/>
  <c r="E200" i="15"/>
  <c r="E200" i="12"/>
  <c r="E200" i="13"/>
  <c r="F139" i="11"/>
  <c r="E139" i="11" l="1"/>
  <c r="E201" i="3" l="1"/>
  <c r="E201" i="15"/>
  <c r="E201" i="12"/>
  <c r="E201" i="13"/>
  <c r="F140" i="11"/>
  <c r="E140" i="11" l="1"/>
  <c r="F141" i="11" l="1"/>
  <c r="E141" i="11" l="1"/>
  <c r="E203" i="3" l="1"/>
  <c r="E203" i="15"/>
  <c r="E203" i="13"/>
  <c r="E203" i="12"/>
  <c r="F142" i="11"/>
  <c r="E142" i="11" l="1"/>
  <c r="E204" i="3" l="1"/>
  <c r="E204" i="15"/>
  <c r="E204" i="13"/>
  <c r="E204" i="12"/>
  <c r="F143" i="11"/>
  <c r="E143" i="11" l="1"/>
  <c r="E205" i="3" l="1"/>
  <c r="E205" i="15"/>
  <c r="E205" i="12"/>
  <c r="E205" i="13"/>
  <c r="F144" i="11"/>
  <c r="E144" i="11" l="1"/>
  <c r="E206" i="3" l="1"/>
  <c r="E206" i="15"/>
  <c r="E206" i="12"/>
  <c r="E206" i="13"/>
  <c r="F145" i="11"/>
  <c r="E145" i="11" l="1"/>
  <c r="E207" i="15" l="1"/>
  <c r="E207" i="3"/>
  <c r="E207" i="12"/>
  <c r="E207" i="13"/>
  <c r="F146" i="11"/>
  <c r="E146" i="11" l="1"/>
  <c r="E208" i="3" l="1"/>
  <c r="E208" i="15"/>
  <c r="E208" i="12"/>
  <c r="E208" i="13"/>
  <c r="F147" i="11"/>
  <c r="E147" i="11" l="1"/>
  <c r="E209" i="3" l="1"/>
  <c r="E209" i="15"/>
  <c r="E209" i="13"/>
  <c r="E209" i="12"/>
  <c r="F148" i="11"/>
  <c r="E148" i="11" l="1"/>
  <c r="E210" i="3" l="1"/>
  <c r="E210" i="15"/>
  <c r="E210" i="13"/>
  <c r="E210" i="12"/>
  <c r="F149" i="11"/>
  <c r="E149" i="11" l="1"/>
  <c r="E211" i="3" l="1"/>
  <c r="E211" i="15"/>
  <c r="E211" i="13"/>
  <c r="E211" i="12"/>
  <c r="F150" i="11"/>
  <c r="E150" i="11" l="1"/>
  <c r="E212" i="3" l="1"/>
  <c r="E212" i="15"/>
  <c r="E212" i="13"/>
  <c r="E212" i="12"/>
  <c r="F151" i="11"/>
  <c r="E151" i="11" l="1"/>
  <c r="E213" i="13" l="1"/>
  <c r="E213" i="3"/>
  <c r="E213" i="15"/>
  <c r="E213" i="12"/>
  <c r="F152" i="11"/>
  <c r="E152" i="11" l="1"/>
  <c r="F153" i="11" l="1"/>
  <c r="E153" i="11" l="1"/>
  <c r="E215" i="3" l="1"/>
  <c r="E215" i="15"/>
  <c r="E215" i="13"/>
  <c r="E215" i="12"/>
  <c r="F154" i="11"/>
  <c r="E154" i="11" l="1"/>
  <c r="E216" i="3" l="1"/>
  <c r="E216" i="15"/>
  <c r="E216" i="13"/>
  <c r="E216" i="12"/>
  <c r="F155" i="11"/>
  <c r="E155" i="11" l="1"/>
  <c r="E217" i="3" l="1"/>
  <c r="E217" i="15"/>
  <c r="E217" i="12"/>
  <c r="E217" i="13"/>
  <c r="F156" i="11"/>
  <c r="E156" i="11" l="1"/>
  <c r="E218" i="3" l="1"/>
  <c r="E218" i="15"/>
  <c r="E218" i="13"/>
  <c r="E218" i="12"/>
  <c r="F157" i="11"/>
  <c r="E157" i="11" l="1"/>
  <c r="E219" i="15" l="1"/>
  <c r="E219" i="12"/>
  <c r="E219" i="13"/>
  <c r="E219" i="3"/>
  <c r="F158" i="11"/>
  <c r="E158" i="11" l="1"/>
  <c r="E220" i="3" l="1"/>
  <c r="E220" i="15"/>
  <c r="E220" i="12"/>
  <c r="E220" i="13"/>
  <c r="F159" i="11"/>
  <c r="E159" i="11" l="1"/>
  <c r="E221" i="3" l="1"/>
  <c r="E221" i="15"/>
  <c r="E221" i="12"/>
  <c r="E221" i="13"/>
  <c r="F160" i="11"/>
  <c r="E160" i="11" l="1"/>
  <c r="E222" i="3" l="1"/>
  <c r="E222" i="15"/>
  <c r="E222" i="13"/>
  <c r="E222" i="12"/>
  <c r="F161" i="11"/>
  <c r="E161" i="11" l="1"/>
  <c r="E223" i="3" l="1"/>
  <c r="E223" i="15"/>
  <c r="E223" i="13"/>
  <c r="E223" i="12"/>
  <c r="F162" i="11"/>
  <c r="E162" i="11" l="1"/>
  <c r="E224" i="3" l="1"/>
  <c r="E224" i="15"/>
  <c r="E224" i="13"/>
  <c r="E224" i="12"/>
  <c r="F163" i="11"/>
  <c r="E163" i="11" l="1"/>
  <c r="E225" i="3" l="1"/>
  <c r="E225" i="15"/>
  <c r="E225" i="13"/>
  <c r="E225" i="12"/>
  <c r="F164" i="11"/>
  <c r="E164" i="11" l="1"/>
  <c r="F165" i="11" l="1"/>
  <c r="E165" i="11" l="1"/>
  <c r="E227" i="3" l="1"/>
  <c r="E227" i="15"/>
  <c r="E227" i="13"/>
  <c r="E227" i="12"/>
  <c r="F166" i="11"/>
  <c r="E166" i="11" l="1"/>
  <c r="E228" i="3" l="1"/>
  <c r="E228" i="15"/>
  <c r="E228" i="12"/>
  <c r="E228" i="13"/>
  <c r="F167" i="11"/>
  <c r="E167" i="11" l="1"/>
  <c r="E229" i="3" l="1"/>
  <c r="E229" i="15"/>
  <c r="E229" i="12"/>
  <c r="E229" i="13"/>
  <c r="F168" i="11"/>
  <c r="E168" i="11" l="1"/>
  <c r="E230" i="3" l="1"/>
  <c r="E230" i="15"/>
  <c r="E230" i="12"/>
  <c r="E230" i="13"/>
  <c r="F169" i="11"/>
  <c r="E169" i="11" l="1"/>
  <c r="E231" i="15" l="1"/>
  <c r="E231" i="3"/>
  <c r="E231" i="12"/>
  <c r="E231" i="13"/>
  <c r="F170" i="11"/>
  <c r="E170" i="11" l="1"/>
  <c r="E232" i="3" l="1"/>
  <c r="E232" i="15"/>
  <c r="E232" i="13"/>
  <c r="E232" i="12"/>
  <c r="F171" i="11"/>
  <c r="E171" i="11" l="1"/>
  <c r="E233" i="3" l="1"/>
  <c r="E233" i="15"/>
  <c r="E233" i="13"/>
  <c r="E233" i="12"/>
  <c r="F172" i="11"/>
  <c r="E172" i="11" l="1"/>
  <c r="E234" i="3" l="1"/>
  <c r="E234" i="15"/>
  <c r="E234" i="13"/>
  <c r="E234" i="12"/>
  <c r="F173" i="11"/>
  <c r="E173" i="11" l="1"/>
  <c r="E235" i="3" l="1"/>
  <c r="E235" i="15"/>
  <c r="E235" i="13"/>
  <c r="E235" i="12"/>
  <c r="F174" i="11"/>
  <c r="E174" i="11" l="1"/>
  <c r="E236" i="3" l="1"/>
  <c r="E236" i="15"/>
  <c r="E236" i="13"/>
  <c r="E236" i="12"/>
  <c r="F175" i="11"/>
  <c r="E175" i="11" l="1"/>
  <c r="E237" i="3" l="1"/>
  <c r="E237" i="15"/>
  <c r="E237" i="13"/>
  <c r="E237" i="12"/>
  <c r="F176" i="11"/>
  <c r="E176" i="11" l="1"/>
  <c r="F177" i="11" l="1"/>
  <c r="E177" i="11" l="1"/>
  <c r="E239" i="3" l="1"/>
  <c r="E239" i="15"/>
  <c r="E239" i="13"/>
  <c r="E239" i="12"/>
  <c r="F178" i="11"/>
  <c r="E178" i="11" l="1"/>
  <c r="E240" i="3" l="1"/>
  <c r="E240" i="15"/>
  <c r="E240" i="13"/>
  <c r="E240" i="12"/>
  <c r="F179" i="11"/>
  <c r="E179" i="11" l="1"/>
  <c r="E241" i="3" l="1"/>
  <c r="E241" i="15"/>
  <c r="E241" i="13"/>
  <c r="E241" i="12"/>
  <c r="F180" i="11"/>
  <c r="E180" i="11" l="1"/>
  <c r="E242" i="3" l="1"/>
  <c r="E242" i="15"/>
  <c r="E242" i="13"/>
  <c r="E242" i="12"/>
  <c r="F181" i="11"/>
  <c r="E181" i="11" l="1"/>
  <c r="E243" i="3" l="1"/>
  <c r="E243" i="15"/>
  <c r="E243" i="13"/>
  <c r="E243" i="12"/>
  <c r="F182" i="11"/>
  <c r="E182" i="11" l="1"/>
  <c r="E244" i="3" l="1"/>
  <c r="E244" i="15"/>
  <c r="E244" i="12"/>
  <c r="E244" i="13"/>
  <c r="F183" i="11"/>
  <c r="E183" i="11" l="1"/>
  <c r="E245" i="3" l="1"/>
  <c r="E245" i="15"/>
  <c r="E245" i="13"/>
  <c r="E245" i="12"/>
  <c r="F184" i="11"/>
  <c r="E184" i="11" l="1"/>
  <c r="E246" i="3" l="1"/>
  <c r="E246" i="15"/>
  <c r="E246" i="12"/>
  <c r="E246" i="13"/>
  <c r="F185" i="11"/>
  <c r="E185" i="11" l="1"/>
  <c r="E247" i="3" l="1"/>
  <c r="E247" i="15"/>
  <c r="E247" i="13"/>
  <c r="E247" i="12"/>
  <c r="F186" i="11"/>
  <c r="E186" i="11" l="1"/>
  <c r="E248" i="3" l="1"/>
  <c r="E248" i="15"/>
  <c r="E248" i="12"/>
  <c r="E248" i="13"/>
  <c r="F187" i="11"/>
  <c r="E187" i="11" l="1"/>
  <c r="E249" i="3" l="1"/>
  <c r="E249" i="15"/>
  <c r="E249" i="12"/>
  <c r="E249" i="13"/>
  <c r="F188" i="11"/>
  <c r="E188" i="11" l="1"/>
  <c r="F189" i="11" l="1"/>
  <c r="E189" i="11" l="1"/>
  <c r="E251" i="3" l="1"/>
  <c r="E251" i="15"/>
  <c r="E251" i="13"/>
  <c r="E251" i="12"/>
  <c r="F190" i="11"/>
  <c r="E190" i="11" l="1"/>
  <c r="E252" i="3" l="1"/>
  <c r="E252" i="15"/>
  <c r="E252" i="13"/>
  <c r="E252" i="12"/>
  <c r="F191" i="11"/>
  <c r="E191" i="11" l="1"/>
  <c r="E253" i="3" l="1"/>
  <c r="E253" i="15"/>
  <c r="E253" i="12"/>
  <c r="E253" i="13"/>
  <c r="F192" i="11"/>
  <c r="E192" i="11" l="1"/>
  <c r="E254" i="3" l="1"/>
  <c r="E254" i="15"/>
  <c r="E254" i="12"/>
  <c r="E254" i="13"/>
  <c r="F193" i="11"/>
  <c r="E193" i="11" l="1"/>
  <c r="E255" i="15" l="1"/>
  <c r="E255" i="12"/>
  <c r="E255" i="13"/>
  <c r="E255" i="3"/>
  <c r="F194" i="11"/>
  <c r="E194" i="11" l="1"/>
  <c r="E256" i="3" l="1"/>
  <c r="E256" i="15"/>
  <c r="E256" i="13"/>
  <c r="E256" i="12"/>
  <c r="F195" i="11"/>
  <c r="E195" i="11" l="1"/>
  <c r="E257" i="3" l="1"/>
  <c r="E257" i="15"/>
  <c r="E257" i="12"/>
  <c r="E257" i="13"/>
  <c r="F196" i="11"/>
  <c r="E196" i="11" l="1"/>
  <c r="E258" i="3" l="1"/>
  <c r="E258" i="15"/>
  <c r="E258" i="13"/>
  <c r="E258" i="12"/>
  <c r="F197" i="11"/>
  <c r="E197" i="11" l="1"/>
  <c r="E259" i="3" l="1"/>
  <c r="E259" i="15"/>
  <c r="E259" i="12"/>
  <c r="E259" i="13"/>
  <c r="F198" i="11"/>
  <c r="E198" i="11" l="1"/>
  <c r="E260" i="3" l="1"/>
  <c r="E260" i="15"/>
  <c r="E260" i="12"/>
  <c r="E260" i="13"/>
  <c r="F199" i="11"/>
  <c r="E199" i="11" l="1"/>
  <c r="E261" i="3" l="1"/>
  <c r="E261" i="15"/>
  <c r="E261" i="12"/>
  <c r="E261" i="13"/>
  <c r="F200" i="11"/>
  <c r="E200" i="11" l="1"/>
  <c r="F201" i="11" l="1"/>
  <c r="E201" i="11" l="1"/>
  <c r="E263" i="3" l="1"/>
  <c r="E263" i="15"/>
  <c r="E263" i="13"/>
  <c r="E263" i="12"/>
  <c r="F202" i="11"/>
  <c r="E202" i="11" l="1"/>
  <c r="E264" i="3" l="1"/>
  <c r="E264" i="15"/>
  <c r="E264" i="12"/>
  <c r="E264" i="13"/>
  <c r="F203" i="11"/>
  <c r="E203" i="11" l="1"/>
  <c r="E265" i="3" l="1"/>
  <c r="E265" i="15"/>
  <c r="E265" i="13"/>
  <c r="E265" i="12"/>
  <c r="F204" i="11"/>
  <c r="E204" i="11" l="1"/>
  <c r="E266" i="3" l="1"/>
  <c r="E266" i="15"/>
  <c r="E266" i="12"/>
  <c r="E266" i="13"/>
  <c r="F205" i="11"/>
  <c r="E205" i="11" l="1"/>
  <c r="E267" i="15" l="1"/>
  <c r="E267" i="3"/>
  <c r="E267" i="13"/>
  <c r="E267" i="12"/>
  <c r="F206" i="11"/>
  <c r="E206" i="11" l="1"/>
  <c r="E268" i="3" l="1"/>
  <c r="E268" i="15"/>
  <c r="E268" i="12"/>
  <c r="E268" i="13"/>
  <c r="F207" i="11"/>
  <c r="E207" i="11" l="1"/>
  <c r="E269" i="3" l="1"/>
  <c r="E269" i="15"/>
  <c r="E269" i="12"/>
  <c r="E269" i="13"/>
  <c r="F208" i="11"/>
  <c r="E208" i="11" l="1"/>
  <c r="E270" i="3" l="1"/>
  <c r="E270" i="15"/>
  <c r="E270" i="13"/>
  <c r="E270" i="12"/>
  <c r="F209" i="11"/>
  <c r="E209" i="11" l="1"/>
  <c r="E271" i="3" l="1"/>
  <c r="E271" i="15"/>
  <c r="E271" i="13"/>
  <c r="E271" i="12"/>
  <c r="F210" i="11"/>
  <c r="E210" i="11" l="1"/>
  <c r="E272" i="3" l="1"/>
  <c r="E272" i="12"/>
  <c r="E272" i="15"/>
  <c r="E272" i="13"/>
  <c r="F211" i="11"/>
  <c r="E211" i="11" l="1"/>
  <c r="E273" i="3" l="1"/>
  <c r="E273" i="15"/>
  <c r="E273" i="12"/>
  <c r="E273" i="13"/>
  <c r="F212" i="11"/>
  <c r="E212" i="11" l="1"/>
  <c r="F213" i="11" l="1"/>
  <c r="E213" i="11" l="1"/>
  <c r="E275" i="3" l="1"/>
  <c r="E275" i="15"/>
  <c r="E275" i="12"/>
  <c r="E275" i="13"/>
  <c r="F214" i="11"/>
  <c r="E214" i="11" l="1"/>
  <c r="E276" i="3" l="1"/>
  <c r="E276" i="12"/>
  <c r="E276" i="15"/>
  <c r="E276" i="13"/>
  <c r="F215" i="11"/>
  <c r="E215" i="11" l="1"/>
  <c r="E277" i="3" l="1"/>
  <c r="E277" i="13"/>
  <c r="E277" i="15"/>
  <c r="E277" i="12"/>
  <c r="F216" i="11"/>
  <c r="E216" i="11" l="1"/>
  <c r="E278" i="3" l="1"/>
  <c r="E278" i="15"/>
  <c r="E278" i="12"/>
  <c r="E278" i="13"/>
  <c r="F217" i="11"/>
  <c r="E217" i="11" l="1"/>
  <c r="E279" i="12" l="1"/>
  <c r="E279" i="13"/>
  <c r="E279" i="3"/>
  <c r="E279" i="15"/>
  <c r="F218" i="11"/>
  <c r="E218" i="11" l="1"/>
  <c r="E280" i="3" l="1"/>
  <c r="E280" i="15"/>
  <c r="E280" i="12"/>
  <c r="E280" i="13"/>
  <c r="F219" i="11"/>
  <c r="E219" i="11" l="1"/>
  <c r="E281" i="3" l="1"/>
  <c r="E281" i="15"/>
  <c r="E281" i="13"/>
  <c r="E281" i="12"/>
  <c r="F220" i="11"/>
  <c r="E220" i="11" l="1"/>
  <c r="E282" i="3" l="1"/>
  <c r="E282" i="15"/>
  <c r="E282" i="13"/>
  <c r="E282" i="12"/>
  <c r="F221" i="11"/>
  <c r="E221" i="11" l="1"/>
  <c r="E283" i="3" l="1"/>
  <c r="E283" i="15"/>
  <c r="E283" i="12"/>
  <c r="E283" i="13"/>
  <c r="F222" i="11"/>
  <c r="E222" i="11" l="1"/>
  <c r="E284" i="3" l="1"/>
  <c r="E284" i="15"/>
  <c r="E284" i="12"/>
  <c r="E284" i="13"/>
  <c r="F223" i="11"/>
  <c r="E223" i="11" l="1"/>
  <c r="E285" i="3" l="1"/>
  <c r="E285" i="15"/>
  <c r="E285" i="12"/>
  <c r="E285" i="13"/>
  <c r="F224" i="11"/>
  <c r="E224" i="11" l="1"/>
  <c r="F225" i="11" l="1"/>
  <c r="E225" i="11" l="1"/>
  <c r="E287" i="3" l="1"/>
  <c r="F226" i="11"/>
  <c r="E287" i="15"/>
  <c r="E287" i="13"/>
  <c r="E287" i="12"/>
  <c r="E226" i="11" l="1"/>
  <c r="E288" i="3" l="1"/>
  <c r="F227" i="11"/>
  <c r="E288" i="15"/>
  <c r="E288" i="13"/>
  <c r="E288" i="12"/>
  <c r="E227" i="11" l="1"/>
  <c r="E289" i="3" l="1"/>
  <c r="F228" i="11"/>
  <c r="E289" i="15"/>
  <c r="E289" i="13"/>
  <c r="E289" i="12"/>
  <c r="E228" i="11" l="1"/>
  <c r="E290" i="3" l="1"/>
  <c r="F229" i="11"/>
  <c r="E290" i="15"/>
  <c r="E290" i="12"/>
  <c r="E290" i="13"/>
  <c r="E229" i="11" l="1"/>
  <c r="E291" i="12" l="1"/>
  <c r="F230" i="11"/>
  <c r="E291" i="13"/>
  <c r="E291" i="3"/>
  <c r="E291" i="15"/>
  <c r="E230" i="11" l="1"/>
  <c r="E292" i="3" l="1"/>
  <c r="F231" i="11"/>
  <c r="E292" i="15"/>
  <c r="E292" i="12"/>
  <c r="E292" i="13"/>
  <c r="E231" i="11" l="1"/>
  <c r="E293" i="12" l="1"/>
  <c r="F232" i="11"/>
  <c r="E293" i="3"/>
  <c r="E293" i="15"/>
  <c r="E293" i="13"/>
  <c r="E232" i="11" l="1"/>
  <c r="E294" i="3" l="1"/>
  <c r="F233" i="11"/>
  <c r="E294" i="15"/>
  <c r="E294" i="13"/>
  <c r="E294" i="12"/>
  <c r="E233" i="11" l="1"/>
  <c r="E295" i="3" l="1"/>
  <c r="F234" i="11"/>
  <c r="E295" i="15"/>
  <c r="E295" i="12"/>
  <c r="E295" i="13"/>
  <c r="E234" i="11" l="1"/>
  <c r="E296" i="3" l="1"/>
  <c r="F235" i="11"/>
  <c r="E296" i="15"/>
  <c r="E296" i="13"/>
  <c r="E296" i="12"/>
  <c r="E235" i="11" l="1"/>
  <c r="E297" i="3" l="1"/>
  <c r="F236" i="11"/>
  <c r="E297" i="15"/>
  <c r="E297" i="13"/>
  <c r="E297" i="12"/>
  <c r="E236" i="11" l="1"/>
  <c r="F237" i="11" l="1"/>
  <c r="E237" i="11" l="1"/>
  <c r="E299" i="3" l="1"/>
  <c r="F238" i="11"/>
  <c r="E299" i="15"/>
  <c r="E299" i="12"/>
  <c r="E299" i="13"/>
  <c r="E238" i="11" l="1"/>
  <c r="E300" i="3" l="1"/>
  <c r="F239" i="11"/>
  <c r="E300" i="15"/>
  <c r="E300" i="13"/>
  <c r="E300" i="12"/>
  <c r="E239" i="11" l="1"/>
  <c r="E301" i="3" l="1"/>
  <c r="F240" i="11"/>
  <c r="E301" i="15"/>
  <c r="E301" i="13"/>
  <c r="E301" i="12"/>
  <c r="E240" i="11" l="1"/>
  <c r="E302" i="3" l="1"/>
  <c r="F241" i="11"/>
  <c r="E302" i="15"/>
  <c r="E302" i="13"/>
  <c r="E302" i="12"/>
  <c r="E241" i="11" l="1"/>
  <c r="E303" i="3" l="1"/>
  <c r="F242" i="11"/>
  <c r="E303" i="15"/>
  <c r="E303" i="13"/>
  <c r="E303" i="12"/>
  <c r="E242" i="11" l="1"/>
  <c r="E304" i="3" l="1"/>
  <c r="F243" i="11"/>
  <c r="E304" i="15"/>
  <c r="E304" i="13"/>
  <c r="E304" i="12"/>
  <c r="E243" i="11" l="1"/>
  <c r="E305" i="12" l="1"/>
  <c r="F244" i="11"/>
  <c r="E305" i="3"/>
  <c r="E305" i="15"/>
  <c r="E305" i="13"/>
  <c r="E244" i="11" l="1"/>
  <c r="E306" i="3" l="1"/>
  <c r="F245" i="11"/>
  <c r="E306" i="15"/>
  <c r="E306" i="12"/>
  <c r="E306" i="13"/>
  <c r="E245" i="11" l="1"/>
  <c r="E307" i="3" l="1"/>
  <c r="F246" i="11"/>
  <c r="E307" i="15"/>
  <c r="E307" i="12"/>
  <c r="E307" i="13"/>
  <c r="E246" i="11" l="1"/>
  <c r="E308" i="13" l="1"/>
  <c r="F247" i="11"/>
  <c r="E308" i="12"/>
  <c r="E308" i="3"/>
  <c r="E308" i="15"/>
  <c r="E247" i="11" l="1"/>
  <c r="E309" i="3" l="1"/>
  <c r="F248" i="11"/>
  <c r="E309" i="15"/>
  <c r="E309" i="13"/>
  <c r="E309" i="12"/>
  <c r="E248" i="11" l="1"/>
  <c r="E310" i="12" l="1"/>
  <c r="F249" i="11"/>
  <c r="E310" i="3"/>
  <c r="E310" i="15"/>
  <c r="E310" i="13"/>
  <c r="E249" i="11" l="1"/>
  <c r="E311" i="15" l="1"/>
  <c r="E311" i="12"/>
  <c r="E311" i="3"/>
  <c r="F250" i="11"/>
  <c r="E311" i="13"/>
  <c r="E250" i="11" l="1"/>
  <c r="E312" i="3" l="1"/>
  <c r="F251" i="11"/>
  <c r="E312" i="13"/>
  <c r="E312" i="12"/>
  <c r="E312" i="15"/>
  <c r="E251" i="11" l="1"/>
  <c r="E313" i="15" l="1"/>
  <c r="F252" i="11"/>
  <c r="E313" i="13"/>
  <c r="E313" i="12"/>
  <c r="E313" i="3"/>
  <c r="E252" i="11" l="1"/>
  <c r="E314" i="13" l="1"/>
  <c r="F253" i="11"/>
  <c r="E314" i="3"/>
  <c r="E314" i="15"/>
  <c r="E314" i="12"/>
  <c r="E253" i="11" l="1"/>
  <c r="E315" i="12" l="1"/>
  <c r="F254" i="11"/>
  <c r="E315" i="3"/>
  <c r="E315" i="15"/>
  <c r="E315" i="13"/>
  <c r="E254" i="11" l="1"/>
  <c r="E316" i="3" l="1"/>
  <c r="F255" i="11"/>
  <c r="E316" i="12"/>
  <c r="E316" i="15"/>
  <c r="E316" i="13"/>
  <c r="E255" i="11" l="1"/>
  <c r="E317" i="15" l="1"/>
  <c r="F256" i="11"/>
  <c r="E317" i="13"/>
  <c r="E317" i="12"/>
  <c r="E317" i="3"/>
  <c r="E256" i="11" l="1"/>
  <c r="E318" i="15" l="1"/>
  <c r="F257" i="11"/>
  <c r="E318" i="13"/>
  <c r="E318" i="12"/>
  <c r="E318" i="3"/>
  <c r="E257" i="11" l="1"/>
  <c r="E319" i="13" l="1"/>
  <c r="E319" i="12"/>
  <c r="F258" i="11"/>
  <c r="E319" i="3"/>
  <c r="E319" i="15"/>
  <c r="E258" i="11" l="1"/>
  <c r="E320" i="12" l="1"/>
  <c r="E320" i="3"/>
  <c r="F259" i="11"/>
  <c r="E320" i="15"/>
  <c r="E320" i="13"/>
  <c r="E259" i="11" l="1"/>
  <c r="E321" i="12" l="1"/>
  <c r="F260" i="11"/>
  <c r="E321" i="3"/>
  <c r="E321" i="15"/>
  <c r="E321" i="13"/>
  <c r="E260" i="11" l="1"/>
  <c r="E322" i="13" l="1"/>
  <c r="F261" i="11"/>
  <c r="E322" i="3"/>
  <c r="E322" i="15"/>
  <c r="E322" i="12"/>
  <c r="E261" i="11" l="1"/>
  <c r="E323" i="15" l="1"/>
  <c r="F262" i="11"/>
  <c r="E323" i="12"/>
  <c r="E323" i="13"/>
  <c r="E323" i="3"/>
  <c r="E262" i="11" l="1"/>
  <c r="E324" i="13" l="1"/>
  <c r="F263" i="11"/>
  <c r="E324" i="12"/>
  <c r="E324" i="3"/>
  <c r="E324" i="15"/>
  <c r="E263" i="11" l="1"/>
  <c r="E325" i="12" l="1"/>
  <c r="E325" i="3"/>
  <c r="F264" i="11"/>
  <c r="E325" i="15"/>
  <c r="E325" i="13"/>
  <c r="E264" i="11" l="1"/>
  <c r="E326" i="13" l="1"/>
  <c r="F265" i="11"/>
  <c r="E326" i="3"/>
  <c r="E326" i="15"/>
  <c r="E326" i="12"/>
  <c r="E265" i="11" l="1"/>
  <c r="E327" i="12" l="1"/>
  <c r="F266" i="11"/>
  <c r="E327" i="3"/>
  <c r="E327" i="15"/>
  <c r="E327" i="13"/>
  <c r="E266" i="11" l="1"/>
  <c r="E328" i="15" l="1"/>
  <c r="F267" i="11"/>
  <c r="E328" i="13"/>
  <c r="E328" i="12"/>
  <c r="E328" i="3"/>
  <c r="E267" i="11" l="1"/>
  <c r="E329" i="13" l="1"/>
  <c r="F268" i="11"/>
  <c r="E329" i="12"/>
  <c r="E329" i="3"/>
  <c r="E329" i="15"/>
  <c r="E268" i="11" l="1"/>
  <c r="E330" i="3" l="1"/>
  <c r="F269" i="11"/>
  <c r="E330" i="15"/>
  <c r="E330" i="13"/>
  <c r="E330" i="12"/>
  <c r="E269" i="11" l="1"/>
  <c r="E331" i="3" l="1"/>
  <c r="F270" i="11"/>
  <c r="E331" i="15"/>
  <c r="E331" i="12"/>
  <c r="E331" i="13"/>
  <c r="E270" i="11" l="1"/>
  <c r="E332" i="13" l="1"/>
  <c r="E332" i="12"/>
  <c r="F271" i="11"/>
  <c r="E332" i="3"/>
  <c r="E332" i="15"/>
  <c r="E271" i="11" l="1"/>
  <c r="E333" i="3" l="1"/>
  <c r="F272" i="11"/>
  <c r="E333" i="15"/>
  <c r="E333" i="13"/>
  <c r="E333" i="12"/>
  <c r="E272" i="11" l="1"/>
  <c r="E334" i="3" l="1"/>
  <c r="E334" i="15"/>
  <c r="F273" i="11"/>
  <c r="E334" i="13"/>
  <c r="E334" i="12"/>
  <c r="E273" i="11" l="1"/>
  <c r="E335" i="12" l="1"/>
  <c r="F274" i="11"/>
  <c r="E335" i="13"/>
  <c r="E335" i="3"/>
  <c r="E335" i="15"/>
  <c r="E274" i="11" l="1"/>
  <c r="E336" i="3" l="1"/>
  <c r="F275" i="11"/>
  <c r="E336" i="15"/>
  <c r="E336" i="13"/>
  <c r="E336" i="12"/>
  <c r="E275" i="11" l="1"/>
  <c r="E337" i="13" l="1"/>
  <c r="F276" i="11"/>
  <c r="E337" i="12"/>
  <c r="E337" i="3"/>
  <c r="E337" i="15"/>
  <c r="E276" i="11" l="1"/>
  <c r="E338" i="13" l="1"/>
  <c r="E338" i="3"/>
  <c r="E338" i="15"/>
  <c r="F277" i="11"/>
  <c r="E338" i="12"/>
  <c r="E277" i="11" l="1"/>
  <c r="E339" i="12" l="1"/>
  <c r="E339" i="3"/>
  <c r="F278" i="11"/>
  <c r="E339" i="13"/>
  <c r="E339" i="15"/>
  <c r="E278" i="11" l="1"/>
  <c r="E340" i="13" l="1"/>
  <c r="E340" i="3"/>
  <c r="F279" i="11"/>
  <c r="E340" i="15"/>
  <c r="E340" i="12"/>
  <c r="E279" i="11" l="1"/>
  <c r="F280" i="11" l="1"/>
  <c r="E341" i="3"/>
  <c r="E341" i="15"/>
  <c r="E341" i="12"/>
  <c r="E341" i="13"/>
  <c r="E280" i="11" l="1"/>
  <c r="E342" i="3" l="1"/>
  <c r="F281" i="11"/>
  <c r="E342" i="12"/>
  <c r="E342" i="15"/>
  <c r="E342" i="13"/>
  <c r="E281" i="11" l="1"/>
  <c r="E343" i="15" l="1"/>
  <c r="E343" i="12"/>
  <c r="E343" i="13"/>
  <c r="E343" i="3"/>
  <c r="F282" i="11"/>
  <c r="E282" i="11" l="1"/>
  <c r="E344" i="13" l="1"/>
  <c r="E344" i="12"/>
  <c r="F283" i="11"/>
  <c r="E344" i="3"/>
  <c r="E344" i="15"/>
  <c r="E283" i="11" l="1"/>
  <c r="E345" i="13" l="1"/>
  <c r="E345" i="3"/>
  <c r="E345" i="15"/>
  <c r="F284" i="11"/>
  <c r="E345" i="12"/>
  <c r="E284" i="11" l="1"/>
  <c r="E346" i="3" l="1"/>
  <c r="F285" i="11"/>
  <c r="E346" i="12"/>
  <c r="E346" i="15"/>
  <c r="E346" i="13"/>
  <c r="E285" i="11" l="1"/>
  <c r="E347" i="13" l="1"/>
  <c r="E347" i="3"/>
  <c r="F286" i="11"/>
  <c r="E347" i="15"/>
  <c r="E347" i="12"/>
  <c r="E286" i="11" l="1"/>
  <c r="E348" i="3" l="1"/>
  <c r="F287" i="11"/>
  <c r="E348" i="15"/>
  <c r="E348" i="13"/>
  <c r="E348" i="12"/>
  <c r="E287" i="11" l="1"/>
  <c r="E349" i="3" l="1"/>
  <c r="F288" i="11"/>
  <c r="E349" i="12"/>
  <c r="E349" i="15"/>
  <c r="E349" i="13"/>
  <c r="E288" i="11" l="1"/>
  <c r="E350" i="15" l="1"/>
  <c r="E350" i="3"/>
  <c r="E350" i="12"/>
  <c r="E350" i="13"/>
  <c r="F289" i="11"/>
  <c r="E289" i="11" l="1"/>
  <c r="E351" i="13" l="1"/>
  <c r="F290" i="11"/>
  <c r="E351" i="3"/>
  <c r="E351" i="15"/>
  <c r="E351" i="12"/>
  <c r="E290" i="11" l="1"/>
  <c r="E352" i="3" l="1"/>
  <c r="E352" i="15"/>
  <c r="F291" i="11"/>
  <c r="E352" i="13"/>
  <c r="E352" i="12"/>
  <c r="E291" i="11" l="1"/>
  <c r="E353" i="12" l="1"/>
  <c r="E353" i="3"/>
  <c r="F292" i="11"/>
  <c r="E353" i="15"/>
  <c r="E353" i="13"/>
  <c r="E292" i="11" l="1"/>
  <c r="E354" i="12" l="1"/>
  <c r="E354" i="3"/>
  <c r="F293" i="11"/>
  <c r="E354" i="15"/>
  <c r="E354" i="13"/>
  <c r="E293" i="11" l="1"/>
  <c r="E355" i="3" l="1"/>
  <c r="F294" i="11"/>
  <c r="E355" i="15"/>
  <c r="E355" i="12"/>
  <c r="E355" i="13"/>
  <c r="E294" i="11" l="1"/>
  <c r="E356" i="12" l="1"/>
  <c r="F295" i="11"/>
  <c r="E356" i="3"/>
  <c r="E356" i="15"/>
  <c r="E356" i="13"/>
  <c r="E295" i="11" l="1"/>
  <c r="E357" i="12" l="1"/>
  <c r="F296" i="11"/>
  <c r="E357" i="3"/>
  <c r="E357" i="15"/>
  <c r="E357" i="13"/>
  <c r="E296" i="11" l="1"/>
  <c r="E358" i="12" l="1"/>
  <c r="F297" i="11"/>
  <c r="E358" i="3"/>
  <c r="E358" i="13"/>
  <c r="E358" i="15"/>
  <c r="E297" i="11" l="1"/>
  <c r="E359" i="15" l="1"/>
  <c r="E359" i="13"/>
  <c r="F298" i="11"/>
  <c r="E359" i="12"/>
  <c r="E359" i="3"/>
  <c r="E298" i="11" l="1"/>
  <c r="E360" i="15" l="1"/>
  <c r="F299" i="11"/>
  <c r="E360" i="13"/>
  <c r="E360" i="12"/>
  <c r="E360" i="3"/>
  <c r="E299" i="11" l="1"/>
  <c r="E361" i="13" l="1"/>
  <c r="E361" i="3"/>
  <c r="F300" i="1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E361" i="15"/>
  <c r="E361" i="12"/>
  <c r="F361" i="13" l="1"/>
  <c r="E300" i="11"/>
  <c r="E65" i="11"/>
  <c r="E70" i="13"/>
  <c r="N70" i="13" s="1"/>
  <c r="E70" i="3"/>
  <c r="J70" i="3" s="1"/>
  <c r="E70" i="12"/>
  <c r="L70" i="12" s="1"/>
  <c r="E70" i="17"/>
  <c r="K70" i="17" s="1"/>
  <c r="E70" i="15"/>
  <c r="M70" i="15" s="1"/>
  <c r="H71" i="15" l="1"/>
  <c r="G71" i="15"/>
  <c r="I71" i="15" s="1"/>
  <c r="G71" i="12"/>
  <c r="F71" i="12"/>
  <c r="D71" i="3"/>
  <c r="F71" i="3"/>
  <c r="H71" i="3" s="1"/>
  <c r="L70" i="17"/>
  <c r="J70" i="12"/>
  <c r="N70" i="15"/>
  <c r="M70" i="17"/>
  <c r="M70" i="13"/>
  <c r="G71" i="3" l="1"/>
  <c r="I71" i="3" s="1"/>
  <c r="K70" i="12"/>
  <c r="H71" i="13"/>
  <c r="F71" i="13" s="1"/>
  <c r="G71" i="13"/>
  <c r="I71" i="13" s="1"/>
  <c r="G71" i="17"/>
  <c r="H71" i="17"/>
  <c r="J71" i="3"/>
  <c r="H71" i="12"/>
  <c r="I71" i="12" s="1"/>
  <c r="D71" i="15"/>
  <c r="J71" i="15"/>
  <c r="F71" i="15" s="1"/>
  <c r="D71" i="12"/>
  <c r="L71" i="12" s="1"/>
  <c r="J71" i="12"/>
  <c r="K71" i="12" l="1"/>
  <c r="K71" i="13"/>
  <c r="L71" i="13" s="1"/>
  <c r="N71" i="13"/>
  <c r="K71" i="15"/>
  <c r="L71" i="15" s="1"/>
  <c r="N71" i="15"/>
  <c r="F72" i="3"/>
  <c r="H72" i="3" s="1"/>
  <c r="D72" i="3"/>
  <c r="G72" i="3" s="1"/>
  <c r="M71" i="15"/>
  <c r="F71" i="17"/>
  <c r="D71" i="17"/>
  <c r="G72" i="12"/>
  <c r="F72" i="12"/>
  <c r="I71" i="17"/>
  <c r="J71" i="17" s="1"/>
  <c r="J71" i="13"/>
  <c r="D71" i="13"/>
  <c r="M71" i="13" s="1"/>
  <c r="I72" i="3" l="1"/>
  <c r="H72" i="12"/>
  <c r="J72" i="3"/>
  <c r="H72" i="13"/>
  <c r="F72" i="13" s="1"/>
  <c r="G72" i="13"/>
  <c r="I72" i="13" s="1"/>
  <c r="I72" i="12"/>
  <c r="J72" i="12"/>
  <c r="D72" i="12"/>
  <c r="L72" i="12" s="1"/>
  <c r="H72" i="15"/>
  <c r="G72" i="15"/>
  <c r="I72" i="15" s="1"/>
  <c r="E71" i="17"/>
  <c r="K71" i="17" s="1"/>
  <c r="M71" i="17" l="1"/>
  <c r="F73" i="12"/>
  <c r="G73" i="12"/>
  <c r="K72" i="13"/>
  <c r="L72" i="13" s="1"/>
  <c r="N72" i="13"/>
  <c r="K72" i="12"/>
  <c r="D72" i="15"/>
  <c r="J72" i="15"/>
  <c r="F72" i="15" s="1"/>
  <c r="D72" i="13"/>
  <c r="M72" i="13" s="1"/>
  <c r="J72" i="13"/>
  <c r="L71" i="17"/>
  <c r="F73" i="3"/>
  <c r="H73" i="3" s="1"/>
  <c r="D73" i="3"/>
  <c r="J73" i="3" s="1"/>
  <c r="D74" i="3" l="1"/>
  <c r="J74" i="3" s="1"/>
  <c r="F74" i="3"/>
  <c r="H74" i="3" s="1"/>
  <c r="H73" i="13"/>
  <c r="F73" i="13" s="1"/>
  <c r="G73" i="13"/>
  <c r="I73" i="13" s="1"/>
  <c r="D73" i="12"/>
  <c r="L73" i="12" s="1"/>
  <c r="J73" i="12"/>
  <c r="N72" i="15"/>
  <c r="K72" i="15"/>
  <c r="L72" i="15" s="1"/>
  <c r="H73" i="12"/>
  <c r="I73" i="12" s="1"/>
  <c r="G73" i="3"/>
  <c r="M72" i="15"/>
  <c r="H72" i="17"/>
  <c r="G72" i="17"/>
  <c r="N73" i="13" l="1"/>
  <c r="K73" i="13"/>
  <c r="L73" i="13" s="1"/>
  <c r="F72" i="17"/>
  <c r="D72" i="17"/>
  <c r="J73" i="13"/>
  <c r="D73" i="13"/>
  <c r="M73" i="13" s="1"/>
  <c r="F75" i="3"/>
  <c r="H75" i="3" s="1"/>
  <c r="D75" i="3"/>
  <c r="G73" i="15"/>
  <c r="I73" i="15" s="1"/>
  <c r="H73" i="15"/>
  <c r="K73" i="12"/>
  <c r="I72" i="17"/>
  <c r="J72" i="17" s="1"/>
  <c r="I73" i="3"/>
  <c r="F74" i="12"/>
  <c r="G74" i="12"/>
  <c r="G74" i="3"/>
  <c r="I74" i="3" s="1"/>
  <c r="G75" i="3" l="1"/>
  <c r="I75" i="3" s="1"/>
  <c r="H74" i="13"/>
  <c r="F74" i="13" s="1"/>
  <c r="G74" i="13"/>
  <c r="I74" i="13" s="1"/>
  <c r="D74" i="12"/>
  <c r="L74" i="12" s="1"/>
  <c r="J74" i="12"/>
  <c r="J73" i="15"/>
  <c r="F73" i="15" s="1"/>
  <c r="D73" i="15"/>
  <c r="J75" i="3"/>
  <c r="H74" i="12"/>
  <c r="E72" i="17"/>
  <c r="K72" i="17" s="1"/>
  <c r="N74" i="13" l="1"/>
  <c r="K74" i="13"/>
  <c r="L74" i="13" s="1"/>
  <c r="F76" i="3"/>
  <c r="H76" i="3" s="1"/>
  <c r="D76" i="3"/>
  <c r="J76" i="3" s="1"/>
  <c r="I74" i="12"/>
  <c r="M73" i="15"/>
  <c r="K74" i="12"/>
  <c r="L72" i="17"/>
  <c r="M72" i="17"/>
  <c r="N73" i="15"/>
  <c r="K73" i="15"/>
  <c r="L73" i="15" s="1"/>
  <c r="G75" i="12"/>
  <c r="F75" i="12"/>
  <c r="D74" i="13"/>
  <c r="M74" i="13" s="1"/>
  <c r="J74" i="13"/>
  <c r="G74" i="15" l="1"/>
  <c r="I74" i="15" s="1"/>
  <c r="H74" i="15"/>
  <c r="D77" i="3"/>
  <c r="J77" i="3"/>
  <c r="F77" i="3"/>
  <c r="H77" i="3" s="1"/>
  <c r="D75" i="12"/>
  <c r="L75" i="12" s="1"/>
  <c r="J75" i="12"/>
  <c r="G75" i="13"/>
  <c r="I75" i="13" s="1"/>
  <c r="H75" i="13"/>
  <c r="F75" i="13" s="1"/>
  <c r="H75" i="12"/>
  <c r="H73" i="17"/>
  <c r="G73" i="17"/>
  <c r="G76" i="3"/>
  <c r="N75" i="13" l="1"/>
  <c r="K75" i="13"/>
  <c r="L75" i="13" s="1"/>
  <c r="F76" i="12"/>
  <c r="H76" i="12" s="1"/>
  <c r="G76" i="12"/>
  <c r="J74" i="15"/>
  <c r="F74" i="15" s="1"/>
  <c r="D74" i="15"/>
  <c r="I73" i="17"/>
  <c r="J73" i="17" s="1"/>
  <c r="J75" i="13"/>
  <c r="D75" i="13"/>
  <c r="M75" i="13" s="1"/>
  <c r="D73" i="17"/>
  <c r="F73" i="17"/>
  <c r="I75" i="12"/>
  <c r="D78" i="3"/>
  <c r="J78" i="3" s="1"/>
  <c r="F78" i="3"/>
  <c r="H78" i="3" s="1"/>
  <c r="I76" i="3"/>
  <c r="K75" i="12"/>
  <c r="G77" i="3"/>
  <c r="I77" i="3" s="1"/>
  <c r="F79" i="3" l="1"/>
  <c r="H79" i="3" s="1"/>
  <c r="D79" i="3"/>
  <c r="H76" i="13"/>
  <c r="F76" i="13" s="1"/>
  <c r="G76" i="13"/>
  <c r="I76" i="13" s="1"/>
  <c r="M74" i="15"/>
  <c r="K74" i="15"/>
  <c r="L74" i="15" s="1"/>
  <c r="N74" i="15"/>
  <c r="G78" i="3"/>
  <c r="I78" i="3" s="1"/>
  <c r="E73" i="17"/>
  <c r="K73" i="17" s="1"/>
  <c r="I76" i="12"/>
  <c r="D76" i="12"/>
  <c r="L76" i="12" s="1"/>
  <c r="J76" i="12"/>
  <c r="K76" i="12" s="1"/>
  <c r="G79" i="3" l="1"/>
  <c r="I79" i="3" s="1"/>
  <c r="G75" i="15"/>
  <c r="I75" i="15" s="1"/>
  <c r="H75" i="15"/>
  <c r="N76" i="13"/>
  <c r="K76" i="13"/>
  <c r="L76" i="13" s="1"/>
  <c r="F77" i="12"/>
  <c r="H77" i="12" s="1"/>
  <c r="G77" i="12"/>
  <c r="L73" i="17"/>
  <c r="M73" i="17"/>
  <c r="D76" i="13"/>
  <c r="M76" i="13" s="1"/>
  <c r="J76" i="13"/>
  <c r="J79" i="3"/>
  <c r="G77" i="13" l="1"/>
  <c r="I77" i="13" s="1"/>
  <c r="H77" i="13"/>
  <c r="F77" i="13" s="1"/>
  <c r="G74" i="17"/>
  <c r="H74" i="17"/>
  <c r="J75" i="15"/>
  <c r="F75" i="15" s="1"/>
  <c r="D75" i="15"/>
  <c r="F80" i="3"/>
  <c r="H80" i="3" s="1"/>
  <c r="D80" i="3"/>
  <c r="J80" i="3" s="1"/>
  <c r="I77" i="12"/>
  <c r="J77" i="12"/>
  <c r="K77" i="12" s="1"/>
  <c r="D77" i="12"/>
  <c r="L77" i="12" s="1"/>
  <c r="G80" i="3" l="1"/>
  <c r="I80" i="3" s="1"/>
  <c r="K75" i="15"/>
  <c r="L75" i="15" s="1"/>
  <c r="N75" i="15"/>
  <c r="K77" i="13"/>
  <c r="L77" i="13" s="1"/>
  <c r="N77" i="13"/>
  <c r="G78" i="12"/>
  <c r="F78" i="12"/>
  <c r="H78" i="12" s="1"/>
  <c r="F74" i="17"/>
  <c r="D74" i="17"/>
  <c r="D81" i="3"/>
  <c r="F81" i="3"/>
  <c r="H81" i="3" s="1"/>
  <c r="D77" i="13"/>
  <c r="M77" i="13" s="1"/>
  <c r="J77" i="13"/>
  <c r="M75" i="15"/>
  <c r="I74" i="17"/>
  <c r="H78" i="13" l="1"/>
  <c r="G78" i="13"/>
  <c r="I78" i="13" s="1"/>
  <c r="J74" i="17"/>
  <c r="G81" i="3"/>
  <c r="I81" i="3" s="1"/>
  <c r="G76" i="15"/>
  <c r="I76" i="15" s="1"/>
  <c r="H76" i="15"/>
  <c r="J81" i="3"/>
  <c r="E74" i="17"/>
  <c r="K74" i="17" s="1"/>
  <c r="J78" i="12"/>
  <c r="K78" i="12" s="1"/>
  <c r="I78" i="12"/>
  <c r="D78" i="12"/>
  <c r="L78" i="12" s="1"/>
  <c r="J78" i="13" l="1"/>
  <c r="D78" i="13"/>
  <c r="L74" i="17"/>
  <c r="F78" i="13"/>
  <c r="D76" i="15"/>
  <c r="J76" i="15"/>
  <c r="F76" i="15" s="1"/>
  <c r="M74" i="17"/>
  <c r="G79" i="12"/>
  <c r="F79" i="12"/>
  <c r="H79" i="12" s="1"/>
  <c r="D82" i="3"/>
  <c r="F82" i="3"/>
  <c r="H82" i="3" s="1"/>
  <c r="G82" i="3" l="1"/>
  <c r="I82" i="3" s="1"/>
  <c r="N76" i="15"/>
  <c r="K76" i="15"/>
  <c r="L76" i="15" s="1"/>
  <c r="G75" i="17"/>
  <c r="H75" i="17"/>
  <c r="M76" i="15"/>
  <c r="M78" i="13"/>
  <c r="I79" i="12"/>
  <c r="D79" i="12"/>
  <c r="L79" i="12" s="1"/>
  <c r="J79" i="12"/>
  <c r="K79" i="12" s="1"/>
  <c r="N78" i="13"/>
  <c r="K78" i="13"/>
  <c r="L78" i="13" s="1"/>
  <c r="H79" i="13" l="1"/>
  <c r="F79" i="13" s="1"/>
  <c r="G79" i="13"/>
  <c r="I79" i="13" s="1"/>
  <c r="I75" i="17"/>
  <c r="J75" i="17" s="1"/>
  <c r="G77" i="15"/>
  <c r="I77" i="15" s="1"/>
  <c r="H77" i="15"/>
  <c r="F80" i="12"/>
  <c r="H80" i="12" s="1"/>
  <c r="G80" i="12"/>
  <c r="F75" i="17"/>
  <c r="D75" i="17"/>
  <c r="D80" i="12" l="1"/>
  <c r="L80" i="12" s="1"/>
  <c r="I80" i="12"/>
  <c r="J80" i="12"/>
  <c r="K80" i="12" s="1"/>
  <c r="N79" i="13"/>
  <c r="K79" i="13"/>
  <c r="L79" i="13" s="1"/>
  <c r="E75" i="17"/>
  <c r="K75" i="17" s="1"/>
  <c r="L75" i="17" s="1"/>
  <c r="D77" i="15"/>
  <c r="J77" i="15"/>
  <c r="F77" i="15" s="1"/>
  <c r="D79" i="13"/>
  <c r="M79" i="13" s="1"/>
  <c r="J79" i="13"/>
  <c r="M77" i="15" l="1"/>
  <c r="H80" i="13"/>
  <c r="G80" i="13"/>
  <c r="I80" i="13" s="1"/>
  <c r="H78" i="15"/>
  <c r="G78" i="15"/>
  <c r="I78" i="15" s="1"/>
  <c r="M75" i="17"/>
  <c r="N77" i="15"/>
  <c r="K77" i="15"/>
  <c r="L77" i="15" s="1"/>
  <c r="F81" i="12"/>
  <c r="H81" i="12" s="1"/>
  <c r="G81" i="12"/>
  <c r="D80" i="13" l="1"/>
  <c r="J80" i="13"/>
  <c r="I81" i="12"/>
  <c r="D81" i="12"/>
  <c r="L81" i="12" s="1"/>
  <c r="J81" i="12"/>
  <c r="K81" i="12" s="1"/>
  <c r="F80" i="13"/>
  <c r="H76" i="17"/>
  <c r="G76" i="17"/>
  <c r="I76" i="17" s="1"/>
  <c r="J78" i="15"/>
  <c r="F78" i="15" s="1"/>
  <c r="D78" i="15"/>
  <c r="F82" i="12" l="1"/>
  <c r="G82" i="12"/>
  <c r="M78" i="15"/>
  <c r="N78" i="15"/>
  <c r="K78" i="15"/>
  <c r="L78" i="15" s="1"/>
  <c r="N80" i="13"/>
  <c r="K80" i="13"/>
  <c r="L80" i="13" s="1"/>
  <c r="D76" i="17"/>
  <c r="J76" i="17"/>
  <c r="F76" i="17"/>
  <c r="M80" i="13"/>
  <c r="D82" i="12" l="1"/>
  <c r="H82" i="12"/>
  <c r="C120" i="1" s="1"/>
  <c r="B120" i="1"/>
  <c r="H81" i="13"/>
  <c r="G81" i="13"/>
  <c r="I81" i="13" s="1"/>
  <c r="G79" i="15"/>
  <c r="I79" i="15" s="1"/>
  <c r="H79" i="15"/>
  <c r="E76" i="17"/>
  <c r="K76" i="17" s="1"/>
  <c r="L76" i="17" s="1"/>
  <c r="D81" i="13" l="1"/>
  <c r="J81" i="13"/>
  <c r="M76" i="17"/>
  <c r="D79" i="15"/>
  <c r="J79" i="15"/>
  <c r="F79" i="15" s="1"/>
  <c r="F81" i="13"/>
  <c r="I82" i="12"/>
  <c r="M79" i="15" l="1"/>
  <c r="H80" i="15" s="1"/>
  <c r="H77" i="17"/>
  <c r="G77" i="17"/>
  <c r="I77" i="17" s="1"/>
  <c r="N81" i="13"/>
  <c r="K81" i="13"/>
  <c r="L81" i="13" s="1"/>
  <c r="K79" i="15"/>
  <c r="L79" i="15" s="1"/>
  <c r="N79" i="15"/>
  <c r="M81" i="13"/>
  <c r="G80" i="15" l="1"/>
  <c r="I80" i="15" s="1"/>
  <c r="H82" i="13"/>
  <c r="G82" i="13"/>
  <c r="I82" i="13" s="1"/>
  <c r="J80" i="15"/>
  <c r="F80" i="15" s="1"/>
  <c r="D80" i="15"/>
  <c r="D77" i="17"/>
  <c r="F77" i="17"/>
  <c r="J77" i="17"/>
  <c r="M80" i="15" l="1"/>
  <c r="G81" i="15" s="1"/>
  <c r="I81" i="15" s="1"/>
  <c r="J82" i="13"/>
  <c r="D82" i="13"/>
  <c r="F82" i="13"/>
  <c r="K82" i="13" s="1"/>
  <c r="L82" i="13" s="1"/>
  <c r="E77" i="17"/>
  <c r="K77" i="17" s="1"/>
  <c r="L77" i="17" s="1"/>
  <c r="K80" i="15"/>
  <c r="L80" i="15" s="1"/>
  <c r="N80" i="15"/>
  <c r="H81" i="15" l="1"/>
  <c r="J81" i="15" s="1"/>
  <c r="F81" i="15" s="1"/>
  <c r="M77" i="17"/>
  <c r="D81" i="15" l="1"/>
  <c r="M81" i="15" s="1"/>
  <c r="H78" i="17"/>
  <c r="G78" i="17"/>
  <c r="I78" i="17" s="1"/>
  <c r="K81" i="15"/>
  <c r="L81" i="15" s="1"/>
  <c r="N81" i="15"/>
  <c r="H82" i="15" l="1"/>
  <c r="G82" i="15"/>
  <c r="I82" i="15" s="1"/>
  <c r="J82" i="15" s="1"/>
  <c r="F82" i="15" s="1"/>
  <c r="K82" i="15" s="1"/>
  <c r="L82" i="15" s="1"/>
  <c r="F78" i="17"/>
  <c r="J78" i="17"/>
  <c r="D78" i="17"/>
  <c r="D82" i="15" l="1"/>
  <c r="E78" i="17"/>
  <c r="K78" i="17" s="1"/>
  <c r="L78" i="17" s="1"/>
  <c r="M78" i="17" l="1"/>
  <c r="H79" i="17" l="1"/>
  <c r="G79" i="17"/>
  <c r="I79" i="17" s="1"/>
  <c r="F79" i="17" l="1"/>
  <c r="D79" i="17"/>
  <c r="J79" i="17"/>
  <c r="E79" i="17" l="1"/>
  <c r="K79" i="17" s="1"/>
  <c r="L79" i="17" s="1"/>
  <c r="M79" i="17" l="1"/>
  <c r="H80" i="17" l="1"/>
  <c r="G80" i="17"/>
  <c r="I80" i="17" s="1"/>
  <c r="J80" i="17" l="1"/>
  <c r="F80" i="17"/>
  <c r="D80" i="17"/>
  <c r="E80" i="17" l="1"/>
  <c r="K80" i="17" s="1"/>
  <c r="L80" i="17" s="1"/>
  <c r="M80" i="17" l="1"/>
  <c r="H81" i="17" l="1"/>
  <c r="G81" i="17"/>
  <c r="I81" i="17" s="1"/>
  <c r="F81" i="17" l="1"/>
  <c r="D81" i="17"/>
  <c r="J81" i="17"/>
  <c r="E81" i="17" l="1"/>
  <c r="K81" i="17" s="1"/>
  <c r="L81" i="17" s="1"/>
  <c r="M81" i="17" l="1"/>
  <c r="G82" i="17" l="1"/>
  <c r="I82" i="17" s="1"/>
  <c r="H82" i="17"/>
  <c r="F82" i="17" l="1"/>
  <c r="J82" i="17"/>
  <c r="D82" i="17"/>
  <c r="E82" i="3"/>
  <c r="J82" i="3" s="1"/>
  <c r="E82" i="15"/>
  <c r="N82" i="15" s="1"/>
  <c r="E82" i="13"/>
  <c r="N82" i="13" s="1"/>
  <c r="E82" i="12"/>
  <c r="J82" i="12" s="1"/>
  <c r="E82" i="17" l="1"/>
  <c r="K82" i="17" s="1"/>
  <c r="L82" i="17" s="1"/>
  <c r="M82" i="13"/>
  <c r="H83" i="13" s="1"/>
  <c r="K82" i="12"/>
  <c r="D83" i="3"/>
  <c r="J83" i="3" s="1"/>
  <c r="F83" i="3"/>
  <c r="H83" i="3" s="1"/>
  <c r="M82" i="15"/>
  <c r="L82" i="12"/>
  <c r="M82" i="17" l="1"/>
  <c r="H83" i="17" s="1"/>
  <c r="G83" i="13"/>
  <c r="I83" i="13" s="1"/>
  <c r="J83" i="13" s="1"/>
  <c r="F84" i="3"/>
  <c r="H84" i="3" s="1"/>
  <c r="D84" i="3"/>
  <c r="G84" i="3" s="1"/>
  <c r="G83" i="17"/>
  <c r="F83" i="13"/>
  <c r="G83" i="3"/>
  <c r="G83" i="12"/>
  <c r="F83" i="12"/>
  <c r="G83" i="15"/>
  <c r="I83" i="15" s="1"/>
  <c r="H83" i="15"/>
  <c r="D83" i="13" l="1"/>
  <c r="J84" i="3"/>
  <c r="F83" i="17"/>
  <c r="D83" i="17"/>
  <c r="M83" i="13"/>
  <c r="I83" i="3"/>
  <c r="I83" i="17"/>
  <c r="F85" i="3"/>
  <c r="H85" i="3" s="1"/>
  <c r="D85" i="3"/>
  <c r="D83" i="12"/>
  <c r="L83" i="12" s="1"/>
  <c r="J83" i="12"/>
  <c r="N83" i="13"/>
  <c r="K83" i="13"/>
  <c r="L83" i="13" s="1"/>
  <c r="I84" i="3"/>
  <c r="J83" i="15"/>
  <c r="F83" i="15" s="1"/>
  <c r="D83" i="15"/>
  <c r="H83" i="12"/>
  <c r="G85" i="3" l="1"/>
  <c r="I85" i="3" s="1"/>
  <c r="N83" i="15"/>
  <c r="K83" i="15"/>
  <c r="L83" i="15" s="1"/>
  <c r="F84" i="12"/>
  <c r="G84" i="12"/>
  <c r="H84" i="13"/>
  <c r="G84" i="13"/>
  <c r="I84" i="13" s="1"/>
  <c r="J85" i="3"/>
  <c r="E83" i="17"/>
  <c r="K83" i="17" s="1"/>
  <c r="K83" i="12"/>
  <c r="M83" i="15"/>
  <c r="I83" i="12"/>
  <c r="J83" i="17"/>
  <c r="D86" i="3" l="1"/>
  <c r="F86" i="3"/>
  <c r="H86" i="3" s="1"/>
  <c r="J86" i="3"/>
  <c r="D84" i="13"/>
  <c r="J84" i="13"/>
  <c r="D84" i="12"/>
  <c r="L84" i="12" s="1"/>
  <c r="J84" i="12"/>
  <c r="H84" i="12"/>
  <c r="H84" i="15"/>
  <c r="G84" i="15"/>
  <c r="I84" i="15" s="1"/>
  <c r="M83" i="17"/>
  <c r="L83" i="17"/>
  <c r="F84" i="13"/>
  <c r="G86" i="3" l="1"/>
  <c r="I86" i="3" s="1"/>
  <c r="D84" i="15"/>
  <c r="J84" i="15"/>
  <c r="F84" i="15" s="1"/>
  <c r="K84" i="12"/>
  <c r="M84" i="13"/>
  <c r="G84" i="17"/>
  <c r="H84" i="17"/>
  <c r="N84" i="13"/>
  <c r="K84" i="13"/>
  <c r="L84" i="13" s="1"/>
  <c r="F85" i="12"/>
  <c r="G85" i="12"/>
  <c r="D87" i="3"/>
  <c r="F87" i="3"/>
  <c r="H87" i="3" s="1"/>
  <c r="I84" i="12"/>
  <c r="H85" i="12" l="1"/>
  <c r="I85" i="12" s="1"/>
  <c r="G87" i="3"/>
  <c r="F84" i="17"/>
  <c r="D84" i="17"/>
  <c r="I84" i="17"/>
  <c r="K84" i="15"/>
  <c r="L84" i="15" s="1"/>
  <c r="N84" i="15"/>
  <c r="J87" i="3"/>
  <c r="D85" i="12"/>
  <c r="L85" i="12" s="1"/>
  <c r="J85" i="12"/>
  <c r="H85" i="13"/>
  <c r="G85" i="13"/>
  <c r="I85" i="13" s="1"/>
  <c r="M84" i="15"/>
  <c r="J84" i="17" l="1"/>
  <c r="J85" i="13"/>
  <c r="D85" i="13"/>
  <c r="I87" i="3"/>
  <c r="F88" i="3"/>
  <c r="H88" i="3" s="1"/>
  <c r="D88" i="3"/>
  <c r="F85" i="13"/>
  <c r="K85" i="12"/>
  <c r="E84" i="17"/>
  <c r="K84" i="17" s="1"/>
  <c r="H85" i="15"/>
  <c r="G85" i="15"/>
  <c r="I85" i="15" s="1"/>
  <c r="G86" i="12"/>
  <c r="F86" i="12"/>
  <c r="G88" i="3" l="1"/>
  <c r="H86" i="12"/>
  <c r="I86" i="12" s="1"/>
  <c r="D85" i="15"/>
  <c r="J85" i="15"/>
  <c r="F85" i="15" s="1"/>
  <c r="J86" i="12"/>
  <c r="D86" i="12"/>
  <c r="L86" i="12" s="1"/>
  <c r="M84" i="17"/>
  <c r="N85" i="13"/>
  <c r="K85" i="13"/>
  <c r="L85" i="13" s="1"/>
  <c r="M85" i="13"/>
  <c r="L84" i="17"/>
  <c r="J88" i="3"/>
  <c r="F89" i="3" l="1"/>
  <c r="H89" i="3" s="1"/>
  <c r="D89" i="3"/>
  <c r="J89" i="3"/>
  <c r="F87" i="12"/>
  <c r="G87" i="12"/>
  <c r="M85" i="15"/>
  <c r="K86" i="12"/>
  <c r="H86" i="13"/>
  <c r="G86" i="13"/>
  <c r="I86" i="13" s="1"/>
  <c r="G85" i="17"/>
  <c r="H85" i="17"/>
  <c r="N85" i="15"/>
  <c r="K85" i="15"/>
  <c r="L85" i="15" s="1"/>
  <c r="I88" i="3"/>
  <c r="G89" i="3" l="1"/>
  <c r="I89" i="3" s="1"/>
  <c r="F85" i="17"/>
  <c r="D85" i="17"/>
  <c r="H86" i="15"/>
  <c r="G86" i="15"/>
  <c r="I86" i="15" s="1"/>
  <c r="H87" i="12"/>
  <c r="I87" i="12" s="1"/>
  <c r="I85" i="17"/>
  <c r="D86" i="13"/>
  <c r="J86" i="13"/>
  <c r="F90" i="3"/>
  <c r="H90" i="3" s="1"/>
  <c r="D90" i="3"/>
  <c r="G90" i="3" s="1"/>
  <c r="F86" i="13"/>
  <c r="D87" i="12"/>
  <c r="L87" i="12" s="1"/>
  <c r="J87" i="12"/>
  <c r="J90" i="3" l="1"/>
  <c r="M86" i="13"/>
  <c r="I90" i="3"/>
  <c r="D86" i="15"/>
  <c r="J86" i="15"/>
  <c r="F86" i="15" s="1"/>
  <c r="H87" i="13"/>
  <c r="F87" i="13" s="1"/>
  <c r="G87" i="13"/>
  <c r="I87" i="13" s="1"/>
  <c r="E85" i="17"/>
  <c r="K85" i="17" s="1"/>
  <c r="F91" i="3"/>
  <c r="H91" i="3" s="1"/>
  <c r="D91" i="3"/>
  <c r="J91" i="3" s="1"/>
  <c r="K87" i="12"/>
  <c r="G88" i="12"/>
  <c r="F88" i="12"/>
  <c r="H88" i="12" s="1"/>
  <c r="J85" i="17"/>
  <c r="N86" i="13"/>
  <c r="K86" i="13"/>
  <c r="L86" i="13" s="1"/>
  <c r="D88" i="12" l="1"/>
  <c r="L88" i="12" s="1"/>
  <c r="I88" i="12"/>
  <c r="J88" i="12"/>
  <c r="K88" i="12" s="1"/>
  <c r="M86" i="15"/>
  <c r="M85" i="17"/>
  <c r="N87" i="13"/>
  <c r="K87" i="13"/>
  <c r="L87" i="13" s="1"/>
  <c r="L85" i="17"/>
  <c r="J87" i="13"/>
  <c r="D87" i="13"/>
  <c r="M87" i="13" s="1"/>
  <c r="F92" i="3"/>
  <c r="H92" i="3" s="1"/>
  <c r="D92" i="3"/>
  <c r="G92" i="3" s="1"/>
  <c r="G91" i="3"/>
  <c r="I91" i="3" s="1"/>
  <c r="N86" i="15"/>
  <c r="K86" i="15"/>
  <c r="L86" i="15" s="1"/>
  <c r="I92" i="3" l="1"/>
  <c r="H88" i="13"/>
  <c r="F88" i="13" s="1"/>
  <c r="G88" i="13"/>
  <c r="I88" i="13" s="1"/>
  <c r="J92" i="3"/>
  <c r="G86" i="17"/>
  <c r="H86" i="17"/>
  <c r="H87" i="15"/>
  <c r="G87" i="15"/>
  <c r="I87" i="15" s="1"/>
  <c r="F89" i="12"/>
  <c r="H89" i="12" s="1"/>
  <c r="G89" i="12"/>
  <c r="N88" i="13" l="1"/>
  <c r="K88" i="13"/>
  <c r="L88" i="13" s="1"/>
  <c r="D89" i="12"/>
  <c r="L89" i="12" s="1"/>
  <c r="I89" i="12"/>
  <c r="J89" i="12"/>
  <c r="K89" i="12" s="1"/>
  <c r="F86" i="17"/>
  <c r="D86" i="17"/>
  <c r="I86" i="17"/>
  <c r="J86" i="17" s="1"/>
  <c r="D87" i="15"/>
  <c r="J87" i="15"/>
  <c r="F87" i="15" s="1"/>
  <c r="F93" i="3"/>
  <c r="H93" i="3" s="1"/>
  <c r="D93" i="3"/>
  <c r="G93" i="3" s="1"/>
  <c r="D88" i="13"/>
  <c r="M88" i="13" s="1"/>
  <c r="J88" i="13"/>
  <c r="I93" i="3" l="1"/>
  <c r="J93" i="3"/>
  <c r="M87" i="15"/>
  <c r="F90" i="12"/>
  <c r="H90" i="12" s="1"/>
  <c r="G90" i="12"/>
  <c r="H89" i="13"/>
  <c r="G89" i="13"/>
  <c r="I89" i="13" s="1"/>
  <c r="F89" i="13"/>
  <c r="N87" i="15"/>
  <c r="K87" i="15"/>
  <c r="L87" i="15" s="1"/>
  <c r="E86" i="17"/>
  <c r="K86" i="17" s="1"/>
  <c r="M86" i="17" l="1"/>
  <c r="N89" i="13"/>
  <c r="K89" i="13"/>
  <c r="L89" i="13" s="1"/>
  <c r="H88" i="15"/>
  <c r="G88" i="15"/>
  <c r="I88" i="15" s="1"/>
  <c r="L86" i="17"/>
  <c r="J89" i="13"/>
  <c r="D89" i="13"/>
  <c r="M89" i="13" s="1"/>
  <c r="I90" i="12"/>
  <c r="D90" i="12"/>
  <c r="L90" i="12" s="1"/>
  <c r="J90" i="12"/>
  <c r="K90" i="12" s="1"/>
  <c r="F94" i="3"/>
  <c r="H94" i="3" s="1"/>
  <c r="D94" i="3"/>
  <c r="G94" i="3" l="1"/>
  <c r="I94" i="3" s="1"/>
  <c r="D88" i="15"/>
  <c r="J88" i="15"/>
  <c r="F88" i="15" s="1"/>
  <c r="H90" i="13"/>
  <c r="G90" i="13"/>
  <c r="I90" i="13" s="1"/>
  <c r="G91" i="12"/>
  <c r="F91" i="12"/>
  <c r="H91" i="12" s="1"/>
  <c r="H87" i="17"/>
  <c r="G87" i="17"/>
  <c r="D90" i="13" l="1"/>
  <c r="J90" i="13"/>
  <c r="I87" i="17"/>
  <c r="J87" i="17" s="1"/>
  <c r="D91" i="12"/>
  <c r="L91" i="12" s="1"/>
  <c r="I91" i="12"/>
  <c r="J91" i="12"/>
  <c r="K91" i="12" s="1"/>
  <c r="N88" i="15"/>
  <c r="K88" i="15"/>
  <c r="L88" i="15" s="1"/>
  <c r="F87" i="17"/>
  <c r="D87" i="17"/>
  <c r="F90" i="13"/>
  <c r="M88" i="15"/>
  <c r="E87" i="17" l="1"/>
  <c r="K87" i="17" s="1"/>
  <c r="L87" i="17" s="1"/>
  <c r="H89" i="15"/>
  <c r="G89" i="15"/>
  <c r="I89" i="15" s="1"/>
  <c r="N90" i="13"/>
  <c r="K90" i="13"/>
  <c r="L90" i="13" s="1"/>
  <c r="G92" i="12"/>
  <c r="F92" i="12"/>
  <c r="H92" i="12" s="1"/>
  <c r="M90" i="13"/>
  <c r="M87" i="17" l="1"/>
  <c r="D92" i="12"/>
  <c r="L92" i="12" s="1"/>
  <c r="I92" i="12"/>
  <c r="J92" i="12"/>
  <c r="K92" i="12" s="1"/>
  <c r="H91" i="13"/>
  <c r="F91" i="13" s="1"/>
  <c r="G91" i="13"/>
  <c r="I91" i="13" s="1"/>
  <c r="D89" i="15"/>
  <c r="J89" i="15"/>
  <c r="F89" i="15" s="1"/>
  <c r="N91" i="13" l="1"/>
  <c r="K91" i="13"/>
  <c r="L91" i="13" s="1"/>
  <c r="G93" i="12"/>
  <c r="F93" i="12"/>
  <c r="H93" i="12" s="1"/>
  <c r="N89" i="15"/>
  <c r="K89" i="15"/>
  <c r="L89" i="15" s="1"/>
  <c r="M89" i="15"/>
  <c r="J91" i="13"/>
  <c r="D91" i="13"/>
  <c r="M91" i="13" s="1"/>
  <c r="G88" i="17"/>
  <c r="I88" i="17" s="1"/>
  <c r="H88" i="17"/>
  <c r="D93" i="12" l="1"/>
  <c r="L93" i="12" s="1"/>
  <c r="I93" i="12"/>
  <c r="J93" i="12"/>
  <c r="K93" i="12" s="1"/>
  <c r="F88" i="17"/>
  <c r="J88" i="17"/>
  <c r="D88" i="17"/>
  <c r="H90" i="15"/>
  <c r="G90" i="15"/>
  <c r="I90" i="15" s="1"/>
  <c r="H92" i="13"/>
  <c r="G92" i="13"/>
  <c r="I92" i="13" s="1"/>
  <c r="D90" i="15" l="1"/>
  <c r="J90" i="15"/>
  <c r="F90" i="15" s="1"/>
  <c r="E88" i="17"/>
  <c r="K88" i="17" s="1"/>
  <c r="L88" i="17" s="1"/>
  <c r="D92" i="13"/>
  <c r="J92" i="13"/>
  <c r="F92" i="13"/>
  <c r="G94" i="12"/>
  <c r="F94" i="12"/>
  <c r="D94" i="12" l="1"/>
  <c r="M88" i="17"/>
  <c r="N90" i="15"/>
  <c r="K90" i="15"/>
  <c r="L90" i="15" s="1"/>
  <c r="N92" i="13"/>
  <c r="K92" i="13"/>
  <c r="L92" i="13" s="1"/>
  <c r="H94" i="12"/>
  <c r="C121" i="1" s="1"/>
  <c r="B121" i="1"/>
  <c r="M92" i="13"/>
  <c r="M90" i="15"/>
  <c r="G89" i="17" l="1"/>
  <c r="I89" i="17" s="1"/>
  <c r="H89" i="17"/>
  <c r="H91" i="15"/>
  <c r="G91" i="15"/>
  <c r="I91" i="15" s="1"/>
  <c r="G93" i="13"/>
  <c r="I93" i="13" s="1"/>
  <c r="H93" i="13"/>
  <c r="F93" i="13" s="1"/>
  <c r="I94" i="12"/>
  <c r="J91" i="15" l="1"/>
  <c r="F91" i="15" s="1"/>
  <c r="D91" i="15"/>
  <c r="N93" i="13"/>
  <c r="K93" i="13"/>
  <c r="L93" i="13" s="1"/>
  <c r="F89" i="17"/>
  <c r="J89" i="17"/>
  <c r="D89" i="17"/>
  <c r="D93" i="13"/>
  <c r="M93" i="13" s="1"/>
  <c r="J93" i="13"/>
  <c r="M91" i="15" l="1"/>
  <c r="G92" i="15" s="1"/>
  <c r="I92" i="15" s="1"/>
  <c r="H94" i="13"/>
  <c r="G94" i="13"/>
  <c r="I94" i="13" s="1"/>
  <c r="F94" i="13"/>
  <c r="E89" i="17"/>
  <c r="K89" i="17" s="1"/>
  <c r="L89" i="17" s="1"/>
  <c r="N91" i="15"/>
  <c r="K91" i="15"/>
  <c r="L91" i="15" s="1"/>
  <c r="H92" i="15" l="1"/>
  <c r="K94" i="13"/>
  <c r="L94" i="13" s="1"/>
  <c r="J92" i="15"/>
  <c r="F92" i="15" s="1"/>
  <c r="D92" i="15"/>
  <c r="M89" i="17"/>
  <c r="J94" i="13"/>
  <c r="D94" i="13"/>
  <c r="G90" i="17" l="1"/>
  <c r="I90" i="17" s="1"/>
  <c r="H90" i="17"/>
  <c r="M92" i="15"/>
  <c r="N92" i="15"/>
  <c r="K92" i="15"/>
  <c r="L92" i="15" s="1"/>
  <c r="H93" i="15" l="1"/>
  <c r="G93" i="15"/>
  <c r="I93" i="15" s="1"/>
  <c r="F90" i="17"/>
  <c r="J90" i="17"/>
  <c r="D90" i="17"/>
  <c r="E90" i="17" l="1"/>
  <c r="K90" i="17" s="1"/>
  <c r="L90" i="17" s="1"/>
  <c r="J93" i="15"/>
  <c r="F93" i="15" s="1"/>
  <c r="D93" i="15"/>
  <c r="M93" i="15" l="1"/>
  <c r="H94" i="15" s="1"/>
  <c r="N93" i="15"/>
  <c r="K93" i="15"/>
  <c r="L93" i="15" s="1"/>
  <c r="M90" i="17"/>
  <c r="G94" i="15" l="1"/>
  <c r="I94" i="15" s="1"/>
  <c r="J94" i="15" s="1"/>
  <c r="F94" i="15" s="1"/>
  <c r="K94" i="15" s="1"/>
  <c r="L94" i="15" s="1"/>
  <c r="G91" i="17"/>
  <c r="I91" i="17" s="1"/>
  <c r="H91" i="17"/>
  <c r="D94" i="15"/>
  <c r="J91" i="17" l="1"/>
  <c r="F91" i="17"/>
  <c r="D91" i="17"/>
  <c r="E91" i="17" l="1"/>
  <c r="K91" i="17" s="1"/>
  <c r="L91" i="17" s="1"/>
  <c r="M91" i="17" l="1"/>
  <c r="G92" i="17" l="1"/>
  <c r="I92" i="17" s="1"/>
  <c r="H92" i="17"/>
  <c r="F92" i="17" l="1"/>
  <c r="J92" i="17"/>
  <c r="D92" i="17"/>
  <c r="E92" i="17" l="1"/>
  <c r="K92" i="17" s="1"/>
  <c r="L92" i="17" s="1"/>
  <c r="M92" i="17" l="1"/>
  <c r="G93" i="17" l="1"/>
  <c r="I93" i="17" s="1"/>
  <c r="H93" i="17"/>
  <c r="J93" i="17" l="1"/>
  <c r="F93" i="17"/>
  <c r="D93" i="17"/>
  <c r="E93" i="17" l="1"/>
  <c r="K93" i="17" s="1"/>
  <c r="L93" i="17" s="1"/>
  <c r="M93" i="17" l="1"/>
  <c r="G94" i="17" l="1"/>
  <c r="I94" i="17" s="1"/>
  <c r="H94" i="17"/>
  <c r="F94" i="17" l="1"/>
  <c r="J94" i="17"/>
  <c r="D94" i="17"/>
  <c r="E94" i="13"/>
  <c r="N94" i="13" s="1"/>
  <c r="E94" i="15"/>
  <c r="N94" i="15" s="1"/>
  <c r="E94" i="12"/>
  <c r="J94" i="12" s="1"/>
  <c r="E94" i="3"/>
  <c r="J94" i="3" s="1"/>
  <c r="D95" i="3" s="1"/>
  <c r="E94" i="17" l="1"/>
  <c r="K94" i="17" s="1"/>
  <c r="L94" i="17" s="1"/>
  <c r="L94" i="12"/>
  <c r="G95" i="12" s="1"/>
  <c r="J95" i="12" s="1"/>
  <c r="K94" i="12"/>
  <c r="M94" i="15"/>
  <c r="M94" i="13"/>
  <c r="F95" i="3"/>
  <c r="H95" i="3" s="1"/>
  <c r="J95" i="3"/>
  <c r="F95" i="12"/>
  <c r="H95" i="12" s="1"/>
  <c r="M94" i="17" l="1"/>
  <c r="H95" i="17" s="1"/>
  <c r="G95" i="3"/>
  <c r="I95" i="3" s="1"/>
  <c r="H95" i="13"/>
  <c r="G95" i="13"/>
  <c r="I95" i="13" s="1"/>
  <c r="F96" i="3"/>
  <c r="H96" i="3" s="1"/>
  <c r="D96" i="3"/>
  <c r="G95" i="15"/>
  <c r="I95" i="15" s="1"/>
  <c r="H95" i="15"/>
  <c r="K95" i="12"/>
  <c r="G95" i="17"/>
  <c r="D95" i="12"/>
  <c r="L95" i="12" s="1"/>
  <c r="I95" i="12"/>
  <c r="G96" i="3" l="1"/>
  <c r="I96" i="3" s="1"/>
  <c r="J95" i="15"/>
  <c r="F95" i="15" s="1"/>
  <c r="D95" i="15"/>
  <c r="J95" i="13"/>
  <c r="D95" i="13"/>
  <c r="F96" i="12"/>
  <c r="H96" i="12" s="1"/>
  <c r="G96" i="12"/>
  <c r="I95" i="17"/>
  <c r="F95" i="17"/>
  <c r="D95" i="17"/>
  <c r="J96" i="3"/>
  <c r="F95" i="13"/>
  <c r="N95" i="13" l="1"/>
  <c r="K95" i="13"/>
  <c r="L95" i="13" s="1"/>
  <c r="E95" i="17"/>
  <c r="K95" i="17" s="1"/>
  <c r="M95" i="13"/>
  <c r="J95" i="17"/>
  <c r="I96" i="12"/>
  <c r="D96" i="12"/>
  <c r="L96" i="12" s="1"/>
  <c r="J96" i="12"/>
  <c r="M95" i="15"/>
  <c r="F97" i="3"/>
  <c r="H97" i="3" s="1"/>
  <c r="D97" i="3"/>
  <c r="J97" i="3" s="1"/>
  <c r="N95" i="15"/>
  <c r="K95" i="15"/>
  <c r="L95" i="15" s="1"/>
  <c r="L95" i="17" l="1"/>
  <c r="H96" i="15"/>
  <c r="G96" i="15"/>
  <c r="I96" i="15" s="1"/>
  <c r="G97" i="12"/>
  <c r="F97" i="12"/>
  <c r="H97" i="12" s="1"/>
  <c r="H96" i="13"/>
  <c r="G96" i="13"/>
  <c r="I96" i="13" s="1"/>
  <c r="F96" i="13"/>
  <c r="K96" i="12"/>
  <c r="D98" i="3"/>
  <c r="F98" i="3"/>
  <c r="H98" i="3" s="1"/>
  <c r="J98" i="3"/>
  <c r="G97" i="3"/>
  <c r="M95" i="17"/>
  <c r="N96" i="13" l="1"/>
  <c r="K96" i="13"/>
  <c r="L96" i="13" s="1"/>
  <c r="I97" i="12"/>
  <c r="D97" i="12"/>
  <c r="L97" i="12" s="1"/>
  <c r="J97" i="12"/>
  <c r="D96" i="15"/>
  <c r="J96" i="15"/>
  <c r="F96" i="15" s="1"/>
  <c r="D99" i="3"/>
  <c r="J99" i="3" s="1"/>
  <c r="F99" i="3"/>
  <c r="H99" i="3" s="1"/>
  <c r="I97" i="3"/>
  <c r="D96" i="13"/>
  <c r="M96" i="13" s="1"/>
  <c r="J96" i="13"/>
  <c r="G96" i="17"/>
  <c r="H96" i="17"/>
  <c r="G98" i="3"/>
  <c r="I98" i="3" s="1"/>
  <c r="F100" i="3" l="1"/>
  <c r="H100" i="3" s="1"/>
  <c r="D100" i="3"/>
  <c r="J100" i="3"/>
  <c r="I96" i="17"/>
  <c r="G98" i="12"/>
  <c r="F98" i="12"/>
  <c r="H98" i="12" s="1"/>
  <c r="F96" i="17"/>
  <c r="D96" i="17"/>
  <c r="N96" i="15"/>
  <c r="K96" i="15"/>
  <c r="L96" i="15" s="1"/>
  <c r="M96" i="15"/>
  <c r="H97" i="13"/>
  <c r="G97" i="13"/>
  <c r="I97" i="13" s="1"/>
  <c r="G99" i="3"/>
  <c r="K97" i="12"/>
  <c r="G100" i="3" l="1"/>
  <c r="I100" i="3" s="1"/>
  <c r="I99" i="3"/>
  <c r="J97" i="13"/>
  <c r="D97" i="13"/>
  <c r="H97" i="15"/>
  <c r="G97" i="15"/>
  <c r="I97" i="15" s="1"/>
  <c r="E96" i="17"/>
  <c r="K96" i="17" s="1"/>
  <c r="F101" i="3"/>
  <c r="H101" i="3" s="1"/>
  <c r="D101" i="3"/>
  <c r="I98" i="12"/>
  <c r="D98" i="12"/>
  <c r="L98" i="12" s="1"/>
  <c r="J98" i="12"/>
  <c r="F97" i="13"/>
  <c r="J96" i="17"/>
  <c r="G101" i="3" l="1"/>
  <c r="I101" i="3" s="1"/>
  <c r="M96" i="17"/>
  <c r="L96" i="17"/>
  <c r="J97" i="15"/>
  <c r="F97" i="15" s="1"/>
  <c r="D97" i="15"/>
  <c r="N97" i="13"/>
  <c r="K97" i="13"/>
  <c r="L97" i="13" s="1"/>
  <c r="M97" i="13"/>
  <c r="K98" i="12"/>
  <c r="G99" i="12"/>
  <c r="F99" i="12"/>
  <c r="H99" i="12" s="1"/>
  <c r="J101" i="3"/>
  <c r="N97" i="15" l="1"/>
  <c r="K97" i="15"/>
  <c r="L97" i="15" s="1"/>
  <c r="F102" i="3"/>
  <c r="H102" i="3" s="1"/>
  <c r="D102" i="3"/>
  <c r="G102" i="3" s="1"/>
  <c r="I99" i="12"/>
  <c r="J99" i="12"/>
  <c r="D99" i="12"/>
  <c r="L99" i="12" s="1"/>
  <c r="H98" i="13"/>
  <c r="G98" i="13"/>
  <c r="I98" i="13" s="1"/>
  <c r="M97" i="15"/>
  <c r="G97" i="17"/>
  <c r="H97" i="17"/>
  <c r="D98" i="13" l="1"/>
  <c r="J98" i="13"/>
  <c r="I102" i="3"/>
  <c r="F97" i="17"/>
  <c r="D97" i="17"/>
  <c r="I97" i="17"/>
  <c r="F98" i="13"/>
  <c r="F100" i="12"/>
  <c r="H100" i="12" s="1"/>
  <c r="G100" i="12"/>
  <c r="H98" i="15"/>
  <c r="G98" i="15"/>
  <c r="I98" i="15" s="1"/>
  <c r="K99" i="12"/>
  <c r="J102" i="3"/>
  <c r="E97" i="17" l="1"/>
  <c r="K97" i="17" s="1"/>
  <c r="D100" i="12"/>
  <c r="L100" i="12" s="1"/>
  <c r="I100" i="12"/>
  <c r="J100" i="12"/>
  <c r="K100" i="12" s="1"/>
  <c r="N98" i="13"/>
  <c r="K98" i="13"/>
  <c r="L98" i="13" s="1"/>
  <c r="F103" i="3"/>
  <c r="H103" i="3" s="1"/>
  <c r="D103" i="3"/>
  <c r="D98" i="15"/>
  <c r="J98" i="15"/>
  <c r="F98" i="15" s="1"/>
  <c r="J97" i="17"/>
  <c r="M98" i="13"/>
  <c r="N98" i="15" l="1"/>
  <c r="K98" i="15"/>
  <c r="L98" i="15" s="1"/>
  <c r="G103" i="3"/>
  <c r="I103" i="3" s="1"/>
  <c r="M97" i="17"/>
  <c r="L97" i="17"/>
  <c r="M98" i="15"/>
  <c r="H99" i="13"/>
  <c r="F99" i="13" s="1"/>
  <c r="G99" i="13"/>
  <c r="I99" i="13" s="1"/>
  <c r="J103" i="3"/>
  <c r="G101" i="12"/>
  <c r="F101" i="12"/>
  <c r="H101" i="12" s="1"/>
  <c r="D101" i="12" l="1"/>
  <c r="L101" i="12" s="1"/>
  <c r="I101" i="12"/>
  <c r="J101" i="12"/>
  <c r="K101" i="12" s="1"/>
  <c r="H99" i="15"/>
  <c r="G99" i="15"/>
  <c r="I99" i="15" s="1"/>
  <c r="G98" i="17"/>
  <c r="H98" i="17"/>
  <c r="N99" i="13"/>
  <c r="K99" i="13"/>
  <c r="L99" i="13" s="1"/>
  <c r="F104" i="3"/>
  <c r="H104" i="3" s="1"/>
  <c r="D104" i="3"/>
  <c r="G104" i="3" s="1"/>
  <c r="I104" i="3" s="1"/>
  <c r="D99" i="13"/>
  <c r="M99" i="13" s="1"/>
  <c r="J99" i="13"/>
  <c r="J104" i="3" l="1"/>
  <c r="D99" i="15"/>
  <c r="J99" i="15"/>
  <c r="F99" i="15" s="1"/>
  <c r="H100" i="13"/>
  <c r="G100" i="13"/>
  <c r="I100" i="13" s="1"/>
  <c r="F105" i="3"/>
  <c r="H105" i="3" s="1"/>
  <c r="D105" i="3"/>
  <c r="I98" i="17"/>
  <c r="F98" i="17"/>
  <c r="D98" i="17"/>
  <c r="G102" i="12"/>
  <c r="F102" i="12"/>
  <c r="H102" i="12" s="1"/>
  <c r="G105" i="3" l="1"/>
  <c r="I105" i="3" s="1"/>
  <c r="J100" i="13"/>
  <c r="D100" i="13"/>
  <c r="N99" i="15"/>
  <c r="K99" i="15"/>
  <c r="L99" i="15" s="1"/>
  <c r="I102" i="12"/>
  <c r="D102" i="12"/>
  <c r="L102" i="12" s="1"/>
  <c r="J102" i="12"/>
  <c r="K102" i="12" s="1"/>
  <c r="E98" i="17"/>
  <c r="K98" i="17" s="1"/>
  <c r="J98" i="17"/>
  <c r="J105" i="3"/>
  <c r="F100" i="13"/>
  <c r="M99" i="15"/>
  <c r="H100" i="15" l="1"/>
  <c r="G100" i="15"/>
  <c r="I100" i="15" s="1"/>
  <c r="G103" i="12"/>
  <c r="F103" i="12"/>
  <c r="H103" i="12" s="1"/>
  <c r="M98" i="17"/>
  <c r="N100" i="13"/>
  <c r="K100" i="13"/>
  <c r="L100" i="13" s="1"/>
  <c r="M100" i="13"/>
  <c r="L98" i="17"/>
  <c r="D106" i="3"/>
  <c r="F106" i="3"/>
  <c r="H106" i="3" s="1"/>
  <c r="G106" i="3" l="1"/>
  <c r="I106" i="3" s="1"/>
  <c r="H99" i="17"/>
  <c r="G99" i="17"/>
  <c r="G101" i="13"/>
  <c r="I101" i="13" s="1"/>
  <c r="H101" i="13"/>
  <c r="J100" i="15"/>
  <c r="F100" i="15" s="1"/>
  <c r="D100" i="15"/>
  <c r="I103" i="12"/>
  <c r="D103" i="12"/>
  <c r="L103" i="12" s="1"/>
  <c r="J103" i="12"/>
  <c r="K103" i="12" s="1"/>
  <c r="M100" i="15" l="1"/>
  <c r="G104" i="12"/>
  <c r="F104" i="12"/>
  <c r="H104" i="12" s="1"/>
  <c r="J101" i="13"/>
  <c r="D101" i="13"/>
  <c r="I99" i="17"/>
  <c r="F99" i="17"/>
  <c r="D99" i="17"/>
  <c r="H101" i="15"/>
  <c r="G101" i="15"/>
  <c r="I101" i="15" s="1"/>
  <c r="K100" i="15"/>
  <c r="L100" i="15" s="1"/>
  <c r="N100" i="15"/>
  <c r="F101" i="13"/>
  <c r="E99" i="17" l="1"/>
  <c r="K99" i="17" s="1"/>
  <c r="L99" i="17" s="1"/>
  <c r="D101" i="15"/>
  <c r="J101" i="15"/>
  <c r="F101" i="15" s="1"/>
  <c r="N101" i="13"/>
  <c r="K101" i="13"/>
  <c r="L101" i="13" s="1"/>
  <c r="J99" i="17"/>
  <c r="M101" i="13"/>
  <c r="D104" i="12"/>
  <c r="L104" i="12" s="1"/>
  <c r="I104" i="12"/>
  <c r="J104" i="12"/>
  <c r="K104" i="12" s="1"/>
  <c r="M101" i="15" l="1"/>
  <c r="H102" i="15"/>
  <c r="G102" i="15"/>
  <c r="I102" i="15" s="1"/>
  <c r="F105" i="12"/>
  <c r="H105" i="12" s="1"/>
  <c r="G105" i="12"/>
  <c r="H102" i="13"/>
  <c r="G102" i="13"/>
  <c r="I102" i="13" s="1"/>
  <c r="K101" i="15"/>
  <c r="L101" i="15" s="1"/>
  <c r="N101" i="15"/>
  <c r="M99" i="17"/>
  <c r="J102" i="13" l="1"/>
  <c r="D102" i="13"/>
  <c r="I105" i="12"/>
  <c r="D105" i="12"/>
  <c r="L105" i="12" s="1"/>
  <c r="J105" i="12"/>
  <c r="K105" i="12" s="1"/>
  <c r="G100" i="17"/>
  <c r="I100" i="17" s="1"/>
  <c r="H100" i="17"/>
  <c r="F102" i="13"/>
  <c r="J102" i="15"/>
  <c r="F102" i="15" s="1"/>
  <c r="D102" i="15"/>
  <c r="M102" i="15" l="1"/>
  <c r="H103" i="15" s="1"/>
  <c r="F106" i="12"/>
  <c r="H106" i="12" s="1"/>
  <c r="G106" i="12"/>
  <c r="F100" i="17"/>
  <c r="J100" i="17"/>
  <c r="D100" i="17"/>
  <c r="M102" i="13"/>
  <c r="G103" i="15"/>
  <c r="I103" i="15" s="1"/>
  <c r="K102" i="15"/>
  <c r="L102" i="15" s="1"/>
  <c r="N102" i="15"/>
  <c r="N102" i="13"/>
  <c r="K102" i="13"/>
  <c r="L102" i="13" s="1"/>
  <c r="J103" i="15" l="1"/>
  <c r="F103" i="15" s="1"/>
  <c r="D103" i="15"/>
  <c r="H103" i="13"/>
  <c r="G103" i="13"/>
  <c r="I103" i="13" s="1"/>
  <c r="E100" i="17"/>
  <c r="K100" i="17" s="1"/>
  <c r="L100" i="17" s="1"/>
  <c r="D106" i="12"/>
  <c r="I106" i="12"/>
  <c r="J103" i="13" l="1"/>
  <c r="D103" i="13"/>
  <c r="M100" i="17"/>
  <c r="F103" i="13"/>
  <c r="M103" i="15"/>
  <c r="N103" i="15"/>
  <c r="K103" i="15"/>
  <c r="L103" i="15" s="1"/>
  <c r="K103" i="13" l="1"/>
  <c r="L103" i="13" s="1"/>
  <c r="N103" i="13"/>
  <c r="M103" i="13"/>
  <c r="G101" i="17"/>
  <c r="I101" i="17" s="1"/>
  <c r="H101" i="17"/>
  <c r="H104" i="15"/>
  <c r="G104" i="15"/>
  <c r="I104" i="15" s="1"/>
  <c r="D104" i="15" l="1"/>
  <c r="J104" i="15"/>
  <c r="F104" i="15" s="1"/>
  <c r="G104" i="13"/>
  <c r="I104" i="13" s="1"/>
  <c r="H104" i="13"/>
  <c r="J101" i="17"/>
  <c r="F101" i="17"/>
  <c r="D101" i="17"/>
  <c r="N104" i="15" l="1"/>
  <c r="K104" i="15"/>
  <c r="L104" i="15" s="1"/>
  <c r="D104" i="13"/>
  <c r="J104" i="13"/>
  <c r="E101" i="17"/>
  <c r="K101" i="17" s="1"/>
  <c r="L101" i="17" s="1"/>
  <c r="F104" i="13"/>
  <c r="M104" i="15"/>
  <c r="H105" i="15" l="1"/>
  <c r="G105" i="15"/>
  <c r="I105" i="15" s="1"/>
  <c r="M104" i="13"/>
  <c r="N104" i="13"/>
  <c r="K104" i="13"/>
  <c r="L104" i="13" s="1"/>
  <c r="M101" i="17"/>
  <c r="H102" i="17" l="1"/>
  <c r="G102" i="17"/>
  <c r="I102" i="17" s="1"/>
  <c r="H105" i="13"/>
  <c r="G105" i="13"/>
  <c r="I105" i="13" s="1"/>
  <c r="J105" i="15"/>
  <c r="F105" i="15" s="1"/>
  <c r="D105" i="15"/>
  <c r="J105" i="13" l="1"/>
  <c r="D105" i="13"/>
  <c r="K105" i="15"/>
  <c r="L105" i="15" s="1"/>
  <c r="N105" i="15"/>
  <c r="F105" i="13"/>
  <c r="M105" i="15"/>
  <c r="J102" i="17"/>
  <c r="F102" i="17"/>
  <c r="D102" i="17"/>
  <c r="M105" i="13" l="1"/>
  <c r="H106" i="13"/>
  <c r="F106" i="13" s="1"/>
  <c r="K106" i="13" s="1"/>
  <c r="G106" i="13"/>
  <c r="I106" i="13" s="1"/>
  <c r="H106" i="15"/>
  <c r="G106" i="15"/>
  <c r="I106" i="15" s="1"/>
  <c r="E102" i="17"/>
  <c r="K102" i="17" s="1"/>
  <c r="L102" i="17" s="1"/>
  <c r="N105" i="13"/>
  <c r="K105" i="13"/>
  <c r="L105" i="13" s="1"/>
  <c r="L106" i="13" l="1"/>
  <c r="M102" i="17"/>
  <c r="D106" i="15"/>
  <c r="J106" i="15"/>
  <c r="F106" i="15" s="1"/>
  <c r="K106" i="15" s="1"/>
  <c r="L106" i="15" s="1"/>
  <c r="D106" i="13"/>
  <c r="J106" i="13"/>
  <c r="G103" i="17" l="1"/>
  <c r="I103" i="17" s="1"/>
  <c r="H103" i="17"/>
  <c r="J103" i="17" l="1"/>
  <c r="F103" i="17"/>
  <c r="D103" i="17"/>
  <c r="E103" i="17" l="1"/>
  <c r="K103" i="17" s="1"/>
  <c r="L103" i="17" s="1"/>
  <c r="M103" i="17" l="1"/>
  <c r="G104" i="17" l="1"/>
  <c r="I104" i="17" s="1"/>
  <c r="H104" i="17"/>
  <c r="J104" i="17" l="1"/>
  <c r="F104" i="17"/>
  <c r="D104" i="17"/>
  <c r="E104" i="17" l="1"/>
  <c r="K104" i="17" s="1"/>
  <c r="L104" i="17" s="1"/>
  <c r="M104" i="17" l="1"/>
  <c r="G105" i="17" l="1"/>
  <c r="I105" i="17" s="1"/>
  <c r="H105" i="17"/>
  <c r="F105" i="17" l="1"/>
  <c r="J105" i="17"/>
  <c r="D105" i="17"/>
  <c r="E105" i="17" l="1"/>
  <c r="K105" i="17" s="1"/>
  <c r="L105" i="17" s="1"/>
  <c r="M105" i="17" l="1"/>
  <c r="G106" i="17" l="1"/>
  <c r="I106" i="17" s="1"/>
  <c r="H106" i="17"/>
  <c r="J106" i="17" l="1"/>
  <c r="F106" i="17"/>
  <c r="D106" i="17"/>
  <c r="F23" i="11" l="1"/>
  <c r="E118" i="3"/>
  <c r="E118" i="13"/>
  <c r="E118" i="15"/>
  <c r="E118" i="12"/>
  <c r="E106" i="3"/>
  <c r="J106" i="3" s="1"/>
  <c r="E106" i="13"/>
  <c r="N106" i="13" s="1"/>
  <c r="E106" i="15"/>
  <c r="E106" i="12"/>
  <c r="E106" i="17"/>
  <c r="K106" i="17" s="1"/>
  <c r="M106" i="17" l="1"/>
  <c r="H107" i="17" s="1"/>
  <c r="L106" i="17"/>
  <c r="J106" i="12"/>
  <c r="L106" i="12"/>
  <c r="N106" i="15"/>
  <c r="M106" i="15"/>
  <c r="D107" i="3"/>
  <c r="J107" i="3" s="1"/>
  <c r="F107" i="3"/>
  <c r="H107" i="3" s="1"/>
  <c r="M106" i="13"/>
  <c r="G107" i="17" l="1"/>
  <c r="D107" i="17" s="1"/>
  <c r="G107" i="12"/>
  <c r="F107" i="12"/>
  <c r="H107" i="12" s="1"/>
  <c r="G107" i="13"/>
  <c r="I107" i="13" s="1"/>
  <c r="H107" i="13"/>
  <c r="F107" i="13" s="1"/>
  <c r="G107" i="3"/>
  <c r="K106" i="12"/>
  <c r="D108" i="3"/>
  <c r="F108" i="3"/>
  <c r="H108" i="3" s="1"/>
  <c r="G107" i="15"/>
  <c r="I107" i="15" s="1"/>
  <c r="H107" i="15"/>
  <c r="F107" i="17"/>
  <c r="I107" i="17" l="1"/>
  <c r="J107" i="17" s="1"/>
  <c r="E107" i="17"/>
  <c r="K107" i="17" s="1"/>
  <c r="J107" i="15"/>
  <c r="F107" i="15" s="1"/>
  <c r="D107" i="15"/>
  <c r="D107" i="13"/>
  <c r="M107" i="13" s="1"/>
  <c r="J107" i="13"/>
  <c r="I107" i="3"/>
  <c r="N107" i="13"/>
  <c r="K107" i="13"/>
  <c r="L107" i="13" s="1"/>
  <c r="G108" i="3"/>
  <c r="I108" i="3" s="1"/>
  <c r="J108" i="3"/>
  <c r="J107" i="12"/>
  <c r="I107" i="12"/>
  <c r="D107" i="12"/>
  <c r="L107" i="12" s="1"/>
  <c r="N107" i="15" l="1"/>
  <c r="K107" i="15"/>
  <c r="L107" i="15" s="1"/>
  <c r="D109" i="3"/>
  <c r="F109" i="3"/>
  <c r="H109" i="3" s="1"/>
  <c r="H108" i="13"/>
  <c r="G108" i="13"/>
  <c r="I108" i="13" s="1"/>
  <c r="K107" i="12"/>
  <c r="M107" i="17"/>
  <c r="L107" i="17"/>
  <c r="G108" i="12"/>
  <c r="F108" i="12"/>
  <c r="H108" i="12" s="1"/>
  <c r="M107" i="15"/>
  <c r="G108" i="17" l="1"/>
  <c r="H108" i="17"/>
  <c r="D108" i="12"/>
  <c r="L108" i="12" s="1"/>
  <c r="J108" i="12"/>
  <c r="I108" i="12"/>
  <c r="D108" i="13"/>
  <c r="J108" i="13"/>
  <c r="G109" i="3"/>
  <c r="H108" i="15"/>
  <c r="G108" i="15"/>
  <c r="I108" i="15" s="1"/>
  <c r="F108" i="13"/>
  <c r="J109" i="3"/>
  <c r="F108" i="17" l="1"/>
  <c r="D108" i="17"/>
  <c r="D108" i="15"/>
  <c r="J108" i="15"/>
  <c r="F108" i="15" s="1"/>
  <c r="K108" i="12"/>
  <c r="F110" i="3"/>
  <c r="H110" i="3" s="1"/>
  <c r="D110" i="3"/>
  <c r="J110" i="3"/>
  <c r="M108" i="13"/>
  <c r="F109" i="12"/>
  <c r="H109" i="12" s="1"/>
  <c r="G109" i="12"/>
  <c r="I108" i="17"/>
  <c r="N108" i="13"/>
  <c r="K108" i="13"/>
  <c r="L108" i="13" s="1"/>
  <c r="I109" i="3"/>
  <c r="M108" i="15" l="1"/>
  <c r="G109" i="13"/>
  <c r="I109" i="13" s="1"/>
  <c r="H109" i="13"/>
  <c r="E108" i="17"/>
  <c r="K108" i="17" s="1"/>
  <c r="F111" i="3"/>
  <c r="H111" i="3" s="1"/>
  <c r="D111" i="3"/>
  <c r="J111" i="3" s="1"/>
  <c r="J109" i="12"/>
  <c r="I109" i="12"/>
  <c r="D109" i="12"/>
  <c r="L109" i="12" s="1"/>
  <c r="G110" i="3"/>
  <c r="K108" i="15"/>
  <c r="L108" i="15" s="1"/>
  <c r="N108" i="15"/>
  <c r="J108" i="17"/>
  <c r="I110" i="3" l="1"/>
  <c r="K109" i="12"/>
  <c r="H109" i="15"/>
  <c r="G109" i="15"/>
  <c r="I109" i="15" s="1"/>
  <c r="D109" i="13"/>
  <c r="J109" i="13"/>
  <c r="F112" i="3"/>
  <c r="H112" i="3" s="1"/>
  <c r="D112" i="3"/>
  <c r="G112" i="3" s="1"/>
  <c r="F110" i="12"/>
  <c r="H110" i="12" s="1"/>
  <c r="G110" i="12"/>
  <c r="G111" i="3"/>
  <c r="I111" i="3" s="1"/>
  <c r="M108" i="17"/>
  <c r="F109" i="13"/>
  <c r="L108" i="17"/>
  <c r="I112" i="3" l="1"/>
  <c r="D110" i="12"/>
  <c r="L110" i="12" s="1"/>
  <c r="J110" i="12"/>
  <c r="I110" i="12"/>
  <c r="D109" i="15"/>
  <c r="J109" i="15"/>
  <c r="F109" i="15" s="1"/>
  <c r="N109" i="13"/>
  <c r="K109" i="13"/>
  <c r="L109" i="13" s="1"/>
  <c r="G109" i="17"/>
  <c r="H109" i="17"/>
  <c r="J112" i="3"/>
  <c r="M109" i="13"/>
  <c r="F113" i="3" l="1"/>
  <c r="H113" i="3" s="1"/>
  <c r="D113" i="3"/>
  <c r="G113" i="3" s="1"/>
  <c r="J113" i="3"/>
  <c r="N109" i="15"/>
  <c r="K109" i="15"/>
  <c r="L109" i="15" s="1"/>
  <c r="M109" i="15"/>
  <c r="F109" i="17"/>
  <c r="D109" i="17"/>
  <c r="K110" i="12"/>
  <c r="H110" i="13"/>
  <c r="F110" i="13" s="1"/>
  <c r="G110" i="13"/>
  <c r="I110" i="13" s="1"/>
  <c r="I109" i="17"/>
  <c r="G111" i="12"/>
  <c r="F111" i="12"/>
  <c r="H111" i="12" s="1"/>
  <c r="J109" i="17" l="1"/>
  <c r="K110" i="13"/>
  <c r="L110" i="13" s="1"/>
  <c r="N110" i="13"/>
  <c r="J111" i="12"/>
  <c r="K111" i="12" s="1"/>
  <c r="D111" i="12"/>
  <c r="L111" i="12" s="1"/>
  <c r="I111" i="12"/>
  <c r="H110" i="15"/>
  <c r="G110" i="15"/>
  <c r="I110" i="15" s="1"/>
  <c r="F114" i="3"/>
  <c r="H114" i="3" s="1"/>
  <c r="D114" i="3"/>
  <c r="J114" i="3"/>
  <c r="E109" i="17"/>
  <c r="K109" i="17" s="1"/>
  <c r="I113" i="3"/>
  <c r="D110" i="13"/>
  <c r="M110" i="13" s="1"/>
  <c r="J110" i="13"/>
  <c r="H111" i="13" l="1"/>
  <c r="G111" i="13"/>
  <c r="I111" i="13" s="1"/>
  <c r="F111" i="13"/>
  <c r="M109" i="17"/>
  <c r="D115" i="3"/>
  <c r="F115" i="3"/>
  <c r="H115" i="3" s="1"/>
  <c r="J115" i="3"/>
  <c r="L109" i="17"/>
  <c r="G114" i="3"/>
  <c r="I114" i="3" s="1"/>
  <c r="J110" i="15"/>
  <c r="F110" i="15" s="1"/>
  <c r="D110" i="15"/>
  <c r="G112" i="12"/>
  <c r="F112" i="12"/>
  <c r="H112" i="12" s="1"/>
  <c r="G115" i="3" l="1"/>
  <c r="N110" i="15"/>
  <c r="K110" i="15"/>
  <c r="L110" i="15" s="1"/>
  <c r="F116" i="3"/>
  <c r="H116" i="3" s="1"/>
  <c r="D116" i="3"/>
  <c r="N111" i="13"/>
  <c r="K111" i="13"/>
  <c r="L111" i="13" s="1"/>
  <c r="D112" i="12"/>
  <c r="L112" i="12" s="1"/>
  <c r="J112" i="12"/>
  <c r="K112" i="12" s="1"/>
  <c r="I112" i="12"/>
  <c r="I115" i="3"/>
  <c r="M110" i="15"/>
  <c r="G110" i="17"/>
  <c r="H110" i="17"/>
  <c r="J111" i="13"/>
  <c r="D111" i="13"/>
  <c r="M111" i="13" s="1"/>
  <c r="G116" i="3" l="1"/>
  <c r="I116" i="3" s="1"/>
  <c r="F110" i="17"/>
  <c r="D110" i="17"/>
  <c r="H112" i="13"/>
  <c r="G112" i="13"/>
  <c r="I112" i="13" s="1"/>
  <c r="I110" i="17"/>
  <c r="G111" i="15"/>
  <c r="I111" i="15" s="1"/>
  <c r="H111" i="15"/>
  <c r="F113" i="12"/>
  <c r="H113" i="12" s="1"/>
  <c r="G113" i="12"/>
  <c r="J116" i="3"/>
  <c r="D111" i="15" l="1"/>
  <c r="J111" i="15"/>
  <c r="F111" i="15" s="1"/>
  <c r="J112" i="13"/>
  <c r="D112" i="13"/>
  <c r="I113" i="12"/>
  <c r="D113" i="12"/>
  <c r="L113" i="12" s="1"/>
  <c r="J113" i="12"/>
  <c r="K113" i="12" s="1"/>
  <c r="E110" i="17"/>
  <c r="K110" i="17" s="1"/>
  <c r="F117" i="3"/>
  <c r="H117" i="3" s="1"/>
  <c r="D117" i="3"/>
  <c r="J117" i="3" s="1"/>
  <c r="F112" i="13"/>
  <c r="J110" i="17"/>
  <c r="L110" i="17" l="1"/>
  <c r="M112" i="13"/>
  <c r="N112" i="13"/>
  <c r="K112" i="13"/>
  <c r="L112" i="13" s="1"/>
  <c r="F118" i="3"/>
  <c r="H118" i="3" s="1"/>
  <c r="D118" i="3"/>
  <c r="J118" i="3"/>
  <c r="F114" i="12"/>
  <c r="H114" i="12" s="1"/>
  <c r="G114" i="12"/>
  <c r="K111" i="15"/>
  <c r="L111" i="15" s="1"/>
  <c r="N111" i="15"/>
  <c r="G117" i="3"/>
  <c r="I117" i="3" s="1"/>
  <c r="M110" i="17"/>
  <c r="M111" i="15"/>
  <c r="F119" i="3" l="1"/>
  <c r="H119" i="3" s="1"/>
  <c r="D119" i="3"/>
  <c r="J119" i="3"/>
  <c r="G111" i="17"/>
  <c r="H111" i="17"/>
  <c r="G118" i="3"/>
  <c r="I118" i="3" s="1"/>
  <c r="G113" i="13"/>
  <c r="I113" i="13" s="1"/>
  <c r="H113" i="13"/>
  <c r="F113" i="13" s="1"/>
  <c r="I114" i="12"/>
  <c r="D114" i="12"/>
  <c r="L114" i="12" s="1"/>
  <c r="J114" i="12"/>
  <c r="K114" i="12" s="1"/>
  <c r="H112" i="15"/>
  <c r="G112" i="15"/>
  <c r="I112" i="15" s="1"/>
  <c r="G119" i="3" l="1"/>
  <c r="I119" i="3" s="1"/>
  <c r="N113" i="13"/>
  <c r="K113" i="13"/>
  <c r="L113" i="13" s="1"/>
  <c r="I111" i="17"/>
  <c r="J111" i="17" s="1"/>
  <c r="J112" i="15"/>
  <c r="F112" i="15" s="1"/>
  <c r="D112" i="15"/>
  <c r="F120" i="3"/>
  <c r="H120" i="3" s="1"/>
  <c r="D120" i="3"/>
  <c r="G120" i="3" s="1"/>
  <c r="F115" i="12"/>
  <c r="H115" i="12" s="1"/>
  <c r="G115" i="12"/>
  <c r="J113" i="13"/>
  <c r="D113" i="13"/>
  <c r="M113" i="13" s="1"/>
  <c r="F111" i="17"/>
  <c r="D111" i="17"/>
  <c r="I120" i="3" l="1"/>
  <c r="M112" i="15"/>
  <c r="D115" i="12"/>
  <c r="L115" i="12" s="1"/>
  <c r="I115" i="12"/>
  <c r="J115" i="12"/>
  <c r="K115" i="12" s="1"/>
  <c r="G113" i="15"/>
  <c r="I113" i="15" s="1"/>
  <c r="H113" i="15"/>
  <c r="H114" i="13"/>
  <c r="F114" i="13" s="1"/>
  <c r="G114" i="13"/>
  <c r="I114" i="13" s="1"/>
  <c r="E111" i="17"/>
  <c r="K111" i="17" s="1"/>
  <c r="L111" i="17" s="1"/>
  <c r="J120" i="3"/>
  <c r="N112" i="15"/>
  <c r="K112" i="15"/>
  <c r="L112" i="15" s="1"/>
  <c r="N114" i="13" l="1"/>
  <c r="K114" i="13"/>
  <c r="L114" i="13" s="1"/>
  <c r="F121" i="3"/>
  <c r="H121" i="3" s="1"/>
  <c r="D121" i="3"/>
  <c r="G121" i="3" s="1"/>
  <c r="M111" i="17"/>
  <c r="J113" i="15"/>
  <c r="F113" i="15" s="1"/>
  <c r="D113" i="15"/>
  <c r="G116" i="12"/>
  <c r="F116" i="12"/>
  <c r="H116" i="12" s="1"/>
  <c r="J114" i="13"/>
  <c r="D114" i="13"/>
  <c r="M114" i="13" s="1"/>
  <c r="I121" i="3" l="1"/>
  <c r="M113" i="15"/>
  <c r="H114" i="15" s="1"/>
  <c r="G112" i="17"/>
  <c r="I112" i="17" s="1"/>
  <c r="H112" i="17"/>
  <c r="N113" i="15"/>
  <c r="K113" i="15"/>
  <c r="L113" i="15" s="1"/>
  <c r="H115" i="13"/>
  <c r="F115" i="13" s="1"/>
  <c r="G115" i="13"/>
  <c r="I115" i="13" s="1"/>
  <c r="D116" i="12"/>
  <c r="L116" i="12" s="1"/>
  <c r="I116" i="12"/>
  <c r="J116" i="12"/>
  <c r="K116" i="12" s="1"/>
  <c r="J121" i="3"/>
  <c r="G114" i="15" l="1"/>
  <c r="I114" i="15" s="1"/>
  <c r="J114" i="15" s="1"/>
  <c r="F114" i="15" s="1"/>
  <c r="N115" i="13"/>
  <c r="K115" i="13"/>
  <c r="L115" i="13" s="1"/>
  <c r="J115" i="13"/>
  <c r="D115" i="13"/>
  <c r="M115" i="13" s="1"/>
  <c r="J112" i="17"/>
  <c r="F112" i="17"/>
  <c r="D112" i="17"/>
  <c r="F117" i="12"/>
  <c r="H117" i="12" s="1"/>
  <c r="G117" i="12"/>
  <c r="F122" i="3"/>
  <c r="H122" i="3" s="1"/>
  <c r="D122" i="3"/>
  <c r="J122" i="3" s="1"/>
  <c r="D114" i="15" l="1"/>
  <c r="M114" i="15" s="1"/>
  <c r="G122" i="3"/>
  <c r="I122" i="3" s="1"/>
  <c r="D117" i="12"/>
  <c r="L117" i="12" s="1"/>
  <c r="I117" i="12"/>
  <c r="J117" i="12"/>
  <c r="K117" i="12" s="1"/>
  <c r="D123" i="3"/>
  <c r="F123" i="3"/>
  <c r="H123" i="3" s="1"/>
  <c r="H116" i="13"/>
  <c r="G116" i="13"/>
  <c r="I116" i="13" s="1"/>
  <c r="E112" i="17"/>
  <c r="K112" i="17" s="1"/>
  <c r="L112" i="17" s="1"/>
  <c r="N114" i="15"/>
  <c r="K114" i="15"/>
  <c r="L114" i="15" s="1"/>
  <c r="G123" i="3" l="1"/>
  <c r="I123" i="3" s="1"/>
  <c r="H115" i="15"/>
  <c r="G115" i="15"/>
  <c r="I115" i="15" s="1"/>
  <c r="J116" i="13"/>
  <c r="D116" i="13"/>
  <c r="J123" i="3"/>
  <c r="M112" i="17"/>
  <c r="F116" i="13"/>
  <c r="G118" i="12"/>
  <c r="F118" i="12"/>
  <c r="H118" i="12" s="1"/>
  <c r="M116" i="13" l="1"/>
  <c r="H117" i="13" s="1"/>
  <c r="H113" i="17"/>
  <c r="G113" i="17"/>
  <c r="I113" i="17" s="1"/>
  <c r="F124" i="3"/>
  <c r="H124" i="3" s="1"/>
  <c r="D124" i="3"/>
  <c r="J124" i="3" s="1"/>
  <c r="D115" i="15"/>
  <c r="J115" i="15"/>
  <c r="F115" i="15" s="1"/>
  <c r="D118" i="12"/>
  <c r="L118" i="12" s="1"/>
  <c r="I118" i="12"/>
  <c r="J118" i="12"/>
  <c r="K118" i="12" s="1"/>
  <c r="G117" i="13"/>
  <c r="I117" i="13" s="1"/>
  <c r="N116" i="13"/>
  <c r="K116" i="13"/>
  <c r="L116" i="13" s="1"/>
  <c r="N115" i="15" l="1"/>
  <c r="K115" i="15"/>
  <c r="L115" i="15" s="1"/>
  <c r="M115" i="15"/>
  <c r="D117" i="13"/>
  <c r="J117" i="13"/>
  <c r="F117" i="13"/>
  <c r="F125" i="3"/>
  <c r="H125" i="3" s="1"/>
  <c r="D125" i="3"/>
  <c r="G119" i="12"/>
  <c r="E7" i="11"/>
  <c r="F119" i="12"/>
  <c r="H119" i="12" s="1"/>
  <c r="G124" i="3"/>
  <c r="I124" i="3" s="1"/>
  <c r="F113" i="17"/>
  <c r="J113" i="17"/>
  <c r="D113" i="17"/>
  <c r="M117" i="13" l="1"/>
  <c r="G125" i="3"/>
  <c r="I125" i="3" s="1"/>
  <c r="H118" i="13"/>
  <c r="F118" i="13" s="1"/>
  <c r="G118" i="13"/>
  <c r="I118" i="13" s="1"/>
  <c r="H116" i="15"/>
  <c r="G116" i="15"/>
  <c r="I116" i="15" s="1"/>
  <c r="D119" i="12"/>
  <c r="L119" i="12" s="1"/>
  <c r="I119" i="12"/>
  <c r="J119" i="12"/>
  <c r="K119" i="12" s="1"/>
  <c r="N117" i="13"/>
  <c r="K117" i="13"/>
  <c r="L117" i="13" s="1"/>
  <c r="E113" i="17"/>
  <c r="K113" i="17" s="1"/>
  <c r="L113" i="17" s="1"/>
  <c r="J125" i="3"/>
  <c r="M113" i="17" l="1"/>
  <c r="K118" i="13"/>
  <c r="L118" i="13" s="1"/>
  <c r="N118" i="13"/>
  <c r="F126" i="3"/>
  <c r="H126" i="3" s="1"/>
  <c r="D126" i="3"/>
  <c r="J126" i="3" s="1"/>
  <c r="G120" i="12"/>
  <c r="F120" i="12"/>
  <c r="H120" i="12" s="1"/>
  <c r="D116" i="15"/>
  <c r="J116" i="15"/>
  <c r="F116" i="15" s="1"/>
  <c r="D118" i="13"/>
  <c r="M118" i="13" s="1"/>
  <c r="J118" i="13"/>
  <c r="H119" i="13" l="1"/>
  <c r="F119" i="13" s="1"/>
  <c r="G119" i="13"/>
  <c r="I119" i="13" s="1"/>
  <c r="I120" i="12"/>
  <c r="D120" i="12"/>
  <c r="L120" i="12" s="1"/>
  <c r="J120" i="12"/>
  <c r="K120" i="12" s="1"/>
  <c r="M116" i="15"/>
  <c r="D127" i="3"/>
  <c r="J127" i="3" s="1"/>
  <c r="F127" i="3"/>
  <c r="H127" i="3" s="1"/>
  <c r="K116" i="15"/>
  <c r="L116" i="15" s="1"/>
  <c r="N116" i="15"/>
  <c r="G126" i="3"/>
  <c r="I126" i="3" s="1"/>
  <c r="H114" i="17"/>
  <c r="G114" i="17"/>
  <c r="I114" i="17" s="1"/>
  <c r="G127" i="3" l="1"/>
  <c r="N119" i="13"/>
  <c r="K119" i="13"/>
  <c r="L119" i="13" s="1"/>
  <c r="G117" i="15"/>
  <c r="I117" i="15" s="1"/>
  <c r="H117" i="15"/>
  <c r="F121" i="12"/>
  <c r="G121" i="12"/>
  <c r="F114" i="17"/>
  <c r="J114" i="17"/>
  <c r="D114" i="17"/>
  <c r="F128" i="3"/>
  <c r="H128" i="3" s="1"/>
  <c r="D128" i="3"/>
  <c r="G128" i="3" s="1"/>
  <c r="I127" i="3"/>
  <c r="D119" i="13"/>
  <c r="M119" i="13" s="1"/>
  <c r="J119" i="13"/>
  <c r="I128" i="3" l="1"/>
  <c r="J128" i="3"/>
  <c r="D117" i="15"/>
  <c r="J117" i="15"/>
  <c r="F117" i="15" s="1"/>
  <c r="D121" i="12"/>
  <c r="L121" i="12" s="1"/>
  <c r="J121" i="12"/>
  <c r="D129" i="3"/>
  <c r="J129" i="3" s="1"/>
  <c r="F129" i="3"/>
  <c r="H129" i="3" s="1"/>
  <c r="H121" i="12"/>
  <c r="I121" i="12" s="1"/>
  <c r="E114" i="17"/>
  <c r="K114" i="17" s="1"/>
  <c r="L114" i="17" s="1"/>
  <c r="H120" i="13"/>
  <c r="F120" i="13" s="1"/>
  <c r="G120" i="13"/>
  <c r="I120" i="13" s="1"/>
  <c r="C9" i="1" l="1"/>
  <c r="K120" i="13"/>
  <c r="L120" i="13" s="1"/>
  <c r="N120" i="13"/>
  <c r="M114" i="17"/>
  <c r="F130" i="3"/>
  <c r="H130" i="3" s="1"/>
  <c r="D130" i="3"/>
  <c r="G122" i="12"/>
  <c r="F122" i="12"/>
  <c r="H122" i="12" s="1"/>
  <c r="G129" i="3"/>
  <c r="I129" i="3" s="1"/>
  <c r="N117" i="15"/>
  <c r="K117" i="15"/>
  <c r="L117" i="15" s="1"/>
  <c r="J120" i="13"/>
  <c r="D120" i="13"/>
  <c r="M120" i="13" s="1"/>
  <c r="K121" i="12"/>
  <c r="M117" i="15"/>
  <c r="G115" i="17" l="1"/>
  <c r="I115" i="17" s="1"/>
  <c r="H115" i="17"/>
  <c r="H121" i="13"/>
  <c r="G121" i="13"/>
  <c r="I121" i="13" s="1"/>
  <c r="H118" i="15"/>
  <c r="G118" i="15"/>
  <c r="I118" i="15" s="1"/>
  <c r="I122" i="12"/>
  <c r="D122" i="12"/>
  <c r="L122" i="12" s="1"/>
  <c r="J122" i="12"/>
  <c r="K122" i="12" s="1"/>
  <c r="F9" i="1" s="1"/>
  <c r="G130" i="3"/>
  <c r="I130" i="3" s="1"/>
  <c r="G123" i="12" l="1"/>
  <c r="F123" i="12"/>
  <c r="H123" i="12" s="1"/>
  <c r="J121" i="13"/>
  <c r="D121" i="13"/>
  <c r="D118" i="15"/>
  <c r="J118" i="15"/>
  <c r="F118" i="15" s="1"/>
  <c r="F121" i="13"/>
  <c r="F115" i="17"/>
  <c r="J115" i="17"/>
  <c r="D115" i="17"/>
  <c r="K118" i="15" l="1"/>
  <c r="L118" i="15" s="1"/>
  <c r="N118" i="15"/>
  <c r="E115" i="17"/>
  <c r="K115" i="17" s="1"/>
  <c r="L115" i="17" s="1"/>
  <c r="M118" i="15"/>
  <c r="N121" i="13"/>
  <c r="K121" i="13"/>
  <c r="L121" i="13" s="1"/>
  <c r="M121" i="13"/>
  <c r="D123" i="12"/>
  <c r="L123" i="12" s="1"/>
  <c r="I123" i="12"/>
  <c r="J123" i="12"/>
  <c r="K123" i="12" s="1"/>
  <c r="H122" i="13" l="1"/>
  <c r="F122" i="13" s="1"/>
  <c r="G122" i="13"/>
  <c r="I122" i="13" s="1"/>
  <c r="H119" i="15"/>
  <c r="G119" i="15"/>
  <c r="I119" i="15" s="1"/>
  <c r="M115" i="17"/>
  <c r="F124" i="12"/>
  <c r="H124" i="12" s="1"/>
  <c r="G124" i="12"/>
  <c r="N122" i="13" l="1"/>
  <c r="K122" i="13"/>
  <c r="L122" i="13" s="1"/>
  <c r="D124" i="12"/>
  <c r="L124" i="12" s="1"/>
  <c r="I124" i="12"/>
  <c r="J124" i="12"/>
  <c r="K124" i="12" s="1"/>
  <c r="G116" i="17"/>
  <c r="I116" i="17" s="1"/>
  <c r="H116" i="17"/>
  <c r="D119" i="15"/>
  <c r="J119" i="15"/>
  <c r="F119" i="15" s="1"/>
  <c r="J122" i="13"/>
  <c r="D122" i="13"/>
  <c r="M122" i="13" s="1"/>
  <c r="F116" i="17" l="1"/>
  <c r="J116" i="17"/>
  <c r="D116" i="17"/>
  <c r="N119" i="15"/>
  <c r="K119" i="15"/>
  <c r="L119" i="15" s="1"/>
  <c r="H123" i="13"/>
  <c r="F123" i="13" s="1"/>
  <c r="G123" i="13"/>
  <c r="I123" i="13" s="1"/>
  <c r="F125" i="12"/>
  <c r="H125" i="12" s="1"/>
  <c r="G125" i="12"/>
  <c r="M119" i="15"/>
  <c r="N123" i="13" l="1"/>
  <c r="K123" i="13"/>
  <c r="L123" i="13" s="1"/>
  <c r="H120" i="15"/>
  <c r="G120" i="15"/>
  <c r="I120" i="15" s="1"/>
  <c r="E116" i="17"/>
  <c r="K116" i="17" s="1"/>
  <c r="L116" i="17" s="1"/>
  <c r="I125" i="12"/>
  <c r="D125" i="12"/>
  <c r="L125" i="12" s="1"/>
  <c r="J125" i="12"/>
  <c r="K125" i="12" s="1"/>
  <c r="J123" i="13"/>
  <c r="D123" i="13"/>
  <c r="M123" i="13" s="1"/>
  <c r="D120" i="15" l="1"/>
  <c r="J120" i="15"/>
  <c r="F120" i="15" s="1"/>
  <c r="F126" i="12"/>
  <c r="H126" i="12" s="1"/>
  <c r="G126" i="12"/>
  <c r="M116" i="17"/>
  <c r="H124" i="13"/>
  <c r="F124" i="13" s="1"/>
  <c r="G124" i="13"/>
  <c r="I124" i="13" s="1"/>
  <c r="I126" i="12" l="1"/>
  <c r="D126" i="12"/>
  <c r="L126" i="12" s="1"/>
  <c r="J126" i="12"/>
  <c r="K126" i="12" s="1"/>
  <c r="K124" i="13"/>
  <c r="L124" i="13" s="1"/>
  <c r="N124" i="13"/>
  <c r="J124" i="13"/>
  <c r="D124" i="13"/>
  <c r="M124" i="13" s="1"/>
  <c r="N120" i="15"/>
  <c r="K120" i="15"/>
  <c r="L120" i="15" s="1"/>
  <c r="G117" i="17"/>
  <c r="I117" i="17" s="1"/>
  <c r="H117" i="17"/>
  <c r="M120" i="15"/>
  <c r="J117" i="17" l="1"/>
  <c r="F117" i="17"/>
  <c r="D117" i="17"/>
  <c r="F127" i="12"/>
  <c r="H127" i="12" s="1"/>
  <c r="G127" i="12"/>
  <c r="H125" i="13"/>
  <c r="G125" i="13"/>
  <c r="I125" i="13" s="1"/>
  <c r="H121" i="15"/>
  <c r="G121" i="15"/>
  <c r="I121" i="15" s="1"/>
  <c r="J121" i="15" l="1"/>
  <c r="F121" i="15" s="1"/>
  <c r="D121" i="15"/>
  <c r="J125" i="13"/>
  <c r="D125" i="13"/>
  <c r="E117" i="17"/>
  <c r="K117" i="17" s="1"/>
  <c r="L117" i="17" s="1"/>
  <c r="D127" i="12"/>
  <c r="L127" i="12" s="1"/>
  <c r="I127" i="12"/>
  <c r="J127" i="12"/>
  <c r="K127" i="12" s="1"/>
  <c r="F125" i="13"/>
  <c r="M121" i="15" l="1"/>
  <c r="M125" i="13"/>
  <c r="N125" i="13"/>
  <c r="K125" i="13"/>
  <c r="L125" i="13" s="1"/>
  <c r="G128" i="12"/>
  <c r="F128" i="12"/>
  <c r="H128" i="12" s="1"/>
  <c r="M117" i="17"/>
  <c r="H122" i="15"/>
  <c r="G122" i="15"/>
  <c r="I122" i="15" s="1"/>
  <c r="N121" i="15"/>
  <c r="K121" i="15"/>
  <c r="L121" i="15" s="1"/>
  <c r="I128" i="12" l="1"/>
  <c r="D128" i="12"/>
  <c r="L128" i="12" s="1"/>
  <c r="J128" i="12"/>
  <c r="K128" i="12" s="1"/>
  <c r="H126" i="13"/>
  <c r="G126" i="13"/>
  <c r="I126" i="13" s="1"/>
  <c r="D122" i="15"/>
  <c r="J122" i="15"/>
  <c r="F122" i="15" s="1"/>
  <c r="G118" i="17"/>
  <c r="I118" i="17" s="1"/>
  <c r="H118" i="17"/>
  <c r="M122" i="15" l="1"/>
  <c r="F118" i="17"/>
  <c r="J118" i="17"/>
  <c r="D118" i="17"/>
  <c r="J126" i="13"/>
  <c r="D126" i="13"/>
  <c r="F126" i="13"/>
  <c r="G129" i="12"/>
  <c r="F129" i="12"/>
  <c r="H129" i="12" s="1"/>
  <c r="H123" i="15"/>
  <c r="G123" i="15"/>
  <c r="I123" i="15" s="1"/>
  <c r="K122" i="15"/>
  <c r="L122" i="15" s="1"/>
  <c r="N122" i="15"/>
  <c r="E118" i="17" l="1"/>
  <c r="K118" i="17" s="1"/>
  <c r="L118" i="17" s="1"/>
  <c r="D129" i="12"/>
  <c r="L129" i="12" s="1"/>
  <c r="J129" i="12"/>
  <c r="K129" i="12" s="1"/>
  <c r="I129" i="12"/>
  <c r="D123" i="15"/>
  <c r="J123" i="15"/>
  <c r="F123" i="15" s="1"/>
  <c r="N126" i="13"/>
  <c r="K126" i="13"/>
  <c r="L126" i="13" s="1"/>
  <c r="M126" i="13"/>
  <c r="N123" i="15" l="1"/>
  <c r="K123" i="15"/>
  <c r="L123" i="15" s="1"/>
  <c r="G130" i="12"/>
  <c r="F130" i="12"/>
  <c r="H130" i="12" s="1"/>
  <c r="G127" i="13"/>
  <c r="I127" i="13" s="1"/>
  <c r="H127" i="13"/>
  <c r="F127" i="13" s="1"/>
  <c r="M123" i="15"/>
  <c r="M118" i="17"/>
  <c r="N127" i="13" l="1"/>
  <c r="K127" i="13"/>
  <c r="L127" i="13" s="1"/>
  <c r="G119" i="17"/>
  <c r="I119" i="17" s="1"/>
  <c r="H119" i="17"/>
  <c r="D130" i="12"/>
  <c r="I130" i="12"/>
  <c r="J127" i="13"/>
  <c r="D127" i="13"/>
  <c r="M127" i="13" s="1"/>
  <c r="H124" i="15"/>
  <c r="G124" i="15"/>
  <c r="I124" i="15" s="1"/>
  <c r="F119" i="17" l="1"/>
  <c r="J119" i="17"/>
  <c r="D119" i="17"/>
  <c r="J124" i="15"/>
  <c r="F124" i="15" s="1"/>
  <c r="D124" i="15"/>
  <c r="G128" i="13"/>
  <c r="I128" i="13" s="1"/>
  <c r="H128" i="13"/>
  <c r="F128" i="13" s="1"/>
  <c r="K128" i="13" l="1"/>
  <c r="L128" i="13" s="1"/>
  <c r="N128" i="13"/>
  <c r="N124" i="15"/>
  <c r="K124" i="15"/>
  <c r="L124" i="15" s="1"/>
  <c r="J128" i="13"/>
  <c r="D128" i="13"/>
  <c r="M128" i="13" s="1"/>
  <c r="E119" i="17"/>
  <c r="K119" i="17" s="1"/>
  <c r="L119" i="17" s="1"/>
  <c r="M124" i="15"/>
  <c r="M119" i="17" l="1"/>
  <c r="G125" i="15"/>
  <c r="I125" i="15" s="1"/>
  <c r="H125" i="15"/>
  <c r="H129" i="13"/>
  <c r="F129" i="13" s="1"/>
  <c r="G129" i="13"/>
  <c r="I129" i="13" s="1"/>
  <c r="D125" i="15" l="1"/>
  <c r="J125" i="15"/>
  <c r="F125" i="15" s="1"/>
  <c r="N129" i="13"/>
  <c r="K129" i="13"/>
  <c r="L129" i="13" s="1"/>
  <c r="J129" i="13"/>
  <c r="D129" i="13"/>
  <c r="M129" i="13" s="1"/>
  <c r="H120" i="17"/>
  <c r="G120" i="17"/>
  <c r="I120" i="17" s="1"/>
  <c r="N125" i="15" l="1"/>
  <c r="K125" i="15"/>
  <c r="L125" i="15" s="1"/>
  <c r="H130" i="13"/>
  <c r="F130" i="13" s="1"/>
  <c r="G130" i="13"/>
  <c r="I130" i="13" s="1"/>
  <c r="F120" i="17"/>
  <c r="J120" i="17"/>
  <c r="D120" i="17"/>
  <c r="M125" i="15"/>
  <c r="K130" i="13" l="1"/>
  <c r="L130" i="13" s="1"/>
  <c r="J130" i="13"/>
  <c r="D130" i="13"/>
  <c r="E120" i="17"/>
  <c r="K120" i="17" s="1"/>
  <c r="L120" i="17" s="1"/>
  <c r="H126" i="15"/>
  <c r="G126" i="15"/>
  <c r="I126" i="15" s="1"/>
  <c r="D126" i="15" l="1"/>
  <c r="J126" i="15"/>
  <c r="F126" i="15" s="1"/>
  <c r="M120" i="17"/>
  <c r="M126" i="15" l="1"/>
  <c r="N126" i="15"/>
  <c r="K126" i="15"/>
  <c r="L126" i="15" s="1"/>
  <c r="G121" i="17"/>
  <c r="I121" i="17" s="1"/>
  <c r="H121" i="17"/>
  <c r="H127" i="15" l="1"/>
  <c r="G127" i="15"/>
  <c r="I127" i="15" s="1"/>
  <c r="F121" i="17"/>
  <c r="J121" i="17"/>
  <c r="D121" i="17"/>
  <c r="E121" i="17" l="1"/>
  <c r="K121" i="17" s="1"/>
  <c r="L121" i="17" s="1"/>
  <c r="D127" i="15"/>
  <c r="J127" i="15"/>
  <c r="F127" i="15" s="1"/>
  <c r="M127" i="15" l="1"/>
  <c r="H128" i="15" s="1"/>
  <c r="M121" i="17"/>
  <c r="N127" i="15"/>
  <c r="K127" i="15"/>
  <c r="L127" i="15" s="1"/>
  <c r="G128" i="15" l="1"/>
  <c r="I128" i="15" s="1"/>
  <c r="J128" i="15" s="1"/>
  <c r="F128" i="15" s="1"/>
  <c r="G122" i="17"/>
  <c r="I122" i="17" s="1"/>
  <c r="H122" i="17"/>
  <c r="D128" i="15"/>
  <c r="M128" i="15" l="1"/>
  <c r="J122" i="17"/>
  <c r="F122" i="17"/>
  <c r="D122" i="17"/>
  <c r="H129" i="15"/>
  <c r="G129" i="15"/>
  <c r="I129" i="15" s="1"/>
  <c r="N128" i="15"/>
  <c r="K128" i="15"/>
  <c r="L128" i="15" s="1"/>
  <c r="J129" i="15" l="1"/>
  <c r="F129" i="15" s="1"/>
  <c r="D129" i="15"/>
  <c r="E122" i="17"/>
  <c r="K122" i="17" s="1"/>
  <c r="L122" i="17" s="1"/>
  <c r="G9" i="1" s="1"/>
  <c r="M129" i="15" l="1"/>
  <c r="G130" i="15" s="1"/>
  <c r="I130" i="15" s="1"/>
  <c r="M122" i="17"/>
  <c r="N129" i="15"/>
  <c r="K129" i="15"/>
  <c r="L129" i="15" s="1"/>
  <c r="H130" i="15" l="1"/>
  <c r="J130" i="15" s="1"/>
  <c r="F130" i="15" s="1"/>
  <c r="G123" i="17"/>
  <c r="I123" i="17" s="1"/>
  <c r="H123" i="17"/>
  <c r="D130" i="15" l="1"/>
  <c r="K130" i="15"/>
  <c r="L130" i="15" s="1"/>
  <c r="J123" i="17"/>
  <c r="F123" i="17"/>
  <c r="D123" i="17"/>
  <c r="E123" i="17" l="1"/>
  <c r="K123" i="17" s="1"/>
  <c r="L123" i="17" s="1"/>
  <c r="M123" i="17" l="1"/>
  <c r="G124" i="17" l="1"/>
  <c r="I124" i="17" s="1"/>
  <c r="H124" i="17"/>
  <c r="F124" i="17" l="1"/>
  <c r="J124" i="17"/>
  <c r="D124" i="17"/>
  <c r="E124" i="17" l="1"/>
  <c r="K124" i="17" s="1"/>
  <c r="L124" i="17" s="1"/>
  <c r="M124" i="17" l="1"/>
  <c r="G125" i="17" l="1"/>
  <c r="I125" i="17" s="1"/>
  <c r="H125" i="17"/>
  <c r="J125" i="17" l="1"/>
  <c r="F125" i="17"/>
  <c r="D125" i="17"/>
  <c r="E125" i="17" l="1"/>
  <c r="K125" i="17" s="1"/>
  <c r="L125" i="17" s="1"/>
  <c r="M125" i="17" l="1"/>
  <c r="H126" i="17" l="1"/>
  <c r="G126" i="17"/>
  <c r="I126" i="17" s="1"/>
  <c r="F126" i="17" l="1"/>
  <c r="J126" i="17"/>
  <c r="D126" i="17"/>
  <c r="E126" i="17" l="1"/>
  <c r="K126" i="17" s="1"/>
  <c r="L126" i="17" s="1"/>
  <c r="M126" i="17" l="1"/>
  <c r="G127" i="17" l="1"/>
  <c r="I127" i="17" s="1"/>
  <c r="H127" i="17"/>
  <c r="J127" i="17" l="1"/>
  <c r="F127" i="17"/>
  <c r="D127" i="17"/>
  <c r="E127" i="17" l="1"/>
  <c r="K127" i="17" s="1"/>
  <c r="L127" i="17" s="1"/>
  <c r="M127" i="17" l="1"/>
  <c r="G128" i="17" l="1"/>
  <c r="I128" i="17" s="1"/>
  <c r="H128" i="17"/>
  <c r="F128" i="17" l="1"/>
  <c r="J128" i="17"/>
  <c r="D128" i="17"/>
  <c r="E128" i="17" l="1"/>
  <c r="K128" i="17" s="1"/>
  <c r="L128" i="17" s="1"/>
  <c r="M128" i="17" l="1"/>
  <c r="H129" i="17" l="1"/>
  <c r="G129" i="17"/>
  <c r="I129" i="17" s="1"/>
  <c r="F129" i="17" l="1"/>
  <c r="D129" i="17"/>
  <c r="J129" i="17"/>
  <c r="E129" i="17" l="1"/>
  <c r="K129" i="17" s="1"/>
  <c r="L129" i="17" s="1"/>
  <c r="M129" i="17" l="1"/>
  <c r="G130" i="17" l="1"/>
  <c r="I130" i="17" s="1"/>
  <c r="H130" i="17"/>
  <c r="E142" i="3" l="1"/>
  <c r="E142" i="13"/>
  <c r="E142" i="15"/>
  <c r="E142" i="12"/>
  <c r="F130" i="17"/>
  <c r="J130" i="17"/>
  <c r="D130" i="17"/>
  <c r="F6" i="11" l="1"/>
  <c r="F7" i="11" s="1"/>
  <c r="F8" i="11" s="1"/>
  <c r="F9" i="11" s="1"/>
  <c r="E130" i="3"/>
  <c r="J130" i="3" s="1"/>
  <c r="E130" i="13"/>
  <c r="N130" i="13" s="1"/>
  <c r="E130" i="15"/>
  <c r="N130" i="15" s="1"/>
  <c r="E130" i="12"/>
  <c r="J130" i="12" s="1"/>
  <c r="E130" i="17"/>
  <c r="M130" i="17" s="1"/>
  <c r="H131" i="17" l="1"/>
  <c r="G131" i="17"/>
  <c r="L130" i="12"/>
  <c r="E8" i="11" s="1"/>
  <c r="M130" i="15"/>
  <c r="K130" i="17"/>
  <c r="K130" i="12"/>
  <c r="M130" i="13"/>
  <c r="D131" i="3"/>
  <c r="J131" i="3" s="1"/>
  <c r="F131" i="3"/>
  <c r="H131" i="3" s="1"/>
  <c r="F131" i="12" l="1"/>
  <c r="H131" i="12" s="1"/>
  <c r="G131" i="12"/>
  <c r="E6" i="11"/>
  <c r="D132" i="3"/>
  <c r="J132" i="3" s="1"/>
  <c r="F132" i="3"/>
  <c r="H132" i="3" s="1"/>
  <c r="G131" i="3"/>
  <c r="L130" i="17"/>
  <c r="I131" i="17"/>
  <c r="H131" i="13"/>
  <c r="F131" i="13" s="1"/>
  <c r="G131" i="13"/>
  <c r="I131" i="13" s="1"/>
  <c r="G131" i="15"/>
  <c r="I131" i="15" s="1"/>
  <c r="H131" i="15"/>
  <c r="F131" i="17"/>
  <c r="D131" i="17"/>
  <c r="J131" i="17" l="1"/>
  <c r="E131" i="17"/>
  <c r="K131" i="17" s="1"/>
  <c r="J131" i="15"/>
  <c r="F131" i="15" s="1"/>
  <c r="D131" i="15"/>
  <c r="K131" i="13"/>
  <c r="L131" i="13" s="1"/>
  <c r="N131" i="13"/>
  <c r="F133" i="3"/>
  <c r="H133" i="3" s="1"/>
  <c r="D133" i="3"/>
  <c r="J131" i="12"/>
  <c r="I131" i="12"/>
  <c r="D131" i="12"/>
  <c r="L131" i="12" s="1"/>
  <c r="J131" i="13"/>
  <c r="D131" i="13"/>
  <c r="M131" i="13" s="1"/>
  <c r="G132" i="3"/>
  <c r="I132" i="3" s="1"/>
  <c r="I131" i="3"/>
  <c r="G133" i="3" l="1"/>
  <c r="I133" i="3" s="1"/>
  <c r="K131" i="12"/>
  <c r="K131" i="15"/>
  <c r="L131" i="15" s="1"/>
  <c r="N131" i="15"/>
  <c r="J133" i="3"/>
  <c r="M131" i="17"/>
  <c r="L131" i="17"/>
  <c r="G132" i="12"/>
  <c r="F132" i="12"/>
  <c r="H132" i="12" s="1"/>
  <c r="G132" i="13"/>
  <c r="I132" i="13" s="1"/>
  <c r="H132" i="13"/>
  <c r="F132" i="13" s="1"/>
  <c r="M131" i="15"/>
  <c r="N132" i="13" l="1"/>
  <c r="K132" i="13"/>
  <c r="L132" i="13" s="1"/>
  <c r="J132" i="13"/>
  <c r="D132" i="13"/>
  <c r="M132" i="13" s="1"/>
  <c r="G132" i="17"/>
  <c r="H132" i="17"/>
  <c r="G132" i="15"/>
  <c r="I132" i="15" s="1"/>
  <c r="H132" i="15"/>
  <c r="D132" i="12"/>
  <c r="L132" i="12" s="1"/>
  <c r="J132" i="12"/>
  <c r="I132" i="12"/>
  <c r="F134" i="3"/>
  <c r="H134" i="3" s="1"/>
  <c r="D134" i="3"/>
  <c r="G134" i="3" l="1"/>
  <c r="I134" i="3" s="1"/>
  <c r="I132" i="17"/>
  <c r="K132" i="12"/>
  <c r="H133" i="13"/>
  <c r="G133" i="13"/>
  <c r="I133" i="13" s="1"/>
  <c r="G133" i="12"/>
  <c r="F133" i="12"/>
  <c r="H133" i="12" s="1"/>
  <c r="J134" i="3"/>
  <c r="D132" i="15"/>
  <c r="J132" i="15"/>
  <c r="F132" i="15" s="1"/>
  <c r="F132" i="17"/>
  <c r="D132" i="17"/>
  <c r="J132" i="17" l="1"/>
  <c r="J133" i="13"/>
  <c r="D133" i="13"/>
  <c r="N132" i="15"/>
  <c r="K132" i="15"/>
  <c r="L132" i="15" s="1"/>
  <c r="I133" i="12"/>
  <c r="J133" i="12"/>
  <c r="D133" i="12"/>
  <c r="L133" i="12" s="1"/>
  <c r="F133" i="13"/>
  <c r="E132" i="17"/>
  <c r="K132" i="17" s="1"/>
  <c r="M132" i="15"/>
  <c r="D135" i="3"/>
  <c r="J135" i="3" s="1"/>
  <c r="F135" i="3"/>
  <c r="H135" i="3" s="1"/>
  <c r="M133" i="13" l="1"/>
  <c r="D136" i="3"/>
  <c r="F136" i="3"/>
  <c r="H136" i="3" s="1"/>
  <c r="J136" i="3"/>
  <c r="F134" i="12"/>
  <c r="H134" i="12" s="1"/>
  <c r="G134" i="12"/>
  <c r="L132" i="17"/>
  <c r="K133" i="12"/>
  <c r="H134" i="13"/>
  <c r="G134" i="13"/>
  <c r="I134" i="13" s="1"/>
  <c r="M132" i="17"/>
  <c r="G135" i="3"/>
  <c r="G133" i="15"/>
  <c r="I133" i="15" s="1"/>
  <c r="H133" i="15"/>
  <c r="K133" i="13"/>
  <c r="L133" i="13" s="1"/>
  <c r="N133" i="13"/>
  <c r="D133" i="15" l="1"/>
  <c r="J133" i="15"/>
  <c r="F133" i="15" s="1"/>
  <c r="H133" i="17"/>
  <c r="G133" i="17"/>
  <c r="J134" i="13"/>
  <c r="D134" i="13"/>
  <c r="D137" i="3"/>
  <c r="F137" i="3"/>
  <c r="H137" i="3" s="1"/>
  <c r="I135" i="3"/>
  <c r="F134" i="13"/>
  <c r="D134" i="12"/>
  <c r="L134" i="12" s="1"/>
  <c r="I134" i="12"/>
  <c r="J134" i="12"/>
  <c r="G136" i="3"/>
  <c r="I136" i="3" s="1"/>
  <c r="G137" i="3" l="1"/>
  <c r="I137" i="3" s="1"/>
  <c r="M134" i="13"/>
  <c r="K134" i="12"/>
  <c r="F135" i="12"/>
  <c r="H135" i="12" s="1"/>
  <c r="G135" i="12"/>
  <c r="J137" i="3"/>
  <c r="K133" i="15"/>
  <c r="L133" i="15" s="1"/>
  <c r="N133" i="15"/>
  <c r="N134" i="13"/>
  <c r="K134" i="13"/>
  <c r="L134" i="13" s="1"/>
  <c r="M133" i="15"/>
  <c r="I133" i="17"/>
  <c r="H135" i="13"/>
  <c r="G135" i="13"/>
  <c r="I135" i="13" s="1"/>
  <c r="F133" i="17"/>
  <c r="D133" i="17"/>
  <c r="J135" i="12" l="1"/>
  <c r="K135" i="12" s="1"/>
  <c r="I135" i="12"/>
  <c r="D135" i="12"/>
  <c r="L135" i="12" s="1"/>
  <c r="D135" i="13"/>
  <c r="J135" i="13"/>
  <c r="E133" i="17"/>
  <c r="K133" i="17" s="1"/>
  <c r="D138" i="3"/>
  <c r="F138" i="3"/>
  <c r="H138" i="3" s="1"/>
  <c r="J133" i="17"/>
  <c r="F135" i="13"/>
  <c r="H134" i="15"/>
  <c r="G134" i="15"/>
  <c r="I134" i="15" s="1"/>
  <c r="G138" i="3" l="1"/>
  <c r="N135" i="13"/>
  <c r="K135" i="13"/>
  <c r="L135" i="13" s="1"/>
  <c r="J138" i="3"/>
  <c r="G136" i="12"/>
  <c r="F136" i="12"/>
  <c r="H136" i="12" s="1"/>
  <c r="J134" i="15"/>
  <c r="F134" i="15" s="1"/>
  <c r="D134" i="15"/>
  <c r="M133" i="17"/>
  <c r="I138" i="3"/>
  <c r="L133" i="17"/>
  <c r="M135" i="13"/>
  <c r="N134" i="15" l="1"/>
  <c r="K134" i="15"/>
  <c r="L134" i="15" s="1"/>
  <c r="D139" i="3"/>
  <c r="F139" i="3"/>
  <c r="H139" i="3" s="1"/>
  <c r="G134" i="17"/>
  <c r="H134" i="17"/>
  <c r="H136" i="13"/>
  <c r="F136" i="13" s="1"/>
  <c r="G136" i="13"/>
  <c r="I136" i="13" s="1"/>
  <c r="M134" i="15"/>
  <c r="I136" i="12"/>
  <c r="D136" i="12"/>
  <c r="L136" i="12" s="1"/>
  <c r="J136" i="12"/>
  <c r="K136" i="12" s="1"/>
  <c r="F137" i="12" l="1"/>
  <c r="H137" i="12" s="1"/>
  <c r="G137" i="12"/>
  <c r="F134" i="17"/>
  <c r="D134" i="17"/>
  <c r="G139" i="3"/>
  <c r="N136" i="13"/>
  <c r="K136" i="13"/>
  <c r="L136" i="13" s="1"/>
  <c r="G135" i="15"/>
  <c r="I135" i="15" s="1"/>
  <c r="H135" i="15"/>
  <c r="I134" i="17"/>
  <c r="D136" i="13"/>
  <c r="M136" i="13" s="1"/>
  <c r="J136" i="13"/>
  <c r="J139" i="3"/>
  <c r="J134" i="17" l="1"/>
  <c r="J135" i="15"/>
  <c r="F135" i="15" s="1"/>
  <c r="D135" i="15"/>
  <c r="I139" i="3"/>
  <c r="G137" i="13"/>
  <c r="I137" i="13" s="1"/>
  <c r="H137" i="13"/>
  <c r="E134" i="17"/>
  <c r="K134" i="17" s="1"/>
  <c r="D137" i="12"/>
  <c r="L137" i="12" s="1"/>
  <c r="I137" i="12"/>
  <c r="J137" i="12"/>
  <c r="K137" i="12" s="1"/>
  <c r="D140" i="3"/>
  <c r="F140" i="3"/>
  <c r="H140" i="3" s="1"/>
  <c r="G140" i="3" l="1"/>
  <c r="I140" i="3" s="1"/>
  <c r="M134" i="17"/>
  <c r="L134" i="17"/>
  <c r="J137" i="13"/>
  <c r="D137" i="13"/>
  <c r="J140" i="3"/>
  <c r="F137" i="13"/>
  <c r="M135" i="15"/>
  <c r="G138" i="12"/>
  <c r="F138" i="12"/>
  <c r="H138" i="12" s="1"/>
  <c r="K135" i="15"/>
  <c r="L135" i="15" s="1"/>
  <c r="N135" i="15"/>
  <c r="J138" i="12" l="1"/>
  <c r="K138" i="12" s="1"/>
  <c r="D138" i="12"/>
  <c r="L138" i="12" s="1"/>
  <c r="I138" i="12"/>
  <c r="F141" i="3"/>
  <c r="H141" i="3" s="1"/>
  <c r="D141" i="3"/>
  <c r="J141" i="3" s="1"/>
  <c r="K137" i="13"/>
  <c r="L137" i="13" s="1"/>
  <c r="N137" i="13"/>
  <c r="G136" i="15"/>
  <c r="I136" i="15" s="1"/>
  <c r="H136" i="15"/>
  <c r="M137" i="13"/>
  <c r="G135" i="17"/>
  <c r="H135" i="17"/>
  <c r="D136" i="15" l="1"/>
  <c r="J136" i="15"/>
  <c r="F136" i="15" s="1"/>
  <c r="F142" i="3"/>
  <c r="H142" i="3" s="1"/>
  <c r="D142" i="3"/>
  <c r="G142" i="3" s="1"/>
  <c r="G139" i="12"/>
  <c r="F139" i="12"/>
  <c r="H139" i="12" s="1"/>
  <c r="F135" i="17"/>
  <c r="D135" i="17"/>
  <c r="I135" i="17"/>
  <c r="G138" i="13"/>
  <c r="I138" i="13" s="1"/>
  <c r="H138" i="13"/>
  <c r="F138" i="13" s="1"/>
  <c r="G141" i="3"/>
  <c r="I141" i="3" s="1"/>
  <c r="I142" i="3" l="1"/>
  <c r="N138" i="13"/>
  <c r="K138" i="13"/>
  <c r="L138" i="13" s="1"/>
  <c r="J138" i="13"/>
  <c r="D138" i="13"/>
  <c r="M138" i="13" s="1"/>
  <c r="E135" i="17"/>
  <c r="K135" i="17" s="1"/>
  <c r="L135" i="17" s="1"/>
  <c r="D139" i="12"/>
  <c r="L139" i="12" s="1"/>
  <c r="I139" i="12"/>
  <c r="J139" i="12"/>
  <c r="K139" i="12" s="1"/>
  <c r="N136" i="15"/>
  <c r="K136" i="15"/>
  <c r="L136" i="15" s="1"/>
  <c r="J135" i="17"/>
  <c r="J142" i="3"/>
  <c r="M136" i="15"/>
  <c r="H137" i="15" l="1"/>
  <c r="G137" i="15"/>
  <c r="I137" i="15" s="1"/>
  <c r="M135" i="17"/>
  <c r="F143" i="3"/>
  <c r="H143" i="3" s="1"/>
  <c r="D143" i="3"/>
  <c r="H139" i="13"/>
  <c r="G139" i="13"/>
  <c r="I139" i="13" s="1"/>
  <c r="G140" i="12"/>
  <c r="F140" i="12"/>
  <c r="H140" i="12" s="1"/>
  <c r="G143" i="3" l="1"/>
  <c r="I143" i="3" s="1"/>
  <c r="J143" i="3"/>
  <c r="J139" i="13"/>
  <c r="D139" i="13"/>
  <c r="I140" i="12"/>
  <c r="D140" i="12"/>
  <c r="L140" i="12" s="1"/>
  <c r="J140" i="12"/>
  <c r="K140" i="12" s="1"/>
  <c r="F139" i="13"/>
  <c r="G136" i="17"/>
  <c r="I136" i="17" s="1"/>
  <c r="H136" i="17"/>
  <c r="J137" i="15"/>
  <c r="F137" i="15" s="1"/>
  <c r="D137" i="15"/>
  <c r="G141" i="12" l="1"/>
  <c r="F141" i="12"/>
  <c r="H141" i="12" s="1"/>
  <c r="K137" i="15"/>
  <c r="L137" i="15" s="1"/>
  <c r="N137" i="15"/>
  <c r="M139" i="13"/>
  <c r="J136" i="17"/>
  <c r="F136" i="17"/>
  <c r="D136" i="17"/>
  <c r="F144" i="3"/>
  <c r="H144" i="3" s="1"/>
  <c r="D144" i="3"/>
  <c r="J144" i="3"/>
  <c r="M137" i="15"/>
  <c r="K139" i="13"/>
  <c r="L139" i="13" s="1"/>
  <c r="N139" i="13"/>
  <c r="G144" i="3" l="1"/>
  <c r="I144" i="3" s="1"/>
  <c r="D145" i="3"/>
  <c r="J145" i="3" s="1"/>
  <c r="F145" i="3"/>
  <c r="H145" i="3" s="1"/>
  <c r="H140" i="13"/>
  <c r="G140" i="13"/>
  <c r="I140" i="13" s="1"/>
  <c r="H138" i="15"/>
  <c r="G138" i="15"/>
  <c r="I138" i="15" s="1"/>
  <c r="E136" i="17"/>
  <c r="K136" i="17" s="1"/>
  <c r="L136" i="17" s="1"/>
  <c r="I141" i="12"/>
  <c r="J141" i="12"/>
  <c r="K141" i="12" s="1"/>
  <c r="D141" i="12"/>
  <c r="L141" i="12" s="1"/>
  <c r="D140" i="13" l="1"/>
  <c r="J140" i="13"/>
  <c r="D146" i="3"/>
  <c r="F146" i="3"/>
  <c r="H146" i="3" s="1"/>
  <c r="F142" i="12"/>
  <c r="H142" i="12" s="1"/>
  <c r="G142" i="12"/>
  <c r="M136" i="17"/>
  <c r="J138" i="15"/>
  <c r="F138" i="15" s="1"/>
  <c r="D138" i="15"/>
  <c r="F140" i="13"/>
  <c r="G145" i="3"/>
  <c r="I145" i="3" s="1"/>
  <c r="M138" i="15" l="1"/>
  <c r="G146" i="3"/>
  <c r="I146" i="3" s="1"/>
  <c r="D142" i="12"/>
  <c r="L142" i="12" s="1"/>
  <c r="E9" i="11" s="1"/>
  <c r="I142" i="12"/>
  <c r="J142" i="12"/>
  <c r="K142" i="12" s="1"/>
  <c r="K140" i="13"/>
  <c r="L140" i="13" s="1"/>
  <c r="N140" i="13"/>
  <c r="H139" i="15"/>
  <c r="G139" i="15"/>
  <c r="I139" i="15" s="1"/>
  <c r="N138" i="15"/>
  <c r="K138" i="15"/>
  <c r="L138" i="15" s="1"/>
  <c r="H137" i="17"/>
  <c r="G137" i="17"/>
  <c r="I137" i="17" s="1"/>
  <c r="J146" i="3"/>
  <c r="M140" i="13"/>
  <c r="D139" i="15" l="1"/>
  <c r="J139" i="15"/>
  <c r="F139" i="15" s="1"/>
  <c r="F143" i="12"/>
  <c r="H143" i="12" s="1"/>
  <c r="G143" i="12"/>
  <c r="D147" i="3"/>
  <c r="F147" i="3"/>
  <c r="H147" i="3" s="1"/>
  <c r="J147" i="3"/>
  <c r="G141" i="13"/>
  <c r="I141" i="13" s="1"/>
  <c r="H141" i="13"/>
  <c r="F137" i="17"/>
  <c r="J137" i="17"/>
  <c r="D137" i="17"/>
  <c r="F148" i="3" l="1"/>
  <c r="H148" i="3" s="1"/>
  <c r="D148" i="3"/>
  <c r="G148" i="3" s="1"/>
  <c r="J148" i="3"/>
  <c r="I143" i="12"/>
  <c r="D143" i="12"/>
  <c r="L143" i="12" s="1"/>
  <c r="J143" i="12"/>
  <c r="K143" i="12" s="1"/>
  <c r="E137" i="17"/>
  <c r="K137" i="17" s="1"/>
  <c r="L137" i="17" s="1"/>
  <c r="D141" i="13"/>
  <c r="J141" i="13"/>
  <c r="F141" i="13"/>
  <c r="G147" i="3"/>
  <c r="I147" i="3" s="1"/>
  <c r="N139" i="15"/>
  <c r="K139" i="15"/>
  <c r="L139" i="15" s="1"/>
  <c r="M139" i="15"/>
  <c r="M137" i="17" l="1"/>
  <c r="F149" i="3"/>
  <c r="H149" i="3" s="1"/>
  <c r="D149" i="3"/>
  <c r="G149" i="3" s="1"/>
  <c r="J149" i="3"/>
  <c r="N141" i="13"/>
  <c r="K141" i="13"/>
  <c r="L141" i="13" s="1"/>
  <c r="I148" i="3"/>
  <c r="H140" i="15"/>
  <c r="G140" i="15"/>
  <c r="I140" i="15" s="1"/>
  <c r="M141" i="13"/>
  <c r="F144" i="12"/>
  <c r="H144" i="12" s="1"/>
  <c r="G144" i="12"/>
  <c r="I149" i="3" l="1"/>
  <c r="D140" i="15"/>
  <c r="J140" i="15"/>
  <c r="F140" i="15" s="1"/>
  <c r="F150" i="3"/>
  <c r="H150" i="3" s="1"/>
  <c r="D150" i="3"/>
  <c r="G142" i="13"/>
  <c r="I142" i="13" s="1"/>
  <c r="H142" i="13"/>
  <c r="F142" i="13" s="1"/>
  <c r="I144" i="12"/>
  <c r="D144" i="12"/>
  <c r="L144" i="12" s="1"/>
  <c r="J144" i="12"/>
  <c r="K144" i="12" s="1"/>
  <c r="G138" i="17"/>
  <c r="I138" i="17" s="1"/>
  <c r="H138" i="17"/>
  <c r="G150" i="3" l="1"/>
  <c r="I150" i="3" s="1"/>
  <c r="N142" i="13"/>
  <c r="K142" i="13"/>
  <c r="L142" i="13" s="1"/>
  <c r="G145" i="12"/>
  <c r="F145" i="12"/>
  <c r="H145" i="12" s="1"/>
  <c r="D142" i="13"/>
  <c r="M142" i="13" s="1"/>
  <c r="J142" i="13"/>
  <c r="K140" i="15"/>
  <c r="L140" i="15" s="1"/>
  <c r="N140" i="15"/>
  <c r="F138" i="17"/>
  <c r="J138" i="17"/>
  <c r="D138" i="17"/>
  <c r="J150" i="3"/>
  <c r="M140" i="15"/>
  <c r="E138" i="17" l="1"/>
  <c r="K138" i="17" s="1"/>
  <c r="L138" i="17" s="1"/>
  <c r="J145" i="12"/>
  <c r="K145" i="12" s="1"/>
  <c r="I145" i="12"/>
  <c r="D145" i="12"/>
  <c r="L145" i="12" s="1"/>
  <c r="H141" i="15"/>
  <c r="G141" i="15"/>
  <c r="I141" i="15" s="1"/>
  <c r="G143" i="13"/>
  <c r="I143" i="13" s="1"/>
  <c r="H143" i="13"/>
  <c r="F143" i="13" s="1"/>
  <c r="D151" i="3"/>
  <c r="J151" i="3" s="1"/>
  <c r="F151" i="3"/>
  <c r="H151" i="3" s="1"/>
  <c r="N143" i="13" l="1"/>
  <c r="K143" i="13"/>
  <c r="L143" i="13" s="1"/>
  <c r="F146" i="12"/>
  <c r="H146" i="12" s="1"/>
  <c r="G146" i="12"/>
  <c r="F152" i="3"/>
  <c r="H152" i="3" s="1"/>
  <c r="D152" i="3"/>
  <c r="G152" i="3" s="1"/>
  <c r="J152" i="3"/>
  <c r="D143" i="13"/>
  <c r="M143" i="13" s="1"/>
  <c r="J143" i="13"/>
  <c r="G151" i="3"/>
  <c r="I151" i="3" s="1"/>
  <c r="D141" i="15"/>
  <c r="J141" i="15"/>
  <c r="F141" i="15" s="1"/>
  <c r="M138" i="17"/>
  <c r="M141" i="15" l="1"/>
  <c r="G142" i="15" s="1"/>
  <c r="I142" i="15" s="1"/>
  <c r="I152" i="3"/>
  <c r="J146" i="12"/>
  <c r="K146" i="12" s="1"/>
  <c r="I146" i="12"/>
  <c r="D146" i="12"/>
  <c r="L146" i="12" s="1"/>
  <c r="F153" i="3"/>
  <c r="H153" i="3" s="1"/>
  <c r="D153" i="3"/>
  <c r="J153" i="3" s="1"/>
  <c r="G139" i="17"/>
  <c r="I139" i="17" s="1"/>
  <c r="H139" i="17"/>
  <c r="N141" i="15"/>
  <c r="K141" i="15"/>
  <c r="L141" i="15" s="1"/>
  <c r="H144" i="13"/>
  <c r="F144" i="13" s="1"/>
  <c r="G144" i="13"/>
  <c r="I144" i="13" s="1"/>
  <c r="H142" i="15" l="1"/>
  <c r="J142" i="15" s="1"/>
  <c r="F142" i="15" s="1"/>
  <c r="N144" i="13"/>
  <c r="K144" i="13"/>
  <c r="L144" i="13" s="1"/>
  <c r="J139" i="17"/>
  <c r="F139" i="17"/>
  <c r="D139" i="17"/>
  <c r="G147" i="12"/>
  <c r="F147" i="12"/>
  <c r="H147" i="12" s="1"/>
  <c r="D154" i="3"/>
  <c r="F154" i="3"/>
  <c r="H154" i="3" s="1"/>
  <c r="D144" i="13"/>
  <c r="M144" i="13" s="1"/>
  <c r="J144" i="13"/>
  <c r="G153" i="3"/>
  <c r="I153" i="3" s="1"/>
  <c r="D142" i="15" l="1"/>
  <c r="M142" i="15" s="1"/>
  <c r="G143" i="15" s="1"/>
  <c r="I143" i="15" s="1"/>
  <c r="G154" i="3"/>
  <c r="I154" i="3" s="1"/>
  <c r="I147" i="12"/>
  <c r="J147" i="12"/>
  <c r="K147" i="12" s="1"/>
  <c r="D147" i="12"/>
  <c r="L147" i="12" s="1"/>
  <c r="N142" i="15"/>
  <c r="K142" i="15"/>
  <c r="L142" i="15" s="1"/>
  <c r="G145" i="13"/>
  <c r="I145" i="13" s="1"/>
  <c r="H145" i="13"/>
  <c r="E139" i="17"/>
  <c r="K139" i="17" s="1"/>
  <c r="L139" i="17" s="1"/>
  <c r="H143" i="15" l="1"/>
  <c r="J143" i="15" s="1"/>
  <c r="F143" i="15" s="1"/>
  <c r="J145" i="13"/>
  <c r="D145" i="13"/>
  <c r="M139" i="17"/>
  <c r="F148" i="12"/>
  <c r="H148" i="12" s="1"/>
  <c r="G148" i="12"/>
  <c r="F145" i="13"/>
  <c r="D143" i="15" l="1"/>
  <c r="M143" i="15" s="1"/>
  <c r="H144" i="15" s="1"/>
  <c r="I148" i="12"/>
  <c r="D148" i="12"/>
  <c r="L148" i="12" s="1"/>
  <c r="J148" i="12"/>
  <c r="K148" i="12" s="1"/>
  <c r="G140" i="17"/>
  <c r="I140" i="17" s="1"/>
  <c r="H140" i="17"/>
  <c r="N145" i="13"/>
  <c r="K145" i="13"/>
  <c r="L145" i="13" s="1"/>
  <c r="M145" i="13"/>
  <c r="K143" i="15"/>
  <c r="L143" i="15" s="1"/>
  <c r="N143" i="15"/>
  <c r="G144" i="15" l="1"/>
  <c r="I144" i="15" s="1"/>
  <c r="J144" i="15" s="1"/>
  <c r="F144" i="15" s="1"/>
  <c r="G146" i="13"/>
  <c r="I146" i="13" s="1"/>
  <c r="H146" i="13"/>
  <c r="F146" i="13" s="1"/>
  <c r="G149" i="12"/>
  <c r="F149" i="12"/>
  <c r="H149" i="12" s="1"/>
  <c r="J140" i="17"/>
  <c r="F140" i="17"/>
  <c r="D140" i="17"/>
  <c r="D144" i="15"/>
  <c r="N146" i="13" l="1"/>
  <c r="K146" i="13"/>
  <c r="L146" i="13" s="1"/>
  <c r="N144" i="15"/>
  <c r="K144" i="15"/>
  <c r="L144" i="15" s="1"/>
  <c r="M144" i="15"/>
  <c r="E140" i="17"/>
  <c r="K140" i="17" s="1"/>
  <c r="L140" i="17" s="1"/>
  <c r="D146" i="13"/>
  <c r="M146" i="13" s="1"/>
  <c r="J146" i="13"/>
  <c r="J149" i="12"/>
  <c r="K149" i="12" s="1"/>
  <c r="I149" i="12"/>
  <c r="D149" i="12"/>
  <c r="L149" i="12" s="1"/>
  <c r="G150" i="12" l="1"/>
  <c r="F150" i="12"/>
  <c r="H150" i="12" s="1"/>
  <c r="H147" i="13"/>
  <c r="G147" i="13"/>
  <c r="I147" i="13" s="1"/>
  <c r="M140" i="17"/>
  <c r="G145" i="15"/>
  <c r="I145" i="15" s="1"/>
  <c r="H145" i="15"/>
  <c r="G141" i="17" l="1"/>
  <c r="I141" i="17" s="1"/>
  <c r="H141" i="17"/>
  <c r="D147" i="13"/>
  <c r="J147" i="13"/>
  <c r="D145" i="15"/>
  <c r="J145" i="15"/>
  <c r="F145" i="15" s="1"/>
  <c r="F147" i="13"/>
  <c r="D150" i="12"/>
  <c r="L150" i="12" s="1"/>
  <c r="J150" i="12"/>
  <c r="K150" i="12" s="1"/>
  <c r="I150" i="12"/>
  <c r="M147" i="13" l="1"/>
  <c r="H148" i="13" s="1"/>
  <c r="K145" i="15"/>
  <c r="L145" i="15" s="1"/>
  <c r="N145" i="15"/>
  <c r="M145" i="15"/>
  <c r="F141" i="17"/>
  <c r="J141" i="17"/>
  <c r="D141" i="17"/>
  <c r="F151" i="12"/>
  <c r="H151" i="12" s="1"/>
  <c r="G151" i="12"/>
  <c r="N147" i="13"/>
  <c r="K147" i="13"/>
  <c r="L147" i="13" s="1"/>
  <c r="G148" i="13" l="1"/>
  <c r="I148" i="13" s="1"/>
  <c r="J148" i="13" s="1"/>
  <c r="D148" i="13"/>
  <c r="D151" i="12"/>
  <c r="L151" i="12" s="1"/>
  <c r="I151" i="12"/>
  <c r="J151" i="12"/>
  <c r="K151" i="12" s="1"/>
  <c r="H146" i="15"/>
  <c r="G146" i="15"/>
  <c r="I146" i="15" s="1"/>
  <c r="F148" i="13"/>
  <c r="E141" i="17"/>
  <c r="K141" i="17" s="1"/>
  <c r="L141" i="17" s="1"/>
  <c r="M141" i="17" l="1"/>
  <c r="F152" i="12"/>
  <c r="H152" i="12" s="1"/>
  <c r="G152" i="12"/>
  <c r="M148" i="13"/>
  <c r="N148" i="13"/>
  <c r="K148" i="13"/>
  <c r="L148" i="13" s="1"/>
  <c r="D146" i="15"/>
  <c r="J146" i="15"/>
  <c r="F146" i="15" s="1"/>
  <c r="M146" i="15" l="1"/>
  <c r="J152" i="12"/>
  <c r="K152" i="12" s="1"/>
  <c r="D152" i="12"/>
  <c r="L152" i="12" s="1"/>
  <c r="I152" i="12"/>
  <c r="K146" i="15"/>
  <c r="L146" i="15" s="1"/>
  <c r="N146" i="15"/>
  <c r="H149" i="13"/>
  <c r="F149" i="13" s="1"/>
  <c r="G149" i="13"/>
  <c r="I149" i="13" s="1"/>
  <c r="G142" i="17"/>
  <c r="I142" i="17" s="1"/>
  <c r="H142" i="17"/>
  <c r="J142" i="17" l="1"/>
  <c r="F142" i="17"/>
  <c r="D142" i="17"/>
  <c r="D149" i="13"/>
  <c r="M149" i="13" s="1"/>
  <c r="J149" i="13"/>
  <c r="N149" i="13"/>
  <c r="K149" i="13"/>
  <c r="L149" i="13" s="1"/>
  <c r="G153" i="12"/>
  <c r="F153" i="12"/>
  <c r="H153" i="12" s="1"/>
  <c r="H147" i="15"/>
  <c r="G147" i="15"/>
  <c r="I147" i="15" s="1"/>
  <c r="E154" i="12" l="1"/>
  <c r="E154" i="15"/>
  <c r="E154" i="3"/>
  <c r="J154" i="3" s="1"/>
  <c r="E154" i="13"/>
  <c r="F10" i="11"/>
  <c r="J153" i="12"/>
  <c r="K153" i="12" s="1"/>
  <c r="I153" i="12"/>
  <c r="D153" i="12"/>
  <c r="L153" i="12" s="1"/>
  <c r="J147" i="15"/>
  <c r="F147" i="15" s="1"/>
  <c r="D147" i="15"/>
  <c r="H150" i="13"/>
  <c r="F150" i="13" s="1"/>
  <c r="G150" i="13"/>
  <c r="I150" i="13" s="1"/>
  <c r="E142" i="17"/>
  <c r="K142" i="17" s="1"/>
  <c r="L142" i="17" s="1"/>
  <c r="D155" i="3" l="1"/>
  <c r="J155" i="3" s="1"/>
  <c r="F155" i="3"/>
  <c r="H155" i="3" s="1"/>
  <c r="K150" i="13"/>
  <c r="L150" i="13" s="1"/>
  <c r="N150" i="13"/>
  <c r="N147" i="15"/>
  <c r="K147" i="15"/>
  <c r="L147" i="15" s="1"/>
  <c r="G154" i="12"/>
  <c r="F154" i="12"/>
  <c r="H154" i="12" s="1"/>
  <c r="M142" i="17"/>
  <c r="J150" i="13"/>
  <c r="D150" i="13"/>
  <c r="M150" i="13" s="1"/>
  <c r="M147" i="15"/>
  <c r="D156" i="3" l="1"/>
  <c r="J156" i="3" s="1"/>
  <c r="F156" i="3"/>
  <c r="H156" i="3" s="1"/>
  <c r="G155" i="3"/>
  <c r="I155" i="3" s="1"/>
  <c r="H143" i="17"/>
  <c r="G143" i="17"/>
  <c r="I143" i="17" s="1"/>
  <c r="I154" i="12"/>
  <c r="J154" i="12"/>
  <c r="K154" i="12" s="1"/>
  <c r="D154" i="12"/>
  <c r="L154" i="12" s="1"/>
  <c r="E10" i="11" s="1"/>
  <c r="H148" i="15"/>
  <c r="G148" i="15"/>
  <c r="I148" i="15" s="1"/>
  <c r="G151" i="13"/>
  <c r="I151" i="13" s="1"/>
  <c r="H151" i="13"/>
  <c r="D157" i="3" l="1"/>
  <c r="F157" i="3"/>
  <c r="H157" i="3" s="1"/>
  <c r="J157" i="3"/>
  <c r="G156" i="3"/>
  <c r="I156" i="3" s="1"/>
  <c r="D151" i="13"/>
  <c r="J151" i="13"/>
  <c r="J148" i="15"/>
  <c r="F148" i="15" s="1"/>
  <c r="D148" i="15"/>
  <c r="F151" i="13"/>
  <c r="F155" i="12"/>
  <c r="H155" i="12" s="1"/>
  <c r="G155" i="12"/>
  <c r="F143" i="17"/>
  <c r="D143" i="17"/>
  <c r="J143" i="17"/>
  <c r="D158" i="3" l="1"/>
  <c r="J158" i="3" s="1"/>
  <c r="F158" i="3"/>
  <c r="H158" i="3" s="1"/>
  <c r="G157" i="3"/>
  <c r="I157" i="3" s="1"/>
  <c r="M148" i="15"/>
  <c r="H149" i="15" s="1"/>
  <c r="K148" i="15"/>
  <c r="L148" i="15" s="1"/>
  <c r="N148" i="15"/>
  <c r="E143" i="17"/>
  <c r="K143" i="17" s="1"/>
  <c r="L143" i="17" s="1"/>
  <c r="I155" i="12"/>
  <c r="D155" i="12"/>
  <c r="L155" i="12" s="1"/>
  <c r="J155" i="12"/>
  <c r="K155" i="12" s="1"/>
  <c r="N151" i="13"/>
  <c r="K151" i="13"/>
  <c r="L151" i="13" s="1"/>
  <c r="M151" i="13"/>
  <c r="D159" i="3" l="1"/>
  <c r="F159" i="3"/>
  <c r="H159" i="3" s="1"/>
  <c r="J159" i="3"/>
  <c r="G158" i="3"/>
  <c r="I158" i="3" s="1"/>
  <c r="G149" i="15"/>
  <c r="I149" i="15" s="1"/>
  <c r="D149" i="15"/>
  <c r="J149" i="15"/>
  <c r="F149" i="15" s="1"/>
  <c r="M143" i="17"/>
  <c r="H152" i="13"/>
  <c r="G152" i="13"/>
  <c r="I152" i="13" s="1"/>
  <c r="G156" i="12"/>
  <c r="F156" i="12"/>
  <c r="H156" i="12" s="1"/>
  <c r="D160" i="3" l="1"/>
  <c r="J160" i="3" s="1"/>
  <c r="F160" i="3"/>
  <c r="H160" i="3" s="1"/>
  <c r="G159" i="3"/>
  <c r="I159" i="3" s="1"/>
  <c r="D152" i="13"/>
  <c r="J152" i="13"/>
  <c r="H144" i="17"/>
  <c r="G144" i="17"/>
  <c r="I144" i="17" s="1"/>
  <c r="J156" i="12"/>
  <c r="K156" i="12" s="1"/>
  <c r="I156" i="12"/>
  <c r="D156" i="12"/>
  <c r="L156" i="12" s="1"/>
  <c r="K149" i="15"/>
  <c r="L149" i="15" s="1"/>
  <c r="N149" i="15"/>
  <c r="F152" i="13"/>
  <c r="M149" i="15"/>
  <c r="F161" i="3" l="1"/>
  <c r="H161" i="3" s="1"/>
  <c r="D161" i="3"/>
  <c r="J161" i="3"/>
  <c r="G160" i="3"/>
  <c r="I160" i="3" s="1"/>
  <c r="J144" i="17"/>
  <c r="F144" i="17"/>
  <c r="D144" i="17"/>
  <c r="N152" i="13"/>
  <c r="K152" i="13"/>
  <c r="L152" i="13" s="1"/>
  <c r="F157" i="12"/>
  <c r="H157" i="12" s="1"/>
  <c r="G157" i="12"/>
  <c r="H150" i="15"/>
  <c r="G150" i="15"/>
  <c r="I150" i="15" s="1"/>
  <c r="M152" i="13"/>
  <c r="G161" i="3" l="1"/>
  <c r="D162" i="3"/>
  <c r="F162" i="3"/>
  <c r="H162" i="3" s="1"/>
  <c r="J162" i="3"/>
  <c r="I161" i="3"/>
  <c r="H153" i="13"/>
  <c r="G153" i="13"/>
  <c r="I153" i="13" s="1"/>
  <c r="I157" i="12"/>
  <c r="J157" i="12"/>
  <c r="K157" i="12" s="1"/>
  <c r="D157" i="12"/>
  <c r="L157" i="12" s="1"/>
  <c r="E144" i="17"/>
  <c r="K144" i="17" s="1"/>
  <c r="L144" i="17" s="1"/>
  <c r="J150" i="15"/>
  <c r="F150" i="15" s="1"/>
  <c r="D150" i="15"/>
  <c r="D163" i="3" l="1"/>
  <c r="F163" i="3"/>
  <c r="H163" i="3" s="1"/>
  <c r="G162" i="3"/>
  <c r="I162" i="3" s="1"/>
  <c r="M150" i="15"/>
  <c r="H151" i="15" s="1"/>
  <c r="D153" i="13"/>
  <c r="J153" i="13"/>
  <c r="G158" i="12"/>
  <c r="F158" i="12"/>
  <c r="H158" i="12" s="1"/>
  <c r="M144" i="17"/>
  <c r="N150" i="15"/>
  <c r="K150" i="15"/>
  <c r="L150" i="15" s="1"/>
  <c r="F153" i="13"/>
  <c r="G163" i="3" l="1"/>
  <c r="I163" i="3" s="1"/>
  <c r="J163" i="3"/>
  <c r="G151" i="15"/>
  <c r="I151" i="15" s="1"/>
  <c r="J151" i="15" s="1"/>
  <c r="F151" i="15" s="1"/>
  <c r="N153" i="13"/>
  <c r="K153" i="13"/>
  <c r="L153" i="13" s="1"/>
  <c r="D158" i="12"/>
  <c r="L158" i="12" s="1"/>
  <c r="I158" i="12"/>
  <c r="J158" i="12"/>
  <c r="K158" i="12" s="1"/>
  <c r="G145" i="17"/>
  <c r="I145" i="17" s="1"/>
  <c r="H145" i="17"/>
  <c r="M153" i="13"/>
  <c r="F164" i="3" l="1"/>
  <c r="H164" i="3" s="1"/>
  <c r="D164" i="3"/>
  <c r="G164" i="3" s="1"/>
  <c r="J164" i="3"/>
  <c r="D151" i="15"/>
  <c r="M151" i="15" s="1"/>
  <c r="N151" i="15"/>
  <c r="K151" i="15"/>
  <c r="L151" i="15" s="1"/>
  <c r="F159" i="12"/>
  <c r="H159" i="12" s="1"/>
  <c r="G159" i="12"/>
  <c r="H154" i="13"/>
  <c r="G154" i="13"/>
  <c r="I154" i="13" s="1"/>
  <c r="F154" i="13"/>
  <c r="J145" i="17"/>
  <c r="F145" i="17"/>
  <c r="D145" i="17"/>
  <c r="I164" i="3" l="1"/>
  <c r="D165" i="3"/>
  <c r="J165" i="3"/>
  <c r="F165" i="3"/>
  <c r="H165" i="3" s="1"/>
  <c r="D159" i="12"/>
  <c r="L159" i="12" s="1"/>
  <c r="I159" i="12"/>
  <c r="J159" i="12"/>
  <c r="K159" i="12" s="1"/>
  <c r="E145" i="17"/>
  <c r="K145" i="17" s="1"/>
  <c r="L145" i="17" s="1"/>
  <c r="N154" i="13"/>
  <c r="K154" i="13"/>
  <c r="L154" i="13" s="1"/>
  <c r="D154" i="13"/>
  <c r="M154" i="13" s="1"/>
  <c r="J154" i="13"/>
  <c r="H152" i="15"/>
  <c r="G152" i="15"/>
  <c r="I152" i="15" s="1"/>
  <c r="F166" i="3" l="1"/>
  <c r="H166" i="3" s="1"/>
  <c r="D166" i="3"/>
  <c r="G165" i="3"/>
  <c r="I165" i="3" s="1"/>
  <c r="M145" i="17"/>
  <c r="F160" i="12"/>
  <c r="H160" i="12" s="1"/>
  <c r="G160" i="12"/>
  <c r="G155" i="13"/>
  <c r="I155" i="13" s="1"/>
  <c r="H155" i="13"/>
  <c r="F155" i="13" s="1"/>
  <c r="D152" i="15"/>
  <c r="J152" i="15"/>
  <c r="F152" i="15" s="1"/>
  <c r="G166" i="3" l="1"/>
  <c r="I166" i="3" s="1"/>
  <c r="I160" i="12"/>
  <c r="D160" i="12"/>
  <c r="L160" i="12" s="1"/>
  <c r="J160" i="12"/>
  <c r="K160" i="12" s="1"/>
  <c r="N152" i="15"/>
  <c r="K152" i="15"/>
  <c r="L152" i="15" s="1"/>
  <c r="N155" i="13"/>
  <c r="K155" i="13"/>
  <c r="L155" i="13" s="1"/>
  <c r="M152" i="15"/>
  <c r="D155" i="13"/>
  <c r="M155" i="13" s="1"/>
  <c r="J155" i="13"/>
  <c r="G146" i="17"/>
  <c r="I146" i="17" s="1"/>
  <c r="H146" i="17"/>
  <c r="F146" i="17" l="1"/>
  <c r="J146" i="17"/>
  <c r="D146" i="17"/>
  <c r="G156" i="13"/>
  <c r="I156" i="13" s="1"/>
  <c r="H156" i="13"/>
  <c r="F156" i="13" s="1"/>
  <c r="H153" i="15"/>
  <c r="G153" i="15"/>
  <c r="I153" i="15" s="1"/>
  <c r="F161" i="12"/>
  <c r="H161" i="12" s="1"/>
  <c r="G161" i="12"/>
  <c r="K156" i="13" l="1"/>
  <c r="L156" i="13" s="1"/>
  <c r="N156" i="13"/>
  <c r="J153" i="15"/>
  <c r="F153" i="15" s="1"/>
  <c r="D153" i="15"/>
  <c r="E146" i="17"/>
  <c r="K146" i="17" s="1"/>
  <c r="L146" i="17" s="1"/>
  <c r="I161" i="12"/>
  <c r="D161" i="12"/>
  <c r="L161" i="12" s="1"/>
  <c r="J161" i="12"/>
  <c r="K161" i="12" s="1"/>
  <c r="J156" i="13"/>
  <c r="D156" i="13"/>
  <c r="M156" i="13" s="1"/>
  <c r="M153" i="15" l="1"/>
  <c r="G154" i="15" s="1"/>
  <c r="I154" i="15" s="1"/>
  <c r="N153" i="15"/>
  <c r="K153" i="15"/>
  <c r="L153" i="15" s="1"/>
  <c r="G157" i="13"/>
  <c r="I157" i="13" s="1"/>
  <c r="H157" i="13"/>
  <c r="F162" i="12"/>
  <c r="H162" i="12" s="1"/>
  <c r="G162" i="12"/>
  <c r="M146" i="17"/>
  <c r="H154" i="15" l="1"/>
  <c r="J154" i="15" s="1"/>
  <c r="F154" i="15" s="1"/>
  <c r="J157" i="13"/>
  <c r="D157" i="13"/>
  <c r="D162" i="12"/>
  <c r="L162" i="12" s="1"/>
  <c r="I162" i="12"/>
  <c r="J162" i="12"/>
  <c r="K162" i="12" s="1"/>
  <c r="G147" i="17"/>
  <c r="I147" i="17" s="1"/>
  <c r="H147" i="17"/>
  <c r="F157" i="13"/>
  <c r="D154" i="15" l="1"/>
  <c r="N157" i="13"/>
  <c r="K157" i="13"/>
  <c r="L157" i="13" s="1"/>
  <c r="M154" i="15"/>
  <c r="F147" i="17"/>
  <c r="J147" i="17"/>
  <c r="D147" i="17"/>
  <c r="F163" i="12"/>
  <c r="H163" i="12" s="1"/>
  <c r="G163" i="12"/>
  <c r="N154" i="15"/>
  <c r="K154" i="15"/>
  <c r="L154" i="15" s="1"/>
  <c r="M157" i="13"/>
  <c r="H155" i="15" l="1"/>
  <c r="G155" i="15"/>
  <c r="I155" i="15" s="1"/>
  <c r="H158" i="13"/>
  <c r="G158" i="13"/>
  <c r="I158" i="13" s="1"/>
  <c r="D163" i="12"/>
  <c r="L163" i="12" s="1"/>
  <c r="I163" i="12"/>
  <c r="J163" i="12"/>
  <c r="K163" i="12" s="1"/>
  <c r="E147" i="17"/>
  <c r="K147" i="17" s="1"/>
  <c r="L147" i="17" s="1"/>
  <c r="M147" i="17" l="1"/>
  <c r="G164" i="12"/>
  <c r="F164" i="12"/>
  <c r="H164" i="12" s="1"/>
  <c r="D158" i="13"/>
  <c r="J158" i="13"/>
  <c r="J155" i="15"/>
  <c r="F155" i="15" s="1"/>
  <c r="D155" i="15"/>
  <c r="F158" i="13"/>
  <c r="M155" i="15" l="1"/>
  <c r="N158" i="13"/>
  <c r="K158" i="13"/>
  <c r="L158" i="13" s="1"/>
  <c r="D164" i="12"/>
  <c r="L164" i="12" s="1"/>
  <c r="I164" i="12"/>
  <c r="J164" i="12"/>
  <c r="K164" i="12" s="1"/>
  <c r="N155" i="15"/>
  <c r="K155" i="15"/>
  <c r="L155" i="15" s="1"/>
  <c r="M158" i="13"/>
  <c r="G148" i="17"/>
  <c r="I148" i="17" s="1"/>
  <c r="H148" i="17"/>
  <c r="H159" i="13" l="1"/>
  <c r="F159" i="13" s="1"/>
  <c r="G159" i="13"/>
  <c r="I159" i="13" s="1"/>
  <c r="F165" i="12"/>
  <c r="H165" i="12" s="1"/>
  <c r="G165" i="12"/>
  <c r="F148" i="17"/>
  <c r="J148" i="17"/>
  <c r="D148" i="17"/>
  <c r="H156" i="15"/>
  <c r="G156" i="15"/>
  <c r="I156" i="15" s="1"/>
  <c r="N159" i="13" l="1"/>
  <c r="K159" i="13"/>
  <c r="L159" i="13" s="1"/>
  <c r="J156" i="15"/>
  <c r="F156" i="15" s="1"/>
  <c r="D156" i="15"/>
  <c r="E148" i="17"/>
  <c r="K148" i="17" s="1"/>
  <c r="L148" i="17" s="1"/>
  <c r="I165" i="12"/>
  <c r="D165" i="12"/>
  <c r="L165" i="12" s="1"/>
  <c r="J165" i="12"/>
  <c r="K165" i="12" s="1"/>
  <c r="J159" i="13"/>
  <c r="D159" i="13"/>
  <c r="M159" i="13" s="1"/>
  <c r="G166" i="12" l="1"/>
  <c r="F166" i="12"/>
  <c r="H166" i="12" s="1"/>
  <c r="H160" i="13"/>
  <c r="G160" i="13"/>
  <c r="I160" i="13" s="1"/>
  <c r="M156" i="15"/>
  <c r="M148" i="17"/>
  <c r="K156" i="15"/>
  <c r="L156" i="15" s="1"/>
  <c r="N156" i="15"/>
  <c r="J160" i="13" l="1"/>
  <c r="D160" i="13"/>
  <c r="G149" i="17"/>
  <c r="I149" i="17" s="1"/>
  <c r="H149" i="17"/>
  <c r="G157" i="15"/>
  <c r="I157" i="15" s="1"/>
  <c r="H157" i="15"/>
  <c r="F160" i="13"/>
  <c r="D166" i="12"/>
  <c r="I166" i="12"/>
  <c r="J149" i="17" l="1"/>
  <c r="F149" i="17"/>
  <c r="D149" i="17"/>
  <c r="M160" i="13"/>
  <c r="K160" i="13"/>
  <c r="L160" i="13" s="1"/>
  <c r="N160" i="13"/>
  <c r="D157" i="15"/>
  <c r="J157" i="15"/>
  <c r="F157" i="15" s="1"/>
  <c r="H161" i="13" l="1"/>
  <c r="F161" i="13" s="1"/>
  <c r="G161" i="13"/>
  <c r="I161" i="13" s="1"/>
  <c r="N157" i="15"/>
  <c r="K157" i="15"/>
  <c r="L157" i="15" s="1"/>
  <c r="M157" i="15"/>
  <c r="E149" i="17"/>
  <c r="K149" i="17" s="1"/>
  <c r="L149" i="17" s="1"/>
  <c r="N161" i="13" l="1"/>
  <c r="K161" i="13"/>
  <c r="L161" i="13" s="1"/>
  <c r="H158" i="15"/>
  <c r="G158" i="15"/>
  <c r="I158" i="15" s="1"/>
  <c r="M149" i="17"/>
  <c r="J161" i="13"/>
  <c r="D161" i="13"/>
  <c r="M161" i="13" s="1"/>
  <c r="G162" i="13" l="1"/>
  <c r="I162" i="13" s="1"/>
  <c r="H162" i="13"/>
  <c r="F162" i="13" s="1"/>
  <c r="D158" i="15"/>
  <c r="J158" i="15"/>
  <c r="F158" i="15" s="1"/>
  <c r="G150" i="17"/>
  <c r="I150" i="17" s="1"/>
  <c r="H150" i="17"/>
  <c r="N162" i="13" l="1"/>
  <c r="K162" i="13"/>
  <c r="L162" i="13" s="1"/>
  <c r="N158" i="15"/>
  <c r="K158" i="15"/>
  <c r="L158" i="15" s="1"/>
  <c r="M158" i="15"/>
  <c r="F150" i="17"/>
  <c r="J150" i="17"/>
  <c r="D150" i="17"/>
  <c r="D162" i="13"/>
  <c r="M162" i="13" s="1"/>
  <c r="J162" i="13"/>
  <c r="H159" i="15" l="1"/>
  <c r="G159" i="15"/>
  <c r="I159" i="15" s="1"/>
  <c r="E150" i="17"/>
  <c r="K150" i="17" s="1"/>
  <c r="L150" i="17" s="1"/>
  <c r="G163" i="13"/>
  <c r="I163" i="13" s="1"/>
  <c r="H163" i="13"/>
  <c r="J163" i="13" l="1"/>
  <c r="D163" i="13"/>
  <c r="M150" i="17"/>
  <c r="F163" i="13"/>
  <c r="D159" i="15"/>
  <c r="J159" i="15"/>
  <c r="F159" i="15" s="1"/>
  <c r="N159" i="15" l="1"/>
  <c r="K159" i="15"/>
  <c r="L159" i="15" s="1"/>
  <c r="N163" i="13"/>
  <c r="K163" i="13"/>
  <c r="L163" i="13" s="1"/>
  <c r="H151" i="17"/>
  <c r="G151" i="17"/>
  <c r="I151" i="17" s="1"/>
  <c r="M159" i="15"/>
  <c r="M163" i="13"/>
  <c r="J151" i="17" l="1"/>
  <c r="F151" i="17"/>
  <c r="D151" i="17"/>
  <c r="G164" i="13"/>
  <c r="I164" i="13" s="1"/>
  <c r="H164" i="13"/>
  <c r="F164" i="13" s="1"/>
  <c r="H160" i="15"/>
  <c r="G160" i="15"/>
  <c r="I160" i="15" s="1"/>
  <c r="E151" i="17" l="1"/>
  <c r="K151" i="17" s="1"/>
  <c r="L151" i="17" s="1"/>
  <c r="N164" i="13"/>
  <c r="K164" i="13"/>
  <c r="L164" i="13" s="1"/>
  <c r="J160" i="15"/>
  <c r="F160" i="15" s="1"/>
  <c r="D160" i="15"/>
  <c r="D164" i="13"/>
  <c r="M164" i="13" s="1"/>
  <c r="J164" i="13"/>
  <c r="M160" i="15" l="1"/>
  <c r="G165" i="13"/>
  <c r="I165" i="13" s="1"/>
  <c r="H165" i="13"/>
  <c r="F165" i="13" s="1"/>
  <c r="N160" i="15"/>
  <c r="K160" i="15"/>
  <c r="L160" i="15" s="1"/>
  <c r="M151" i="17"/>
  <c r="N165" i="13" l="1"/>
  <c r="K165" i="13"/>
  <c r="L165" i="13" s="1"/>
  <c r="D165" i="13"/>
  <c r="M165" i="13" s="1"/>
  <c r="J165" i="13"/>
  <c r="G152" i="17"/>
  <c r="I152" i="17" s="1"/>
  <c r="H152" i="17"/>
  <c r="H161" i="15"/>
  <c r="G161" i="15"/>
  <c r="I161" i="15" s="1"/>
  <c r="J161" i="15" l="1"/>
  <c r="F161" i="15" s="1"/>
  <c r="D161" i="15"/>
  <c r="J152" i="17"/>
  <c r="F152" i="17"/>
  <c r="D152" i="17"/>
  <c r="H166" i="13"/>
  <c r="F166" i="13" s="1"/>
  <c r="G166" i="13"/>
  <c r="I166" i="13" s="1"/>
  <c r="E152" i="17" l="1"/>
  <c r="K152" i="17" s="1"/>
  <c r="L152" i="17" s="1"/>
  <c r="M161" i="15"/>
  <c r="K166" i="13"/>
  <c r="L166" i="13" s="1"/>
  <c r="D166" i="13"/>
  <c r="J166" i="13"/>
  <c r="K161" i="15"/>
  <c r="L161" i="15" s="1"/>
  <c r="N161" i="15"/>
  <c r="G162" i="15" l="1"/>
  <c r="I162" i="15" s="1"/>
  <c r="H162" i="15"/>
  <c r="M152" i="17"/>
  <c r="D162" i="15" l="1"/>
  <c r="J162" i="15"/>
  <c r="F162" i="15" s="1"/>
  <c r="H153" i="17"/>
  <c r="G153" i="17"/>
  <c r="I153" i="17" s="1"/>
  <c r="N162" i="15" l="1"/>
  <c r="K162" i="15"/>
  <c r="L162" i="15" s="1"/>
  <c r="J153" i="17"/>
  <c r="F153" i="17"/>
  <c r="D153" i="17"/>
  <c r="M162" i="15"/>
  <c r="E153" i="17" l="1"/>
  <c r="K153" i="17" s="1"/>
  <c r="L153" i="17" s="1"/>
  <c r="G163" i="15"/>
  <c r="I163" i="15" s="1"/>
  <c r="H163" i="15"/>
  <c r="D163" i="15" l="1"/>
  <c r="J163" i="15"/>
  <c r="F163" i="15" s="1"/>
  <c r="M153" i="17"/>
  <c r="H154" i="17" l="1"/>
  <c r="G154" i="17"/>
  <c r="I154" i="17" s="1"/>
  <c r="N163" i="15"/>
  <c r="K163" i="15"/>
  <c r="L163" i="15" s="1"/>
  <c r="M163" i="15"/>
  <c r="H164" i="15" l="1"/>
  <c r="G164" i="15"/>
  <c r="I164" i="15" s="1"/>
  <c r="J154" i="17"/>
  <c r="F154" i="17"/>
  <c r="D154" i="17"/>
  <c r="E166" i="3" l="1"/>
  <c r="J166" i="3" s="1"/>
  <c r="E166" i="15"/>
  <c r="E166" i="12"/>
  <c r="E166" i="13"/>
  <c r="F11" i="11"/>
  <c r="D164" i="15"/>
  <c r="J164" i="15"/>
  <c r="F164" i="15" s="1"/>
  <c r="E154" i="17"/>
  <c r="K154" i="17" s="1"/>
  <c r="L154" i="17" s="1"/>
  <c r="N166" i="13" l="1"/>
  <c r="M166" i="13"/>
  <c r="J166" i="12"/>
  <c r="K166" i="12" s="1"/>
  <c r="L166" i="12"/>
  <c r="F167" i="3"/>
  <c r="H167" i="3" s="1"/>
  <c r="D167" i="3"/>
  <c r="J167" i="3"/>
  <c r="M164" i="15"/>
  <c r="G165" i="15" s="1"/>
  <c r="I165" i="15" s="1"/>
  <c r="M154" i="17"/>
  <c r="N164" i="15"/>
  <c r="K164" i="15"/>
  <c r="L164" i="15" s="1"/>
  <c r="G167" i="3" l="1"/>
  <c r="I167" i="3" s="1"/>
  <c r="H165" i="15"/>
  <c r="D165" i="15" s="1"/>
  <c r="E11" i="11"/>
  <c r="G167" i="12"/>
  <c r="F167" i="12"/>
  <c r="H167" i="12" s="1"/>
  <c r="F168" i="3"/>
  <c r="H168" i="3" s="1"/>
  <c r="D168" i="3"/>
  <c r="G168" i="3" s="1"/>
  <c r="H167" i="13"/>
  <c r="F167" i="13" s="1"/>
  <c r="G167" i="13"/>
  <c r="I167" i="13" s="1"/>
  <c r="J165" i="15"/>
  <c r="F165" i="15" s="1"/>
  <c r="H155" i="17"/>
  <c r="G155" i="17"/>
  <c r="I155" i="17" s="1"/>
  <c r="I168" i="3" l="1"/>
  <c r="J167" i="13"/>
  <c r="D167" i="13"/>
  <c r="M167" i="13" s="1"/>
  <c r="K167" i="13"/>
  <c r="L167" i="13" s="1"/>
  <c r="N167" i="13"/>
  <c r="J168" i="3"/>
  <c r="I167" i="12"/>
  <c r="D167" i="12"/>
  <c r="L167" i="12" s="1"/>
  <c r="J167" i="12"/>
  <c r="K167" i="12" s="1"/>
  <c r="M165" i="15"/>
  <c r="H166" i="15" s="1"/>
  <c r="F155" i="17"/>
  <c r="J155" i="17"/>
  <c r="D155" i="17"/>
  <c r="K165" i="15"/>
  <c r="L165" i="15" s="1"/>
  <c r="N165" i="15"/>
  <c r="G166" i="15" l="1"/>
  <c r="I166" i="15" s="1"/>
  <c r="D169" i="3"/>
  <c r="F169" i="3"/>
  <c r="H169" i="3" s="1"/>
  <c r="J169" i="3"/>
  <c r="G168" i="13"/>
  <c r="I168" i="13" s="1"/>
  <c r="H168" i="13"/>
  <c r="F168" i="12"/>
  <c r="H168" i="12" s="1"/>
  <c r="G168" i="12"/>
  <c r="E155" i="17"/>
  <c r="K155" i="17" s="1"/>
  <c r="L155" i="17" s="1"/>
  <c r="D166" i="15"/>
  <c r="J166" i="15"/>
  <c r="F166" i="15" s="1"/>
  <c r="D168" i="12" l="1"/>
  <c r="L168" i="12" s="1"/>
  <c r="I168" i="12"/>
  <c r="J168" i="12"/>
  <c r="K168" i="12" s="1"/>
  <c r="D170" i="3"/>
  <c r="F170" i="3"/>
  <c r="H170" i="3" s="1"/>
  <c r="F168" i="13"/>
  <c r="J168" i="13"/>
  <c r="D168" i="13"/>
  <c r="G169" i="3"/>
  <c r="I169" i="3" s="1"/>
  <c r="N166" i="15"/>
  <c r="K166" i="15"/>
  <c r="L166" i="15" s="1"/>
  <c r="M166" i="15"/>
  <c r="M155" i="17"/>
  <c r="G170" i="3" l="1"/>
  <c r="I170" i="3" s="1"/>
  <c r="K168" i="13"/>
  <c r="L168" i="13" s="1"/>
  <c r="N168" i="13"/>
  <c r="M168" i="13"/>
  <c r="J170" i="3"/>
  <c r="G169" i="12"/>
  <c r="F169" i="12"/>
  <c r="H169" i="12" s="1"/>
  <c r="G156" i="17"/>
  <c r="I156" i="17" s="1"/>
  <c r="H156" i="17"/>
  <c r="H167" i="15"/>
  <c r="G167" i="15"/>
  <c r="I167" i="15" s="1"/>
  <c r="F171" i="3" l="1"/>
  <c r="H171" i="3" s="1"/>
  <c r="D171" i="3"/>
  <c r="G171" i="3" s="1"/>
  <c r="I171" i="3" s="1"/>
  <c r="H169" i="13"/>
  <c r="F169" i="13" s="1"/>
  <c r="G169" i="13"/>
  <c r="I169" i="13" s="1"/>
  <c r="D169" i="12"/>
  <c r="L169" i="12" s="1"/>
  <c r="J169" i="12"/>
  <c r="K169" i="12" s="1"/>
  <c r="I169" i="12"/>
  <c r="J156" i="17"/>
  <c r="F156" i="17"/>
  <c r="D156" i="17"/>
  <c r="J167" i="15"/>
  <c r="F167" i="15" s="1"/>
  <c r="D167" i="15"/>
  <c r="K169" i="13" l="1"/>
  <c r="L169" i="13" s="1"/>
  <c r="N169" i="13"/>
  <c r="J171" i="3"/>
  <c r="F170" i="12"/>
  <c r="H170" i="12" s="1"/>
  <c r="G170" i="12"/>
  <c r="J169" i="13"/>
  <c r="D169" i="13"/>
  <c r="M169" i="13" s="1"/>
  <c r="M167" i="15"/>
  <c r="N167" i="15"/>
  <c r="K167" i="15"/>
  <c r="L167" i="15" s="1"/>
  <c r="E156" i="17"/>
  <c r="K156" i="17" s="1"/>
  <c r="L156" i="17" s="1"/>
  <c r="G170" i="13" l="1"/>
  <c r="I170" i="13" s="1"/>
  <c r="H170" i="13"/>
  <c r="F172" i="3"/>
  <c r="H172" i="3" s="1"/>
  <c r="D172" i="3"/>
  <c r="G172" i="3" s="1"/>
  <c r="I172" i="3" s="1"/>
  <c r="D170" i="12"/>
  <c r="L170" i="12" s="1"/>
  <c r="I170" i="12"/>
  <c r="J170" i="12"/>
  <c r="K170" i="12" s="1"/>
  <c r="F10" i="1" s="1"/>
  <c r="M156" i="17"/>
  <c r="G168" i="15"/>
  <c r="I168" i="15" s="1"/>
  <c r="H168" i="15"/>
  <c r="F171" i="12" l="1"/>
  <c r="H171" i="12" s="1"/>
  <c r="G171" i="12"/>
  <c r="F170" i="13"/>
  <c r="J170" i="13"/>
  <c r="D170" i="13"/>
  <c r="J172" i="3"/>
  <c r="J168" i="15"/>
  <c r="F168" i="15" s="1"/>
  <c r="D168" i="15"/>
  <c r="H157" i="17"/>
  <c r="G157" i="17"/>
  <c r="I157" i="17" s="1"/>
  <c r="N170" i="13" l="1"/>
  <c r="K170" i="13"/>
  <c r="L170" i="13" s="1"/>
  <c r="D173" i="3"/>
  <c r="F173" i="3"/>
  <c r="H173" i="3" s="1"/>
  <c r="I171" i="12"/>
  <c r="D171" i="12"/>
  <c r="L171" i="12" s="1"/>
  <c r="J171" i="12"/>
  <c r="K171" i="12" s="1"/>
  <c r="M170" i="13"/>
  <c r="M168" i="15"/>
  <c r="J157" i="17"/>
  <c r="D157" i="17"/>
  <c r="F157" i="17"/>
  <c r="K168" i="15"/>
  <c r="L168" i="15" s="1"/>
  <c r="N168" i="15"/>
  <c r="G173" i="3" l="1"/>
  <c r="I173" i="3" s="1"/>
  <c r="G172" i="12"/>
  <c r="F172" i="12"/>
  <c r="H172" i="12" s="1"/>
  <c r="G171" i="13"/>
  <c r="I171" i="13" s="1"/>
  <c r="H171" i="13"/>
  <c r="J173" i="3"/>
  <c r="G169" i="15"/>
  <c r="I169" i="15" s="1"/>
  <c r="H169" i="15"/>
  <c r="E157" i="17"/>
  <c r="K157" i="17" s="1"/>
  <c r="L157" i="17" s="1"/>
  <c r="F171" i="13" l="1"/>
  <c r="J171" i="13"/>
  <c r="D171" i="13"/>
  <c r="F174" i="3"/>
  <c r="H174" i="3" s="1"/>
  <c r="D174" i="3"/>
  <c r="J174" i="3" s="1"/>
  <c r="J172" i="12"/>
  <c r="K172" i="12" s="1"/>
  <c r="D172" i="12"/>
  <c r="L172" i="12" s="1"/>
  <c r="I172" i="12"/>
  <c r="J169" i="15"/>
  <c r="F169" i="15" s="1"/>
  <c r="D169" i="15"/>
  <c r="M157" i="17"/>
  <c r="M171" i="13" l="1"/>
  <c r="H172" i="13"/>
  <c r="G172" i="13"/>
  <c r="I172" i="13" s="1"/>
  <c r="G173" i="12"/>
  <c r="F173" i="12"/>
  <c r="H173" i="12" s="1"/>
  <c r="F175" i="3"/>
  <c r="H175" i="3" s="1"/>
  <c r="D175" i="3"/>
  <c r="G175" i="3" s="1"/>
  <c r="I175" i="3" s="1"/>
  <c r="J175" i="3"/>
  <c r="G174" i="3"/>
  <c r="I174" i="3" s="1"/>
  <c r="N171" i="13"/>
  <c r="K171" i="13"/>
  <c r="L171" i="13" s="1"/>
  <c r="G158" i="17"/>
  <c r="I158" i="17" s="1"/>
  <c r="H158" i="17"/>
  <c r="M169" i="15"/>
  <c r="K169" i="15"/>
  <c r="L169" i="15" s="1"/>
  <c r="N169" i="15"/>
  <c r="F176" i="3" l="1"/>
  <c r="H176" i="3" s="1"/>
  <c r="D176" i="3"/>
  <c r="J176" i="3"/>
  <c r="I173" i="12"/>
  <c r="D173" i="12"/>
  <c r="L173" i="12" s="1"/>
  <c r="J173" i="12"/>
  <c r="K173" i="12" s="1"/>
  <c r="F172" i="13"/>
  <c r="D172" i="13"/>
  <c r="J172" i="13"/>
  <c r="F158" i="17"/>
  <c r="J158" i="17"/>
  <c r="D158" i="17"/>
  <c r="G170" i="15"/>
  <c r="I170" i="15" s="1"/>
  <c r="H170" i="15"/>
  <c r="G176" i="3" l="1"/>
  <c r="I176" i="3" s="1"/>
  <c r="M172" i="13"/>
  <c r="H173" i="13"/>
  <c r="G173" i="13"/>
  <c r="I173" i="13" s="1"/>
  <c r="N172" i="13"/>
  <c r="K172" i="13"/>
  <c r="L172" i="13" s="1"/>
  <c r="F177" i="3"/>
  <c r="H177" i="3" s="1"/>
  <c r="D177" i="3"/>
  <c r="G174" i="12"/>
  <c r="F174" i="12"/>
  <c r="H174" i="12" s="1"/>
  <c r="D170" i="15"/>
  <c r="J170" i="15"/>
  <c r="F170" i="15" s="1"/>
  <c r="E158" i="17"/>
  <c r="K158" i="17" s="1"/>
  <c r="L158" i="17" s="1"/>
  <c r="G177" i="3" l="1"/>
  <c r="D174" i="12"/>
  <c r="L174" i="12" s="1"/>
  <c r="I174" i="12"/>
  <c r="J174" i="12"/>
  <c r="K174" i="12" s="1"/>
  <c r="I177" i="3"/>
  <c r="J177" i="3"/>
  <c r="F173" i="13"/>
  <c r="J173" i="13"/>
  <c r="D173" i="13"/>
  <c r="M158" i="17"/>
  <c r="K170" i="15"/>
  <c r="L170" i="15" s="1"/>
  <c r="N170" i="15"/>
  <c r="M170" i="15"/>
  <c r="M173" i="13" l="1"/>
  <c r="H174" i="13" s="1"/>
  <c r="N173" i="13"/>
  <c r="K173" i="13"/>
  <c r="L173" i="13" s="1"/>
  <c r="F178" i="3"/>
  <c r="H178" i="3" s="1"/>
  <c r="D178" i="3"/>
  <c r="G178" i="3" s="1"/>
  <c r="F175" i="12"/>
  <c r="H175" i="12" s="1"/>
  <c r="G175" i="12"/>
  <c r="H171" i="15"/>
  <c r="G171" i="15"/>
  <c r="I171" i="15" s="1"/>
  <c r="G159" i="17"/>
  <c r="I159" i="17" s="1"/>
  <c r="H159" i="17"/>
  <c r="F174" i="13" l="1"/>
  <c r="G174" i="13"/>
  <c r="I174" i="13" s="1"/>
  <c r="I178" i="3"/>
  <c r="N174" i="13"/>
  <c r="K174" i="13"/>
  <c r="L174" i="13" s="1"/>
  <c r="I175" i="12"/>
  <c r="D175" i="12"/>
  <c r="L175" i="12" s="1"/>
  <c r="J175" i="12"/>
  <c r="K175" i="12" s="1"/>
  <c r="D174" i="13"/>
  <c r="M174" i="13" s="1"/>
  <c r="J174" i="13"/>
  <c r="J171" i="15"/>
  <c r="F171" i="15" s="1"/>
  <c r="D171" i="15"/>
  <c r="J159" i="17"/>
  <c r="F159" i="17"/>
  <c r="D159" i="17"/>
  <c r="G176" i="12" l="1"/>
  <c r="F176" i="12"/>
  <c r="H176" i="12" s="1"/>
  <c r="G175" i="13"/>
  <c r="I175" i="13" s="1"/>
  <c r="H175" i="13"/>
  <c r="E159" i="17"/>
  <c r="K159" i="17" s="1"/>
  <c r="L159" i="17" s="1"/>
  <c r="M171" i="15"/>
  <c r="N171" i="15"/>
  <c r="K171" i="15"/>
  <c r="L171" i="15" s="1"/>
  <c r="J175" i="13" l="1"/>
  <c r="D175" i="13"/>
  <c r="F175" i="13"/>
  <c r="I176" i="12"/>
  <c r="J176" i="12"/>
  <c r="K176" i="12" s="1"/>
  <c r="D176" i="12"/>
  <c r="L176" i="12" s="1"/>
  <c r="G172" i="15"/>
  <c r="I172" i="15" s="1"/>
  <c r="H172" i="15"/>
  <c r="M159" i="17"/>
  <c r="N175" i="13" l="1"/>
  <c r="K175" i="13"/>
  <c r="L175" i="13" s="1"/>
  <c r="F177" i="12"/>
  <c r="H177" i="12" s="1"/>
  <c r="G177" i="12"/>
  <c r="M175" i="13"/>
  <c r="D172" i="15"/>
  <c r="J172" i="15"/>
  <c r="F172" i="15" s="1"/>
  <c r="G160" i="17"/>
  <c r="I160" i="17" s="1"/>
  <c r="H160" i="17"/>
  <c r="D177" i="12" l="1"/>
  <c r="L177" i="12" s="1"/>
  <c r="I177" i="12"/>
  <c r="J177" i="12"/>
  <c r="K177" i="12" s="1"/>
  <c r="G176" i="13"/>
  <c r="I176" i="13" s="1"/>
  <c r="H176" i="13"/>
  <c r="K172" i="15"/>
  <c r="L172" i="15" s="1"/>
  <c r="N172" i="15"/>
  <c r="M172" i="15"/>
  <c r="J160" i="17"/>
  <c r="F160" i="17"/>
  <c r="D160" i="17"/>
  <c r="F176" i="13" l="1"/>
  <c r="D176" i="13"/>
  <c r="M176" i="13" s="1"/>
  <c r="J176" i="13"/>
  <c r="G178" i="12"/>
  <c r="F178" i="12"/>
  <c r="H178" i="12" s="1"/>
  <c r="H173" i="15"/>
  <c r="G173" i="15"/>
  <c r="I173" i="15" s="1"/>
  <c r="E160" i="17"/>
  <c r="K160" i="17" s="1"/>
  <c r="L160" i="17" s="1"/>
  <c r="I178" i="12" l="1"/>
  <c r="D178" i="12"/>
  <c r="H177" i="13"/>
  <c r="G177" i="13"/>
  <c r="I177" i="13" s="1"/>
  <c r="K176" i="13"/>
  <c r="L176" i="13" s="1"/>
  <c r="N176" i="13"/>
  <c r="M160" i="17"/>
  <c r="D173" i="15"/>
  <c r="J173" i="15"/>
  <c r="F173" i="15" s="1"/>
  <c r="F177" i="13" l="1"/>
  <c r="J177" i="13"/>
  <c r="D177" i="13"/>
  <c r="M177" i="13" s="1"/>
  <c r="M173" i="15"/>
  <c r="H161" i="17"/>
  <c r="G161" i="17"/>
  <c r="I161" i="17" s="1"/>
  <c r="K173" i="15"/>
  <c r="L173" i="15" s="1"/>
  <c r="N173" i="15"/>
  <c r="G178" i="13" l="1"/>
  <c r="I178" i="13" s="1"/>
  <c r="H178" i="13"/>
  <c r="K177" i="13"/>
  <c r="L177" i="13" s="1"/>
  <c r="N177" i="13"/>
  <c r="H174" i="15"/>
  <c r="G174" i="15"/>
  <c r="I174" i="15" s="1"/>
  <c r="D161" i="17"/>
  <c r="J161" i="17"/>
  <c r="F161" i="17"/>
  <c r="F178" i="13" l="1"/>
  <c r="K178" i="13" s="1"/>
  <c r="L178" i="13" s="1"/>
  <c r="D178" i="13"/>
  <c r="J178" i="13"/>
  <c r="E161" i="17"/>
  <c r="K161" i="17" s="1"/>
  <c r="L161" i="17" s="1"/>
  <c r="D174" i="15"/>
  <c r="J174" i="15"/>
  <c r="F174" i="15" s="1"/>
  <c r="N174" i="15" l="1"/>
  <c r="K174" i="15"/>
  <c r="L174" i="15" s="1"/>
  <c r="M174" i="15"/>
  <c r="M161" i="17"/>
  <c r="G162" i="17" l="1"/>
  <c r="I162" i="17" s="1"/>
  <c r="H162" i="17"/>
  <c r="G175" i="15"/>
  <c r="I175" i="15" s="1"/>
  <c r="H175" i="15"/>
  <c r="D175" i="15" l="1"/>
  <c r="J175" i="15"/>
  <c r="F175" i="15" s="1"/>
  <c r="F162" i="17"/>
  <c r="J162" i="17"/>
  <c r="D162" i="17"/>
  <c r="M175" i="15" l="1"/>
  <c r="E162" i="17"/>
  <c r="K162" i="17" s="1"/>
  <c r="L162" i="17" s="1"/>
  <c r="G176" i="15"/>
  <c r="I176" i="15" s="1"/>
  <c r="H176" i="15"/>
  <c r="K175" i="15"/>
  <c r="L175" i="15" s="1"/>
  <c r="N175" i="15"/>
  <c r="M162" i="17" l="1"/>
  <c r="J176" i="15"/>
  <c r="F176" i="15" s="1"/>
  <c r="D176" i="15"/>
  <c r="M176" i="15" l="1"/>
  <c r="H177" i="15" s="1"/>
  <c r="G177" i="15"/>
  <c r="I177" i="15" s="1"/>
  <c r="N176" i="15"/>
  <c r="K176" i="15"/>
  <c r="L176" i="15" s="1"/>
  <c r="G163" i="17"/>
  <c r="I163" i="17" s="1"/>
  <c r="H163" i="17"/>
  <c r="J163" i="17" l="1"/>
  <c r="F163" i="17"/>
  <c r="D163" i="17"/>
  <c r="J177" i="15"/>
  <c r="F177" i="15" s="1"/>
  <c r="D177" i="15"/>
  <c r="E163" i="17" l="1"/>
  <c r="K163" i="17" s="1"/>
  <c r="L163" i="17" s="1"/>
  <c r="N177" i="15"/>
  <c r="K177" i="15"/>
  <c r="L177" i="15" s="1"/>
  <c r="M177" i="15"/>
  <c r="M163" i="17" l="1"/>
  <c r="H178" i="15"/>
  <c r="G178" i="15"/>
  <c r="I178" i="15" s="1"/>
  <c r="J178" i="15" l="1"/>
  <c r="F178" i="15" s="1"/>
  <c r="D178" i="15"/>
  <c r="H164" i="17"/>
  <c r="G164" i="17"/>
  <c r="I164" i="17" s="1"/>
  <c r="J164" i="17" l="1"/>
  <c r="F164" i="17"/>
  <c r="D164" i="17"/>
  <c r="K178" i="15"/>
  <c r="L178" i="15" s="1"/>
  <c r="E164" i="17" l="1"/>
  <c r="K164" i="17" s="1"/>
  <c r="L164" i="17" s="1"/>
  <c r="M164" i="17" l="1"/>
  <c r="G165" i="17" l="1"/>
  <c r="I165" i="17" s="1"/>
  <c r="H165" i="17"/>
  <c r="J165" i="17" l="1"/>
  <c r="F165" i="17"/>
  <c r="D165" i="17"/>
  <c r="E165" i="17" l="1"/>
  <c r="K165" i="17" s="1"/>
  <c r="L165" i="17" s="1"/>
  <c r="M165" i="17" l="1"/>
  <c r="H166" i="17" l="1"/>
  <c r="G166" i="17"/>
  <c r="I166" i="17" s="1"/>
  <c r="F166" i="17" l="1"/>
  <c r="J166" i="17"/>
  <c r="D166" i="17"/>
  <c r="E178" i="12" l="1"/>
  <c r="E178" i="3"/>
  <c r="J178" i="3" s="1"/>
  <c r="E178" i="13"/>
  <c r="E178" i="15"/>
  <c r="F12" i="11"/>
  <c r="E166" i="17"/>
  <c r="K166" i="17" s="1"/>
  <c r="L166" i="17" s="1"/>
  <c r="N178" i="15" l="1"/>
  <c r="M178" i="15"/>
  <c r="N178" i="13"/>
  <c r="M178" i="13"/>
  <c r="F179" i="3"/>
  <c r="H179" i="3" s="1"/>
  <c r="D179" i="3"/>
  <c r="J179" i="3"/>
  <c r="J178" i="12"/>
  <c r="K178" i="12" s="1"/>
  <c r="L178" i="12"/>
  <c r="M166" i="17"/>
  <c r="G179" i="3" l="1"/>
  <c r="I179" i="3" s="1"/>
  <c r="G179" i="13"/>
  <c r="I179" i="13" s="1"/>
  <c r="H179" i="13"/>
  <c r="F180" i="3"/>
  <c r="H180" i="3" s="1"/>
  <c r="D180" i="3"/>
  <c r="G179" i="15"/>
  <c r="I179" i="15" s="1"/>
  <c r="H179" i="15"/>
  <c r="E12" i="11"/>
  <c r="F179" i="12"/>
  <c r="H179" i="12" s="1"/>
  <c r="G179" i="12"/>
  <c r="G167" i="17"/>
  <c r="I167" i="17" s="1"/>
  <c r="H167" i="17"/>
  <c r="G180" i="3" l="1"/>
  <c r="I180" i="3" s="1"/>
  <c r="D179" i="12"/>
  <c r="L179" i="12" s="1"/>
  <c r="J179" i="12"/>
  <c r="K179" i="12" s="1"/>
  <c r="I179" i="12"/>
  <c r="D179" i="15"/>
  <c r="J179" i="15"/>
  <c r="F179" i="15" s="1"/>
  <c r="F179" i="13"/>
  <c r="D179" i="13"/>
  <c r="J179" i="13"/>
  <c r="J180" i="3"/>
  <c r="F167" i="17"/>
  <c r="J167" i="17"/>
  <c r="D167" i="17"/>
  <c r="K179" i="13" l="1"/>
  <c r="L179" i="13" s="1"/>
  <c r="N179" i="13"/>
  <c r="N179" i="15"/>
  <c r="K179" i="15"/>
  <c r="L179" i="15" s="1"/>
  <c r="F180" i="12"/>
  <c r="H180" i="12" s="1"/>
  <c r="G180" i="12"/>
  <c r="M179" i="15"/>
  <c r="D181" i="3"/>
  <c r="F181" i="3"/>
  <c r="H181" i="3" s="1"/>
  <c r="M179" i="13"/>
  <c r="E167" i="17"/>
  <c r="K167" i="17" s="1"/>
  <c r="L167" i="17" s="1"/>
  <c r="J181" i="3" l="1"/>
  <c r="G181" i="3"/>
  <c r="I181" i="3" s="1"/>
  <c r="H180" i="15"/>
  <c r="G180" i="15"/>
  <c r="I180" i="15" s="1"/>
  <c r="G180" i="13"/>
  <c r="I180" i="13" s="1"/>
  <c r="H180" i="13"/>
  <c r="F180" i="13" s="1"/>
  <c r="D180" i="12"/>
  <c r="L180" i="12" s="1"/>
  <c r="J180" i="12"/>
  <c r="K180" i="12" s="1"/>
  <c r="I180" i="12"/>
  <c r="M167" i="17"/>
  <c r="N180" i="13" l="1"/>
  <c r="K180" i="13"/>
  <c r="L180" i="13" s="1"/>
  <c r="D180" i="15"/>
  <c r="J180" i="15"/>
  <c r="F180" i="15" s="1"/>
  <c r="D180" i="13"/>
  <c r="M180" i="13" s="1"/>
  <c r="J180" i="13"/>
  <c r="F181" i="12"/>
  <c r="G181" i="12"/>
  <c r="F182" i="3"/>
  <c r="H182" i="3" s="1"/>
  <c r="D182" i="3"/>
  <c r="J182" i="3"/>
  <c r="G168" i="17"/>
  <c r="I168" i="17" s="1"/>
  <c r="H168" i="17"/>
  <c r="G182" i="3" l="1"/>
  <c r="I182" i="3" s="1"/>
  <c r="N180" i="15"/>
  <c r="K180" i="15"/>
  <c r="L180" i="15" s="1"/>
  <c r="J181" i="12"/>
  <c r="D181" i="12"/>
  <c r="L181" i="12" s="1"/>
  <c r="D183" i="3"/>
  <c r="F183" i="3"/>
  <c r="H183" i="3" s="1"/>
  <c r="J183" i="3"/>
  <c r="H181" i="12"/>
  <c r="I181" i="12" s="1"/>
  <c r="M180" i="15"/>
  <c r="H181" i="13"/>
  <c r="F181" i="13" s="1"/>
  <c r="G181" i="13"/>
  <c r="I181" i="13" s="1"/>
  <c r="F168" i="17"/>
  <c r="J168" i="17"/>
  <c r="D168" i="17"/>
  <c r="K181" i="12" l="1"/>
  <c r="D184" i="3"/>
  <c r="J184" i="3" s="1"/>
  <c r="F184" i="3"/>
  <c r="H184" i="3" s="1"/>
  <c r="F182" i="12"/>
  <c r="H182" i="12" s="1"/>
  <c r="G182" i="12"/>
  <c r="K181" i="13"/>
  <c r="L181" i="13" s="1"/>
  <c r="N181" i="13"/>
  <c r="G181" i="15"/>
  <c r="I181" i="15" s="1"/>
  <c r="H181" i="15"/>
  <c r="C10" i="1"/>
  <c r="G183" i="3"/>
  <c r="I183" i="3" s="1"/>
  <c r="J181" i="13"/>
  <c r="D181" i="13"/>
  <c r="M181" i="13" s="1"/>
  <c r="E168" i="17"/>
  <c r="K168" i="17" s="1"/>
  <c r="L168" i="17" s="1"/>
  <c r="G182" i="13" l="1"/>
  <c r="I182" i="13" s="1"/>
  <c r="H182" i="13"/>
  <c r="F185" i="3"/>
  <c r="H185" i="3" s="1"/>
  <c r="D185" i="3"/>
  <c r="D181" i="15"/>
  <c r="J181" i="15"/>
  <c r="F181" i="15" s="1"/>
  <c r="J182" i="12"/>
  <c r="K182" i="12" s="1"/>
  <c r="I182" i="12"/>
  <c r="D182" i="12"/>
  <c r="L182" i="12" s="1"/>
  <c r="G184" i="3"/>
  <c r="I184" i="3" s="1"/>
  <c r="M168" i="17"/>
  <c r="G185" i="3" l="1"/>
  <c r="I185" i="3" s="1"/>
  <c r="K181" i="15"/>
  <c r="L181" i="15" s="1"/>
  <c r="N181" i="15"/>
  <c r="G183" i="12"/>
  <c r="F183" i="12"/>
  <c r="H183" i="12" s="1"/>
  <c r="M181" i="15"/>
  <c r="F182" i="13"/>
  <c r="J182" i="13"/>
  <c r="D182" i="13"/>
  <c r="J185" i="3"/>
  <c r="G169" i="17"/>
  <c r="I169" i="17" s="1"/>
  <c r="H169" i="17"/>
  <c r="M182" i="13" l="1"/>
  <c r="H183" i="13"/>
  <c r="G183" i="13"/>
  <c r="I183" i="13" s="1"/>
  <c r="I183" i="12"/>
  <c r="J183" i="12"/>
  <c r="K183" i="12" s="1"/>
  <c r="D183" i="12"/>
  <c r="L183" i="12" s="1"/>
  <c r="K182" i="13"/>
  <c r="L182" i="13" s="1"/>
  <c r="N182" i="13"/>
  <c r="F186" i="3"/>
  <c r="H186" i="3" s="1"/>
  <c r="D186" i="3"/>
  <c r="G182" i="15"/>
  <c r="I182" i="15" s="1"/>
  <c r="H182" i="15"/>
  <c r="J169" i="17"/>
  <c r="F169" i="17"/>
  <c r="D169" i="17"/>
  <c r="G186" i="3" l="1"/>
  <c r="I186" i="3" s="1"/>
  <c r="J186" i="3"/>
  <c r="J182" i="15"/>
  <c r="F182" i="15" s="1"/>
  <c r="D182" i="15"/>
  <c r="G184" i="12"/>
  <c r="F184" i="12"/>
  <c r="H184" i="12" s="1"/>
  <c r="F183" i="13"/>
  <c r="J183" i="13"/>
  <c r="D183" i="13"/>
  <c r="E169" i="17"/>
  <c r="K169" i="17" s="1"/>
  <c r="L169" i="17" s="1"/>
  <c r="M182" i="15" l="1"/>
  <c r="G183" i="15" s="1"/>
  <c r="I183" i="15" s="1"/>
  <c r="M183" i="13"/>
  <c r="H184" i="13" s="1"/>
  <c r="J184" i="12"/>
  <c r="K184" i="12" s="1"/>
  <c r="I184" i="12"/>
  <c r="D184" i="12"/>
  <c r="L184" i="12" s="1"/>
  <c r="N183" i="13"/>
  <c r="K183" i="13"/>
  <c r="L183" i="13" s="1"/>
  <c r="N182" i="15"/>
  <c r="K182" i="15"/>
  <c r="L182" i="15" s="1"/>
  <c r="G184" i="13"/>
  <c r="I184" i="13" s="1"/>
  <c r="F187" i="3"/>
  <c r="H187" i="3" s="1"/>
  <c r="D187" i="3"/>
  <c r="J187" i="3" s="1"/>
  <c r="M169" i="17"/>
  <c r="H183" i="15" l="1"/>
  <c r="D183" i="15" s="1"/>
  <c r="F184" i="13"/>
  <c r="D184" i="13"/>
  <c r="M184" i="13" s="1"/>
  <c r="J184" i="13"/>
  <c r="F188" i="3"/>
  <c r="H188" i="3" s="1"/>
  <c r="D188" i="3"/>
  <c r="G188" i="3" s="1"/>
  <c r="G187" i="3"/>
  <c r="I187" i="3" s="1"/>
  <c r="F185" i="12"/>
  <c r="H185" i="12" s="1"/>
  <c r="G185" i="12"/>
  <c r="G170" i="17"/>
  <c r="I170" i="17" s="1"/>
  <c r="H170" i="17"/>
  <c r="J183" i="15" l="1"/>
  <c r="F183" i="15" s="1"/>
  <c r="J188" i="3"/>
  <c r="D189" i="3"/>
  <c r="J189" i="3" s="1"/>
  <c r="F189" i="3"/>
  <c r="H189" i="3" s="1"/>
  <c r="K183" i="15"/>
  <c r="L183" i="15" s="1"/>
  <c r="N183" i="15"/>
  <c r="D185" i="12"/>
  <c r="L185" i="12" s="1"/>
  <c r="J185" i="12"/>
  <c r="K185" i="12" s="1"/>
  <c r="I185" i="12"/>
  <c r="I188" i="3"/>
  <c r="G185" i="13"/>
  <c r="I185" i="13" s="1"/>
  <c r="H185" i="13"/>
  <c r="F185" i="13" s="1"/>
  <c r="M183" i="15"/>
  <c r="N184" i="13"/>
  <c r="K184" i="13"/>
  <c r="L184" i="13" s="1"/>
  <c r="J170" i="17"/>
  <c r="F170" i="17"/>
  <c r="D170" i="17"/>
  <c r="K185" i="13" l="1"/>
  <c r="L185" i="13" s="1"/>
  <c r="N185" i="13"/>
  <c r="D185" i="13"/>
  <c r="M185" i="13" s="1"/>
  <c r="J185" i="13"/>
  <c r="D190" i="3"/>
  <c r="F190" i="3"/>
  <c r="H190" i="3" s="1"/>
  <c r="F186" i="12"/>
  <c r="H186" i="12" s="1"/>
  <c r="G186" i="12"/>
  <c r="H184" i="15"/>
  <c r="G184" i="15"/>
  <c r="I184" i="15" s="1"/>
  <c r="G189" i="3"/>
  <c r="I189" i="3" s="1"/>
  <c r="E170" i="17"/>
  <c r="K170" i="17" s="1"/>
  <c r="L170" i="17" s="1"/>
  <c r="H186" i="13" l="1"/>
  <c r="G186" i="13"/>
  <c r="I186" i="13" s="1"/>
  <c r="D184" i="15"/>
  <c r="J184" i="15"/>
  <c r="F184" i="15" s="1"/>
  <c r="D186" i="12"/>
  <c r="L186" i="12" s="1"/>
  <c r="I186" i="12"/>
  <c r="J186" i="12"/>
  <c r="K186" i="12" s="1"/>
  <c r="G190" i="3"/>
  <c r="I190" i="3" s="1"/>
  <c r="M170" i="17"/>
  <c r="N184" i="15" l="1"/>
  <c r="K184" i="15"/>
  <c r="L184" i="15" s="1"/>
  <c r="M184" i="15"/>
  <c r="F187" i="12"/>
  <c r="H187" i="12" s="1"/>
  <c r="G187" i="12"/>
  <c r="F186" i="13"/>
  <c r="D186" i="13"/>
  <c r="J186" i="13"/>
  <c r="H171" i="17"/>
  <c r="G171" i="17"/>
  <c r="I171" i="17" s="1"/>
  <c r="M186" i="13" l="1"/>
  <c r="H187" i="13"/>
  <c r="G187" i="13"/>
  <c r="I187" i="13" s="1"/>
  <c r="F187" i="13"/>
  <c r="H185" i="15"/>
  <c r="G185" i="15"/>
  <c r="I185" i="15" s="1"/>
  <c r="N186" i="13"/>
  <c r="K186" i="13"/>
  <c r="L186" i="13" s="1"/>
  <c r="I187" i="12"/>
  <c r="D187" i="12"/>
  <c r="L187" i="12" s="1"/>
  <c r="J187" i="12"/>
  <c r="K187" i="12" s="1"/>
  <c r="F171" i="17"/>
  <c r="J171" i="17"/>
  <c r="D171" i="17"/>
  <c r="G188" i="12" l="1"/>
  <c r="F188" i="12"/>
  <c r="H188" i="12" s="1"/>
  <c r="K187" i="13"/>
  <c r="L187" i="13" s="1"/>
  <c r="N187" i="13"/>
  <c r="J185" i="15"/>
  <c r="F185" i="15" s="1"/>
  <c r="D185" i="15"/>
  <c r="J187" i="13"/>
  <c r="D187" i="13"/>
  <c r="M187" i="13" s="1"/>
  <c r="E171" i="17"/>
  <c r="K171" i="17" s="1"/>
  <c r="L171" i="17" s="1"/>
  <c r="M185" i="15" l="1"/>
  <c r="G188" i="13"/>
  <c r="I188" i="13" s="1"/>
  <c r="H188" i="13"/>
  <c r="F188" i="13" s="1"/>
  <c r="G186" i="15"/>
  <c r="I186" i="15" s="1"/>
  <c r="H186" i="15"/>
  <c r="K185" i="15"/>
  <c r="L185" i="15" s="1"/>
  <c r="N185" i="15"/>
  <c r="I188" i="12"/>
  <c r="J188" i="12"/>
  <c r="K188" i="12" s="1"/>
  <c r="D188" i="12"/>
  <c r="L188" i="12" s="1"/>
  <c r="M171" i="17"/>
  <c r="K188" i="13" l="1"/>
  <c r="L188" i="13" s="1"/>
  <c r="N188" i="13"/>
  <c r="G189" i="12"/>
  <c r="F189" i="12"/>
  <c r="H189" i="12" s="1"/>
  <c r="D186" i="15"/>
  <c r="J186" i="15"/>
  <c r="F186" i="15" s="1"/>
  <c r="J188" i="13"/>
  <c r="D188" i="13"/>
  <c r="M188" i="13" s="1"/>
  <c r="H172" i="17"/>
  <c r="G172" i="17"/>
  <c r="I172" i="17" s="1"/>
  <c r="D189" i="12" l="1"/>
  <c r="L189" i="12" s="1"/>
  <c r="J189" i="12"/>
  <c r="K189" i="12" s="1"/>
  <c r="I189" i="12"/>
  <c r="H189" i="13"/>
  <c r="G189" i="13"/>
  <c r="I189" i="13" s="1"/>
  <c r="N186" i="15"/>
  <c r="K186" i="15"/>
  <c r="L186" i="15" s="1"/>
  <c r="M186" i="15"/>
  <c r="J172" i="17"/>
  <c r="F172" i="17"/>
  <c r="D172" i="17"/>
  <c r="D189" i="13" l="1"/>
  <c r="J189" i="13"/>
  <c r="G187" i="15"/>
  <c r="I187" i="15" s="1"/>
  <c r="H187" i="15"/>
  <c r="F189" i="13"/>
  <c r="F190" i="12"/>
  <c r="H190" i="12" s="1"/>
  <c r="G190" i="12"/>
  <c r="E172" i="17"/>
  <c r="K172" i="17" s="1"/>
  <c r="L172" i="17" s="1"/>
  <c r="D187" i="15" l="1"/>
  <c r="J187" i="15"/>
  <c r="F187" i="15" s="1"/>
  <c r="N189" i="13"/>
  <c r="K189" i="13"/>
  <c r="L189" i="13" s="1"/>
  <c r="I190" i="12"/>
  <c r="D190" i="12"/>
  <c r="M189" i="13"/>
  <c r="M172" i="17"/>
  <c r="N187" i="15" l="1"/>
  <c r="K187" i="15"/>
  <c r="L187" i="15" s="1"/>
  <c r="G190" i="13"/>
  <c r="I190" i="13" s="1"/>
  <c r="H190" i="13"/>
  <c r="M187" i="15"/>
  <c r="H173" i="17"/>
  <c r="G173" i="17"/>
  <c r="I173" i="17" s="1"/>
  <c r="F190" i="13" l="1"/>
  <c r="K190" i="13" s="1"/>
  <c r="L190" i="13" s="1"/>
  <c r="D190" i="13"/>
  <c r="J190" i="13"/>
  <c r="G188" i="15"/>
  <c r="I188" i="15" s="1"/>
  <c r="H188" i="15"/>
  <c r="F173" i="17"/>
  <c r="J173" i="17"/>
  <c r="D173" i="17"/>
  <c r="J188" i="15" l="1"/>
  <c r="F188" i="15" s="1"/>
  <c r="D188" i="15"/>
  <c r="E173" i="17"/>
  <c r="K173" i="17" s="1"/>
  <c r="L173" i="17" s="1"/>
  <c r="M188" i="15" l="1"/>
  <c r="H189" i="15" s="1"/>
  <c r="K188" i="15"/>
  <c r="L188" i="15" s="1"/>
  <c r="N188" i="15"/>
  <c r="M173" i="17"/>
  <c r="G189" i="15" l="1"/>
  <c r="I189" i="15" s="1"/>
  <c r="J189" i="15" s="1"/>
  <c r="F189" i="15" s="1"/>
  <c r="G174" i="17"/>
  <c r="I174" i="17" s="1"/>
  <c r="H174" i="17"/>
  <c r="D189" i="15" l="1"/>
  <c r="M189" i="15" s="1"/>
  <c r="G190" i="15" s="1"/>
  <c r="I190" i="15" s="1"/>
  <c r="N189" i="15"/>
  <c r="K189" i="15"/>
  <c r="L189" i="15" s="1"/>
  <c r="J174" i="17"/>
  <c r="F174" i="17"/>
  <c r="D174" i="17"/>
  <c r="H190" i="15" l="1"/>
  <c r="D190" i="15" s="1"/>
  <c r="E174" i="17"/>
  <c r="K174" i="17" s="1"/>
  <c r="L174" i="17" s="1"/>
  <c r="J190" i="15" l="1"/>
  <c r="F190" i="15" s="1"/>
  <c r="K190" i="15" s="1"/>
  <c r="L190" i="15" s="1"/>
  <c r="M174" i="17"/>
  <c r="G175" i="17" l="1"/>
  <c r="I175" i="17" s="1"/>
  <c r="H175" i="17"/>
  <c r="F175" i="17" l="1"/>
  <c r="J175" i="17"/>
  <c r="D175" i="17"/>
  <c r="E175" i="17" l="1"/>
  <c r="K175" i="17" s="1"/>
  <c r="L175" i="17" s="1"/>
  <c r="M175" i="17" l="1"/>
  <c r="H176" i="17" l="1"/>
  <c r="G176" i="17"/>
  <c r="I176" i="17" s="1"/>
  <c r="F176" i="17" l="1"/>
  <c r="J176" i="17"/>
  <c r="D176" i="17"/>
  <c r="E176" i="17" l="1"/>
  <c r="K176" i="17" s="1"/>
  <c r="L176" i="17" s="1"/>
  <c r="M176" i="17" l="1"/>
  <c r="G177" i="17" l="1"/>
  <c r="I177" i="17" s="1"/>
  <c r="H177" i="17"/>
  <c r="J177" i="17" l="1"/>
  <c r="F177" i="17"/>
  <c r="D177" i="17"/>
  <c r="E177" i="17" l="1"/>
  <c r="K177" i="17" s="1"/>
  <c r="L177" i="17" s="1"/>
  <c r="M177" i="17" l="1"/>
  <c r="G178" i="17" l="1"/>
  <c r="I178" i="17" s="1"/>
  <c r="H178" i="17"/>
  <c r="J178" i="17" l="1"/>
  <c r="F178" i="17"/>
  <c r="D178" i="17"/>
  <c r="E190" i="3" l="1"/>
  <c r="J190" i="3" s="1"/>
  <c r="E190" i="13"/>
  <c r="E190" i="15"/>
  <c r="E190" i="12"/>
  <c r="F13" i="11"/>
  <c r="E178" i="17"/>
  <c r="K178" i="17" s="1"/>
  <c r="L178" i="17" s="1"/>
  <c r="J190" i="12" l="1"/>
  <c r="K190" i="12" s="1"/>
  <c r="L190" i="12"/>
  <c r="N190" i="15"/>
  <c r="M190" i="15"/>
  <c r="N190" i="13"/>
  <c r="M190" i="13"/>
  <c r="D191" i="3"/>
  <c r="F191" i="3"/>
  <c r="H191" i="3" s="1"/>
  <c r="M178" i="17"/>
  <c r="H191" i="15" l="1"/>
  <c r="G191" i="15"/>
  <c r="I191" i="15" s="1"/>
  <c r="H191" i="13"/>
  <c r="G191" i="13"/>
  <c r="I191" i="13" s="1"/>
  <c r="E13" i="11"/>
  <c r="F191" i="12"/>
  <c r="H191" i="12" s="1"/>
  <c r="G191" i="12"/>
  <c r="G191" i="3"/>
  <c r="I191" i="3" s="1"/>
  <c r="J191" i="3"/>
  <c r="H179" i="17"/>
  <c r="G179" i="17"/>
  <c r="I179" i="17" s="1"/>
  <c r="F191" i="13" l="1"/>
  <c r="J191" i="13"/>
  <c r="D191" i="13"/>
  <c r="I191" i="12"/>
  <c r="J191" i="12"/>
  <c r="K191" i="12" s="1"/>
  <c r="D191" i="12"/>
  <c r="L191" i="12" s="1"/>
  <c r="F192" i="3"/>
  <c r="H192" i="3" s="1"/>
  <c r="D192" i="3"/>
  <c r="G192" i="3" s="1"/>
  <c r="J191" i="15"/>
  <c r="F191" i="15" s="1"/>
  <c r="D191" i="15"/>
  <c r="J179" i="17"/>
  <c r="F179" i="17"/>
  <c r="D179" i="17"/>
  <c r="M191" i="13" l="1"/>
  <c r="I192" i="3"/>
  <c r="M191" i="15"/>
  <c r="H192" i="15" s="1"/>
  <c r="H192" i="13"/>
  <c r="F192" i="13" s="1"/>
  <c r="G192" i="13"/>
  <c r="I192" i="13" s="1"/>
  <c r="G192" i="12"/>
  <c r="F192" i="12"/>
  <c r="H192" i="12" s="1"/>
  <c r="K191" i="15"/>
  <c r="L191" i="15" s="1"/>
  <c r="N191" i="15"/>
  <c r="J192" i="3"/>
  <c r="K191" i="13"/>
  <c r="L191" i="13" s="1"/>
  <c r="N191" i="13"/>
  <c r="E179" i="17"/>
  <c r="K179" i="17" s="1"/>
  <c r="L179" i="17" s="1"/>
  <c r="G192" i="15" l="1"/>
  <c r="I192" i="15" s="1"/>
  <c r="J192" i="15" s="1"/>
  <c r="F192" i="15" s="1"/>
  <c r="I192" i="12"/>
  <c r="J192" i="12"/>
  <c r="K192" i="12" s="1"/>
  <c r="D192" i="12"/>
  <c r="L192" i="12" s="1"/>
  <c r="F193" i="3"/>
  <c r="H193" i="3" s="1"/>
  <c r="D193" i="3"/>
  <c r="J193" i="3" s="1"/>
  <c r="N192" i="13"/>
  <c r="K192" i="13"/>
  <c r="L192" i="13" s="1"/>
  <c r="D192" i="13"/>
  <c r="M192" i="13" s="1"/>
  <c r="J192" i="13"/>
  <c r="M179" i="17"/>
  <c r="D192" i="15" l="1"/>
  <c r="H193" i="13"/>
  <c r="G193" i="13"/>
  <c r="I193" i="13" s="1"/>
  <c r="F193" i="13"/>
  <c r="F193" i="12"/>
  <c r="H193" i="12" s="1"/>
  <c r="G193" i="12"/>
  <c r="M192" i="15"/>
  <c r="F194" i="3"/>
  <c r="H194" i="3" s="1"/>
  <c r="D194" i="3"/>
  <c r="N192" i="15"/>
  <c r="K192" i="15"/>
  <c r="L192" i="15" s="1"/>
  <c r="G193" i="3"/>
  <c r="I193" i="3" s="1"/>
  <c r="G180" i="17"/>
  <c r="I180" i="17" s="1"/>
  <c r="H180" i="17"/>
  <c r="G194" i="3" l="1"/>
  <c r="J194" i="3"/>
  <c r="G193" i="15"/>
  <c r="I193" i="15" s="1"/>
  <c r="H193" i="15"/>
  <c r="K193" i="13"/>
  <c r="L193" i="13" s="1"/>
  <c r="N193" i="13"/>
  <c r="D195" i="3"/>
  <c r="J195" i="3"/>
  <c r="F195" i="3"/>
  <c r="H195" i="3" s="1"/>
  <c r="I193" i="12"/>
  <c r="D193" i="12"/>
  <c r="L193" i="12" s="1"/>
  <c r="J193" i="12"/>
  <c r="K193" i="12" s="1"/>
  <c r="I194" i="3"/>
  <c r="J193" i="13"/>
  <c r="D193" i="13"/>
  <c r="M193" i="13" s="1"/>
  <c r="J180" i="17"/>
  <c r="F180" i="17"/>
  <c r="D180" i="17"/>
  <c r="G195" i="3" l="1"/>
  <c r="D196" i="3"/>
  <c r="F196" i="3"/>
  <c r="H196" i="3" s="1"/>
  <c r="J196" i="3"/>
  <c r="H194" i="13"/>
  <c r="G194" i="13"/>
  <c r="I194" i="13" s="1"/>
  <c r="F194" i="12"/>
  <c r="H194" i="12" s="1"/>
  <c r="G194" i="12"/>
  <c r="I195" i="3"/>
  <c r="D193" i="15"/>
  <c r="J193" i="15"/>
  <c r="F193" i="15" s="1"/>
  <c r="E180" i="17"/>
  <c r="K180" i="17" s="1"/>
  <c r="L180" i="17" s="1"/>
  <c r="F194" i="13" l="1"/>
  <c r="J194" i="13"/>
  <c r="D194" i="13"/>
  <c r="M194" i="13" s="1"/>
  <c r="J194" i="12"/>
  <c r="K194" i="12" s="1"/>
  <c r="D194" i="12"/>
  <c r="L194" i="12" s="1"/>
  <c r="I194" i="12"/>
  <c r="F197" i="3"/>
  <c r="H197" i="3" s="1"/>
  <c r="D197" i="3"/>
  <c r="G197" i="3" s="1"/>
  <c r="K193" i="15"/>
  <c r="L193" i="15" s="1"/>
  <c r="N193" i="15"/>
  <c r="M193" i="15"/>
  <c r="G196" i="3"/>
  <c r="I196" i="3" s="1"/>
  <c r="M180" i="17"/>
  <c r="I197" i="3" l="1"/>
  <c r="H195" i="13"/>
  <c r="G195" i="13"/>
  <c r="I195" i="13" s="1"/>
  <c r="H194" i="15"/>
  <c r="G194" i="15"/>
  <c r="I194" i="15" s="1"/>
  <c r="J197" i="3"/>
  <c r="G195" i="12"/>
  <c r="F195" i="12"/>
  <c r="H195" i="12" s="1"/>
  <c r="K194" i="13"/>
  <c r="L194" i="13" s="1"/>
  <c r="N194" i="13"/>
  <c r="H181" i="17"/>
  <c r="G181" i="17"/>
  <c r="I181" i="17" s="1"/>
  <c r="J195" i="12" l="1"/>
  <c r="K195" i="12" s="1"/>
  <c r="D195" i="12"/>
  <c r="L195" i="12" s="1"/>
  <c r="I195" i="12"/>
  <c r="J194" i="15"/>
  <c r="F194" i="15" s="1"/>
  <c r="D194" i="15"/>
  <c r="F198" i="3"/>
  <c r="H198" i="3" s="1"/>
  <c r="D198" i="3"/>
  <c r="G198" i="3" s="1"/>
  <c r="F195" i="13"/>
  <c r="D195" i="13"/>
  <c r="J195" i="13"/>
  <c r="J181" i="17"/>
  <c r="F181" i="17"/>
  <c r="D181" i="17"/>
  <c r="I198" i="3" l="1"/>
  <c r="M195" i="13"/>
  <c r="H196" i="13" s="1"/>
  <c r="N194" i="15"/>
  <c r="K194" i="15"/>
  <c r="L194" i="15" s="1"/>
  <c r="N195" i="13"/>
  <c r="K195" i="13"/>
  <c r="L195" i="13" s="1"/>
  <c r="J198" i="3"/>
  <c r="F196" i="12"/>
  <c r="H196" i="12" s="1"/>
  <c r="G196" i="12"/>
  <c r="M194" i="15"/>
  <c r="E181" i="17"/>
  <c r="K181" i="17" s="1"/>
  <c r="L181" i="17" s="1"/>
  <c r="G196" i="13" l="1"/>
  <c r="I196" i="13" s="1"/>
  <c r="F196" i="13"/>
  <c r="D196" i="13"/>
  <c r="M196" i="13" s="1"/>
  <c r="J196" i="13"/>
  <c r="F199" i="3"/>
  <c r="H199" i="3" s="1"/>
  <c r="D199" i="3"/>
  <c r="G199" i="3" s="1"/>
  <c r="I199" i="3" s="1"/>
  <c r="G195" i="15"/>
  <c r="I195" i="15" s="1"/>
  <c r="H195" i="15"/>
  <c r="J196" i="12"/>
  <c r="K196" i="12" s="1"/>
  <c r="D196" i="12"/>
  <c r="L196" i="12" s="1"/>
  <c r="I196" i="12"/>
  <c r="M181" i="17"/>
  <c r="J199" i="3" l="1"/>
  <c r="D200" i="3" s="1"/>
  <c r="J195" i="15"/>
  <c r="F195" i="15" s="1"/>
  <c r="D195" i="15"/>
  <c r="F197" i="12"/>
  <c r="H197" i="12" s="1"/>
  <c r="G197" i="12"/>
  <c r="H197" i="13"/>
  <c r="G197" i="13"/>
  <c r="I197" i="13" s="1"/>
  <c r="K196" i="13"/>
  <c r="L196" i="13" s="1"/>
  <c r="N196" i="13"/>
  <c r="G182" i="17"/>
  <c r="I182" i="17" s="1"/>
  <c r="H182" i="17"/>
  <c r="F200" i="3" l="1"/>
  <c r="H200" i="3" s="1"/>
  <c r="F197" i="13"/>
  <c r="D197" i="13"/>
  <c r="J197" i="13"/>
  <c r="G200" i="3"/>
  <c r="I200" i="3" s="1"/>
  <c r="I197" i="12"/>
  <c r="J197" i="12"/>
  <c r="K197" i="12" s="1"/>
  <c r="D197" i="12"/>
  <c r="L197" i="12" s="1"/>
  <c r="M195" i="15"/>
  <c r="J200" i="3"/>
  <c r="N195" i="15"/>
  <c r="K195" i="15"/>
  <c r="L195" i="15" s="1"/>
  <c r="J182" i="17"/>
  <c r="F182" i="17"/>
  <c r="D182" i="17"/>
  <c r="M197" i="13" l="1"/>
  <c r="G196" i="15"/>
  <c r="I196" i="15" s="1"/>
  <c r="H196" i="15"/>
  <c r="G198" i="13"/>
  <c r="I198" i="13" s="1"/>
  <c r="H198" i="13"/>
  <c r="F198" i="13" s="1"/>
  <c r="F198" i="12"/>
  <c r="H198" i="12" s="1"/>
  <c r="G198" i="12"/>
  <c r="F201" i="3"/>
  <c r="H201" i="3" s="1"/>
  <c r="D201" i="3"/>
  <c r="J201" i="3" s="1"/>
  <c r="N197" i="13"/>
  <c r="K197" i="13"/>
  <c r="L197" i="13" s="1"/>
  <c r="E182" i="17"/>
  <c r="K182" i="17" s="1"/>
  <c r="L182" i="17" s="1"/>
  <c r="G10" i="1" s="1"/>
  <c r="G201" i="3" l="1"/>
  <c r="F202" i="3"/>
  <c r="H202" i="3" s="1"/>
  <c r="D202" i="3"/>
  <c r="I201" i="3"/>
  <c r="N198" i="13"/>
  <c r="K198" i="13"/>
  <c r="L198" i="13" s="1"/>
  <c r="J196" i="15"/>
  <c r="F196" i="15" s="1"/>
  <c r="D196" i="15"/>
  <c r="D198" i="12"/>
  <c r="L198" i="12" s="1"/>
  <c r="J198" i="12"/>
  <c r="K198" i="12" s="1"/>
  <c r="I198" i="12"/>
  <c r="J198" i="13"/>
  <c r="D198" i="13"/>
  <c r="M198" i="13" s="1"/>
  <c r="M182" i="17"/>
  <c r="M196" i="15" l="1"/>
  <c r="H199" i="13"/>
  <c r="G199" i="13"/>
  <c r="I199" i="13" s="1"/>
  <c r="F199" i="12"/>
  <c r="H199" i="12" s="1"/>
  <c r="G199" i="12"/>
  <c r="G197" i="15"/>
  <c r="I197" i="15" s="1"/>
  <c r="H197" i="15"/>
  <c r="N196" i="15"/>
  <c r="K196" i="15"/>
  <c r="L196" i="15" s="1"/>
  <c r="G202" i="3"/>
  <c r="I202" i="3" s="1"/>
  <c r="G183" i="17"/>
  <c r="I183" i="17" s="1"/>
  <c r="H183" i="17"/>
  <c r="D199" i="12" l="1"/>
  <c r="L199" i="12" s="1"/>
  <c r="J199" i="12"/>
  <c r="K199" i="12" s="1"/>
  <c r="I199" i="12"/>
  <c r="J197" i="15"/>
  <c r="F197" i="15" s="1"/>
  <c r="D197" i="15"/>
  <c r="F199" i="13"/>
  <c r="D199" i="13"/>
  <c r="M199" i="13" s="1"/>
  <c r="J199" i="13"/>
  <c r="J183" i="17"/>
  <c r="F183" i="17"/>
  <c r="D183" i="17"/>
  <c r="K197" i="15" l="1"/>
  <c r="L197" i="15" s="1"/>
  <c r="N197" i="15"/>
  <c r="K199" i="13"/>
  <c r="L199" i="13" s="1"/>
  <c r="N199" i="13"/>
  <c r="G200" i="13"/>
  <c r="I200" i="13" s="1"/>
  <c r="H200" i="13"/>
  <c r="F200" i="13" s="1"/>
  <c r="M197" i="15"/>
  <c r="G200" i="12"/>
  <c r="F200" i="12"/>
  <c r="H200" i="12" s="1"/>
  <c r="E183" i="17"/>
  <c r="K183" i="17" s="1"/>
  <c r="L183" i="17" s="1"/>
  <c r="K200" i="13" l="1"/>
  <c r="L200" i="13" s="1"/>
  <c r="N200" i="13"/>
  <c r="D200" i="13"/>
  <c r="M200" i="13" s="1"/>
  <c r="J200" i="13"/>
  <c r="I200" i="12"/>
  <c r="D200" i="12"/>
  <c r="L200" i="12" s="1"/>
  <c r="J200" i="12"/>
  <c r="K200" i="12" s="1"/>
  <c r="H198" i="15"/>
  <c r="G198" i="15"/>
  <c r="I198" i="15" s="1"/>
  <c r="M183" i="17"/>
  <c r="D198" i="15" l="1"/>
  <c r="J198" i="15"/>
  <c r="F198" i="15" s="1"/>
  <c r="G201" i="13"/>
  <c r="I201" i="13" s="1"/>
  <c r="H201" i="13"/>
  <c r="F201" i="12"/>
  <c r="H201" i="12" s="1"/>
  <c r="G201" i="12"/>
  <c r="G184" i="17"/>
  <c r="I184" i="17" s="1"/>
  <c r="H184" i="17"/>
  <c r="F201" i="13" l="1"/>
  <c r="D201" i="13"/>
  <c r="J201" i="13"/>
  <c r="D201" i="12"/>
  <c r="L201" i="12" s="1"/>
  <c r="J201" i="12"/>
  <c r="K201" i="12" s="1"/>
  <c r="I201" i="12"/>
  <c r="N198" i="15"/>
  <c r="K198" i="15"/>
  <c r="L198" i="15" s="1"/>
  <c r="M198" i="15"/>
  <c r="J184" i="17"/>
  <c r="F184" i="17"/>
  <c r="D184" i="17"/>
  <c r="F202" i="12" l="1"/>
  <c r="H202" i="12" s="1"/>
  <c r="G202" i="12"/>
  <c r="M201" i="13"/>
  <c r="H199" i="15"/>
  <c r="G199" i="15"/>
  <c r="I199" i="15" s="1"/>
  <c r="N201" i="13"/>
  <c r="K201" i="13"/>
  <c r="L201" i="13" s="1"/>
  <c r="E184" i="17"/>
  <c r="K184" i="17" s="1"/>
  <c r="L184" i="17" s="1"/>
  <c r="D199" i="15" l="1"/>
  <c r="J199" i="15"/>
  <c r="F199" i="15" s="1"/>
  <c r="G202" i="13"/>
  <c r="I202" i="13" s="1"/>
  <c r="H202" i="13"/>
  <c r="I202" i="12"/>
  <c r="D202" i="12"/>
  <c r="M184" i="17"/>
  <c r="D202" i="13" l="1"/>
  <c r="J202" i="13"/>
  <c r="K199" i="15"/>
  <c r="L199" i="15" s="1"/>
  <c r="N199" i="15"/>
  <c r="F202" i="13"/>
  <c r="K202" i="13" s="1"/>
  <c r="L202" i="13" s="1"/>
  <c r="M199" i="15"/>
  <c r="H185" i="17"/>
  <c r="G185" i="17"/>
  <c r="I185" i="17" s="1"/>
  <c r="G200" i="15" l="1"/>
  <c r="I200" i="15" s="1"/>
  <c r="H200" i="15"/>
  <c r="F185" i="17"/>
  <c r="J185" i="17"/>
  <c r="D185" i="17"/>
  <c r="J200" i="15" l="1"/>
  <c r="F200" i="15" s="1"/>
  <c r="D200" i="15"/>
  <c r="E185" i="17"/>
  <c r="K185" i="17" s="1"/>
  <c r="L185" i="17" s="1"/>
  <c r="M200" i="15" l="1"/>
  <c r="H201" i="15" s="1"/>
  <c r="N200" i="15"/>
  <c r="K200" i="15"/>
  <c r="L200" i="15" s="1"/>
  <c r="M185" i="17"/>
  <c r="G201" i="15" l="1"/>
  <c r="I201" i="15" s="1"/>
  <c r="J201" i="15" s="1"/>
  <c r="F201" i="15" s="1"/>
  <c r="G186" i="17"/>
  <c r="I186" i="17" s="1"/>
  <c r="H186" i="17"/>
  <c r="D201" i="15" l="1"/>
  <c r="N201" i="15"/>
  <c r="K201" i="15"/>
  <c r="L201" i="15" s="1"/>
  <c r="M201" i="15"/>
  <c r="J186" i="17"/>
  <c r="F186" i="17"/>
  <c r="D186" i="17"/>
  <c r="G202" i="15" l="1"/>
  <c r="I202" i="15" s="1"/>
  <c r="H202" i="15"/>
  <c r="E186" i="17"/>
  <c r="K186" i="17" s="1"/>
  <c r="L186" i="17" s="1"/>
  <c r="D202" i="15" l="1"/>
  <c r="J202" i="15"/>
  <c r="F202" i="15" s="1"/>
  <c r="K202" i="15" s="1"/>
  <c r="L202" i="15" s="1"/>
  <c r="M186" i="17"/>
  <c r="G187" i="17" l="1"/>
  <c r="I187" i="17" s="1"/>
  <c r="H187" i="17"/>
  <c r="F187" i="17" l="1"/>
  <c r="J187" i="17"/>
  <c r="D187" i="17"/>
  <c r="E187" i="17" l="1"/>
  <c r="K187" i="17" s="1"/>
  <c r="L187" i="17" s="1"/>
  <c r="M187" i="17" l="1"/>
  <c r="H188" i="17" l="1"/>
  <c r="G188" i="17"/>
  <c r="I188" i="17" s="1"/>
  <c r="F188" i="17" l="1"/>
  <c r="J188" i="17"/>
  <c r="D188" i="17"/>
  <c r="E188" i="17" l="1"/>
  <c r="K188" i="17" s="1"/>
  <c r="L188" i="17" s="1"/>
  <c r="M188" i="17" l="1"/>
  <c r="H189" i="17" l="1"/>
  <c r="G189" i="17"/>
  <c r="I189" i="17" s="1"/>
  <c r="J189" i="17" l="1"/>
  <c r="F189" i="17"/>
  <c r="D189" i="17"/>
  <c r="E189" i="17" l="1"/>
  <c r="K189" i="17" s="1"/>
  <c r="L189" i="17" s="1"/>
  <c r="M189" i="17" l="1"/>
  <c r="H190" i="17" l="1"/>
  <c r="G190" i="17"/>
  <c r="I190" i="17" s="1"/>
  <c r="F190" i="17" l="1"/>
  <c r="J190" i="17"/>
  <c r="D190" i="17"/>
  <c r="E202" i="3" l="1"/>
  <c r="J202" i="3" s="1"/>
  <c r="E202" i="12"/>
  <c r="E202" i="13"/>
  <c r="E202" i="15"/>
  <c r="F14" i="11"/>
  <c r="E190" i="17"/>
  <c r="K190" i="17" s="1"/>
  <c r="L190" i="17" s="1"/>
  <c r="N202" i="15" l="1"/>
  <c r="M202" i="15"/>
  <c r="N202" i="13"/>
  <c r="M202" i="13"/>
  <c r="J202" i="12"/>
  <c r="K202" i="12" s="1"/>
  <c r="L202" i="12"/>
  <c r="D203" i="3"/>
  <c r="F203" i="3"/>
  <c r="H203" i="3" s="1"/>
  <c r="M190" i="17"/>
  <c r="E14" i="11" l="1"/>
  <c r="G203" i="12"/>
  <c r="F203" i="12"/>
  <c r="H203" i="12" s="1"/>
  <c r="H203" i="15"/>
  <c r="G203" i="15"/>
  <c r="I203" i="15" s="1"/>
  <c r="G203" i="13"/>
  <c r="I203" i="13" s="1"/>
  <c r="H203" i="13"/>
  <c r="F203" i="13"/>
  <c r="J203" i="3"/>
  <c r="G203" i="3"/>
  <c r="I203" i="3" s="1"/>
  <c r="H191" i="17"/>
  <c r="G191" i="17"/>
  <c r="I191" i="17" s="1"/>
  <c r="N203" i="13" l="1"/>
  <c r="K203" i="13"/>
  <c r="L203" i="13" s="1"/>
  <c r="D203" i="15"/>
  <c r="J203" i="15"/>
  <c r="F203" i="15" s="1"/>
  <c r="J203" i="13"/>
  <c r="D203" i="13"/>
  <c r="M203" i="13" s="1"/>
  <c r="D204" i="3"/>
  <c r="F204" i="3"/>
  <c r="H204" i="3" s="1"/>
  <c r="I203" i="12"/>
  <c r="D203" i="12"/>
  <c r="L203" i="12" s="1"/>
  <c r="J203" i="12"/>
  <c r="K203" i="12" s="1"/>
  <c r="D191" i="17"/>
  <c r="F191" i="17"/>
  <c r="J191" i="17"/>
  <c r="G204" i="3" l="1"/>
  <c r="I204" i="3" s="1"/>
  <c r="N203" i="15"/>
  <c r="K203" i="15"/>
  <c r="L203" i="15" s="1"/>
  <c r="M203" i="15"/>
  <c r="J204" i="3"/>
  <c r="F204" i="12"/>
  <c r="H204" i="12" s="1"/>
  <c r="G204" i="12"/>
  <c r="H204" i="13"/>
  <c r="G204" i="13"/>
  <c r="I204" i="13" s="1"/>
  <c r="E191" i="17"/>
  <c r="K191" i="17" s="1"/>
  <c r="L191" i="17" s="1"/>
  <c r="D205" i="3" l="1"/>
  <c r="F205" i="3"/>
  <c r="H205" i="3" s="1"/>
  <c r="D204" i="13"/>
  <c r="J204" i="13"/>
  <c r="H204" i="15"/>
  <c r="G204" i="15"/>
  <c r="I204" i="15" s="1"/>
  <c r="D204" i="12"/>
  <c r="L204" i="12" s="1"/>
  <c r="J204" i="12"/>
  <c r="K204" i="12" s="1"/>
  <c r="I204" i="12"/>
  <c r="F204" i="13"/>
  <c r="M191" i="17"/>
  <c r="J204" i="15" l="1"/>
  <c r="F204" i="15" s="1"/>
  <c r="D204" i="15"/>
  <c r="N204" i="13"/>
  <c r="K204" i="13"/>
  <c r="L204" i="13" s="1"/>
  <c r="M204" i="13"/>
  <c r="G205" i="3"/>
  <c r="I205" i="3" s="1"/>
  <c r="G205" i="12"/>
  <c r="F205" i="12"/>
  <c r="H205" i="12" s="1"/>
  <c r="J205" i="3"/>
  <c r="G192" i="17"/>
  <c r="I192" i="17" s="1"/>
  <c r="H192" i="17"/>
  <c r="M204" i="15" l="1"/>
  <c r="G205" i="15" s="1"/>
  <c r="I205" i="15" s="1"/>
  <c r="I205" i="12"/>
  <c r="D205" i="12"/>
  <c r="L205" i="12" s="1"/>
  <c r="J205" i="12"/>
  <c r="K205" i="12" s="1"/>
  <c r="H205" i="15"/>
  <c r="D206" i="3"/>
  <c r="F206" i="3"/>
  <c r="H206" i="3" s="1"/>
  <c r="H205" i="13"/>
  <c r="G205" i="13"/>
  <c r="I205" i="13" s="1"/>
  <c r="N204" i="15"/>
  <c r="K204" i="15"/>
  <c r="L204" i="15" s="1"/>
  <c r="J192" i="17"/>
  <c r="F192" i="17"/>
  <c r="D192" i="17"/>
  <c r="G206" i="3" l="1"/>
  <c r="I206" i="3" s="1"/>
  <c r="J205" i="15"/>
  <c r="F205" i="15" s="1"/>
  <c r="D205" i="15"/>
  <c r="M205" i="15" s="1"/>
  <c r="J206" i="3"/>
  <c r="G206" i="12"/>
  <c r="F206" i="12"/>
  <c r="H206" i="12" s="1"/>
  <c r="F205" i="13"/>
  <c r="J205" i="13"/>
  <c r="D205" i="13"/>
  <c r="E192" i="17"/>
  <c r="K192" i="17" s="1"/>
  <c r="L192" i="17" s="1"/>
  <c r="M205" i="13" l="1"/>
  <c r="G206" i="13"/>
  <c r="I206" i="13" s="1"/>
  <c r="H206" i="13"/>
  <c r="D207" i="3"/>
  <c r="F207" i="3"/>
  <c r="H207" i="3" s="1"/>
  <c r="K205" i="13"/>
  <c r="L205" i="13" s="1"/>
  <c r="N205" i="13"/>
  <c r="H206" i="15"/>
  <c r="G206" i="15"/>
  <c r="I206" i="15" s="1"/>
  <c r="I206" i="12"/>
  <c r="J206" i="12"/>
  <c r="K206" i="12" s="1"/>
  <c r="D206" i="12"/>
  <c r="L206" i="12" s="1"/>
  <c r="N205" i="15"/>
  <c r="K205" i="15"/>
  <c r="L205" i="15" s="1"/>
  <c r="M192" i="17"/>
  <c r="F206" i="13" l="1"/>
  <c r="D206" i="13"/>
  <c r="M206" i="13" s="1"/>
  <c r="J206" i="13"/>
  <c r="J206" i="15"/>
  <c r="F206" i="15" s="1"/>
  <c r="D206" i="15"/>
  <c r="G207" i="3"/>
  <c r="I207" i="3" s="1"/>
  <c r="G207" i="12"/>
  <c r="F207" i="12"/>
  <c r="H207" i="12" s="1"/>
  <c r="J207" i="3"/>
  <c r="G193" i="17"/>
  <c r="I193" i="17" s="1"/>
  <c r="H193" i="17"/>
  <c r="J207" i="12" l="1"/>
  <c r="K207" i="12" s="1"/>
  <c r="I207" i="12"/>
  <c r="D207" i="12"/>
  <c r="L207" i="12" s="1"/>
  <c r="H207" i="13"/>
  <c r="G207" i="13"/>
  <c r="I207" i="13" s="1"/>
  <c r="N206" i="15"/>
  <c r="K206" i="15"/>
  <c r="L206" i="15" s="1"/>
  <c r="F208" i="3"/>
  <c r="H208" i="3" s="1"/>
  <c r="D208" i="3"/>
  <c r="M206" i="15"/>
  <c r="N206" i="13"/>
  <c r="K206" i="13"/>
  <c r="L206" i="13" s="1"/>
  <c r="F193" i="17"/>
  <c r="J193" i="17"/>
  <c r="D193" i="17"/>
  <c r="G208" i="3" l="1"/>
  <c r="I208" i="3" s="1"/>
  <c r="D207" i="13"/>
  <c r="J207" i="13"/>
  <c r="G208" i="12"/>
  <c r="F208" i="12"/>
  <c r="H208" i="12" s="1"/>
  <c r="H207" i="15"/>
  <c r="G207" i="15"/>
  <c r="I207" i="15" s="1"/>
  <c r="F207" i="13"/>
  <c r="J208" i="3"/>
  <c r="E193" i="17"/>
  <c r="K193" i="17" s="1"/>
  <c r="L193" i="17" s="1"/>
  <c r="K207" i="13" l="1"/>
  <c r="L207" i="13" s="1"/>
  <c r="N207" i="13"/>
  <c r="D208" i="12"/>
  <c r="L208" i="12" s="1"/>
  <c r="J208" i="12"/>
  <c r="K208" i="12" s="1"/>
  <c r="I208" i="12"/>
  <c r="D209" i="3"/>
  <c r="J209" i="3"/>
  <c r="F209" i="3"/>
  <c r="H209" i="3" s="1"/>
  <c r="J207" i="15"/>
  <c r="F207" i="15" s="1"/>
  <c r="D207" i="15"/>
  <c r="M207" i="13"/>
  <c r="M193" i="17"/>
  <c r="M207" i="15" l="1"/>
  <c r="H208" i="13"/>
  <c r="G208" i="13"/>
  <c r="I208" i="13" s="1"/>
  <c r="D210" i="3"/>
  <c r="F210" i="3"/>
  <c r="H210" i="3" s="1"/>
  <c r="G209" i="12"/>
  <c r="F209" i="12"/>
  <c r="H209" i="12" s="1"/>
  <c r="H208" i="15"/>
  <c r="D208" i="15" s="1"/>
  <c r="G208" i="15"/>
  <c r="I208" i="15" s="1"/>
  <c r="G209" i="3"/>
  <c r="I209" i="3" s="1"/>
  <c r="K207" i="15"/>
  <c r="L207" i="15" s="1"/>
  <c r="N207" i="15"/>
  <c r="G194" i="17"/>
  <c r="I194" i="17" s="1"/>
  <c r="H194" i="17"/>
  <c r="G210" i="3" l="1"/>
  <c r="I210" i="3" s="1"/>
  <c r="D209" i="12"/>
  <c r="L209" i="12" s="1"/>
  <c r="I209" i="12"/>
  <c r="J209" i="12"/>
  <c r="K209" i="12" s="1"/>
  <c r="J208" i="15"/>
  <c r="F208" i="15" s="1"/>
  <c r="J210" i="3"/>
  <c r="F208" i="13"/>
  <c r="D208" i="13"/>
  <c r="J208" i="13"/>
  <c r="J194" i="17"/>
  <c r="F194" i="17"/>
  <c r="D194" i="17"/>
  <c r="F211" i="3" l="1"/>
  <c r="H211" i="3" s="1"/>
  <c r="D211" i="3"/>
  <c r="G211" i="3" s="1"/>
  <c r="J211" i="3"/>
  <c r="N208" i="15"/>
  <c r="K208" i="15"/>
  <c r="L208" i="15" s="1"/>
  <c r="F210" i="12"/>
  <c r="H210" i="12" s="1"/>
  <c r="G210" i="12"/>
  <c r="N208" i="13"/>
  <c r="K208" i="13"/>
  <c r="L208" i="13" s="1"/>
  <c r="M208" i="13"/>
  <c r="M208" i="15"/>
  <c r="E194" i="17"/>
  <c r="K194" i="17" s="1"/>
  <c r="L194" i="17" s="1"/>
  <c r="G209" i="15" l="1"/>
  <c r="I209" i="15" s="1"/>
  <c r="H209" i="15"/>
  <c r="I210" i="12"/>
  <c r="J210" i="12"/>
  <c r="K210" i="12" s="1"/>
  <c r="D210" i="12"/>
  <c r="L210" i="12" s="1"/>
  <c r="D212" i="3"/>
  <c r="F212" i="3"/>
  <c r="H212" i="3" s="1"/>
  <c r="G209" i="13"/>
  <c r="I209" i="13" s="1"/>
  <c r="H209" i="13"/>
  <c r="F209" i="13" s="1"/>
  <c r="I211" i="3"/>
  <c r="M194" i="17"/>
  <c r="N209" i="13" l="1"/>
  <c r="K209" i="13"/>
  <c r="L209" i="13" s="1"/>
  <c r="D209" i="13"/>
  <c r="M209" i="13" s="1"/>
  <c r="J209" i="13"/>
  <c r="G212" i="3"/>
  <c r="I212" i="3" s="1"/>
  <c r="F211" i="12"/>
  <c r="H211" i="12" s="1"/>
  <c r="G211" i="12"/>
  <c r="D209" i="15"/>
  <c r="M209" i="15" s="1"/>
  <c r="J209" i="15"/>
  <c r="F209" i="15" s="1"/>
  <c r="J212" i="3"/>
  <c r="H195" i="17"/>
  <c r="G195" i="17"/>
  <c r="I195" i="17" s="1"/>
  <c r="H210" i="15" l="1"/>
  <c r="G210" i="15"/>
  <c r="I210" i="15" s="1"/>
  <c r="I211" i="12"/>
  <c r="D211" i="12"/>
  <c r="L211" i="12" s="1"/>
  <c r="J211" i="12"/>
  <c r="K211" i="12" s="1"/>
  <c r="H210" i="13"/>
  <c r="G210" i="13"/>
  <c r="I210" i="13" s="1"/>
  <c r="D213" i="3"/>
  <c r="G213" i="3" s="1"/>
  <c r="F213" i="3"/>
  <c r="H213" i="3" s="1"/>
  <c r="N209" i="15"/>
  <c r="K209" i="15"/>
  <c r="L209" i="15" s="1"/>
  <c r="F195" i="17"/>
  <c r="D195" i="17"/>
  <c r="J195" i="17"/>
  <c r="J213" i="3" l="1"/>
  <c r="F214" i="3"/>
  <c r="H214" i="3" s="1"/>
  <c r="D214" i="3"/>
  <c r="G214" i="3" s="1"/>
  <c r="I214" i="3" s="1"/>
  <c r="F210" i="13"/>
  <c r="D210" i="13"/>
  <c r="J210" i="13"/>
  <c r="I213" i="3"/>
  <c r="G212" i="12"/>
  <c r="F212" i="12"/>
  <c r="H212" i="12" s="1"/>
  <c r="J210" i="15"/>
  <c r="F210" i="15" s="1"/>
  <c r="D210" i="15"/>
  <c r="E195" i="17"/>
  <c r="K195" i="17" s="1"/>
  <c r="L195" i="17" s="1"/>
  <c r="J212" i="12" l="1"/>
  <c r="K212" i="12" s="1"/>
  <c r="D212" i="12"/>
  <c r="L212" i="12" s="1"/>
  <c r="I212" i="12"/>
  <c r="K210" i="13"/>
  <c r="L210" i="13" s="1"/>
  <c r="N210" i="13"/>
  <c r="M210" i="15"/>
  <c r="N210" i="15"/>
  <c r="K210" i="15"/>
  <c r="L210" i="15" s="1"/>
  <c r="M210" i="13"/>
  <c r="M195" i="17"/>
  <c r="H211" i="15" l="1"/>
  <c r="G211" i="15"/>
  <c r="I211" i="15" s="1"/>
  <c r="G213" i="12"/>
  <c r="F213" i="12"/>
  <c r="H213" i="12" s="1"/>
  <c r="G211" i="13"/>
  <c r="I211" i="13" s="1"/>
  <c r="H211" i="13"/>
  <c r="G196" i="17"/>
  <c r="I196" i="17" s="1"/>
  <c r="H196" i="17"/>
  <c r="I213" i="12" l="1"/>
  <c r="D213" i="12"/>
  <c r="L213" i="12" s="1"/>
  <c r="J213" i="12"/>
  <c r="K213" i="12" s="1"/>
  <c r="F211" i="13"/>
  <c r="D211" i="13"/>
  <c r="J211" i="13"/>
  <c r="J211" i="15"/>
  <c r="F211" i="15" s="1"/>
  <c r="D211" i="15"/>
  <c r="F196" i="17"/>
  <c r="J196" i="17"/>
  <c r="D196" i="17"/>
  <c r="M211" i="15" l="1"/>
  <c r="G212" i="15" s="1"/>
  <c r="I212" i="15" s="1"/>
  <c r="H212" i="15"/>
  <c r="K211" i="13"/>
  <c r="L211" i="13" s="1"/>
  <c r="N211" i="13"/>
  <c r="N211" i="15"/>
  <c r="K211" i="15"/>
  <c r="L211" i="15" s="1"/>
  <c r="F214" i="12"/>
  <c r="H214" i="12" s="1"/>
  <c r="G214" i="12"/>
  <c r="M211" i="13"/>
  <c r="E196" i="17"/>
  <c r="K196" i="17" s="1"/>
  <c r="L196" i="17" s="1"/>
  <c r="G212" i="13" l="1"/>
  <c r="I212" i="13" s="1"/>
  <c r="H212" i="13"/>
  <c r="J212" i="15"/>
  <c r="F212" i="15" s="1"/>
  <c r="D212" i="15"/>
  <c r="D214" i="12"/>
  <c r="I214" i="12"/>
  <c r="M196" i="17"/>
  <c r="M212" i="15" l="1"/>
  <c r="H213" i="15"/>
  <c r="G213" i="15"/>
  <c r="I213" i="15" s="1"/>
  <c r="K212" i="15"/>
  <c r="L212" i="15" s="1"/>
  <c r="N212" i="15"/>
  <c r="F212" i="13"/>
  <c r="D212" i="13"/>
  <c r="J212" i="13"/>
  <c r="G197" i="17"/>
  <c r="I197" i="17" s="1"/>
  <c r="H197" i="17"/>
  <c r="M212" i="13" l="1"/>
  <c r="K212" i="13"/>
  <c r="L212" i="13" s="1"/>
  <c r="N212" i="13"/>
  <c r="D213" i="15"/>
  <c r="M213" i="15" s="1"/>
  <c r="J213" i="15"/>
  <c r="F213" i="15" s="1"/>
  <c r="F197" i="17"/>
  <c r="D197" i="17"/>
  <c r="J197" i="17"/>
  <c r="G214" i="15" l="1"/>
  <c r="I214" i="15" s="1"/>
  <c r="H214" i="15"/>
  <c r="N213" i="15"/>
  <c r="K213" i="15"/>
  <c r="L213" i="15" s="1"/>
  <c r="H213" i="13"/>
  <c r="G213" i="13"/>
  <c r="I213" i="13" s="1"/>
  <c r="E197" i="17"/>
  <c r="K197" i="17" s="1"/>
  <c r="L197" i="17" s="1"/>
  <c r="F213" i="13" l="1"/>
  <c r="J213" i="13"/>
  <c r="D213" i="13"/>
  <c r="D214" i="15"/>
  <c r="J214" i="15"/>
  <c r="F214" i="15" s="1"/>
  <c r="K214" i="15" s="1"/>
  <c r="L214" i="15" s="1"/>
  <c r="M197" i="17"/>
  <c r="M213" i="13" l="1"/>
  <c r="G214" i="13"/>
  <c r="I214" i="13" s="1"/>
  <c r="H214" i="13"/>
  <c r="N213" i="13"/>
  <c r="K213" i="13"/>
  <c r="L213" i="13" s="1"/>
  <c r="G198" i="17"/>
  <c r="I198" i="17" s="1"/>
  <c r="H198" i="17"/>
  <c r="F214" i="13" l="1"/>
  <c r="K214" i="13" s="1"/>
  <c r="L214" i="13" s="1"/>
  <c r="D214" i="13"/>
  <c r="J214" i="13"/>
  <c r="F198" i="17"/>
  <c r="J198" i="17"/>
  <c r="D198" i="17"/>
  <c r="E198" i="17" l="1"/>
  <c r="K198" i="17" s="1"/>
  <c r="L198" i="17" s="1"/>
  <c r="M198" i="17" l="1"/>
  <c r="H199" i="17" l="1"/>
  <c r="G199" i="17"/>
  <c r="I199" i="17" s="1"/>
  <c r="F199" i="17" l="1"/>
  <c r="J199" i="17"/>
  <c r="D199" i="17"/>
  <c r="E199" i="17" l="1"/>
  <c r="K199" i="17" s="1"/>
  <c r="L199" i="17" s="1"/>
  <c r="M199" i="17" l="1"/>
  <c r="G200" i="17" l="1"/>
  <c r="I200" i="17" s="1"/>
  <c r="H200" i="17"/>
  <c r="F200" i="17" l="1"/>
  <c r="J200" i="17"/>
  <c r="D200" i="17"/>
  <c r="E200" i="17" l="1"/>
  <c r="K200" i="17" s="1"/>
  <c r="L200" i="17" s="1"/>
  <c r="M200" i="17" l="1"/>
  <c r="G201" i="17" l="1"/>
  <c r="I201" i="17" s="1"/>
  <c r="H201" i="17"/>
  <c r="F201" i="17" l="1"/>
  <c r="J201" i="17"/>
  <c r="D201" i="17"/>
  <c r="E201" i="17" l="1"/>
  <c r="K201" i="17" s="1"/>
  <c r="L201" i="17" s="1"/>
  <c r="M201" i="17" l="1"/>
  <c r="G202" i="17" l="1"/>
  <c r="I202" i="17" s="1"/>
  <c r="H202" i="17"/>
  <c r="D202" i="17" l="1"/>
  <c r="J202" i="17"/>
  <c r="F202" i="17"/>
  <c r="E214" i="12" l="1"/>
  <c r="E214" i="3"/>
  <c r="J214" i="3" s="1"/>
  <c r="E214" i="15"/>
  <c r="E214" i="13"/>
  <c r="F15" i="11"/>
  <c r="E202" i="17"/>
  <c r="K202" i="17" s="1"/>
  <c r="L202" i="17" s="1"/>
  <c r="N214" i="13" l="1"/>
  <c r="M214" i="13"/>
  <c r="N214" i="15"/>
  <c r="M214" i="15"/>
  <c r="F215" i="3"/>
  <c r="H215" i="3" s="1"/>
  <c r="D215" i="3"/>
  <c r="J215" i="3"/>
  <c r="J214" i="12"/>
  <c r="K214" i="12" s="1"/>
  <c r="L214" i="12"/>
  <c r="M202" i="17"/>
  <c r="G215" i="3" l="1"/>
  <c r="I215" i="3" s="1"/>
  <c r="G215" i="15"/>
  <c r="I215" i="15" s="1"/>
  <c r="H215" i="15"/>
  <c r="D216" i="3"/>
  <c r="F216" i="3"/>
  <c r="H216" i="3" s="1"/>
  <c r="G215" i="13"/>
  <c r="I215" i="13" s="1"/>
  <c r="H215" i="13"/>
  <c r="E15" i="11"/>
  <c r="F215" i="12"/>
  <c r="H215" i="12" s="1"/>
  <c r="G215" i="12"/>
  <c r="G203" i="17"/>
  <c r="I203" i="17" s="1"/>
  <c r="H203" i="17"/>
  <c r="G216" i="3" l="1"/>
  <c r="I216" i="3" s="1"/>
  <c r="F215" i="13"/>
  <c r="J215" i="13"/>
  <c r="D215" i="13"/>
  <c r="M215" i="13" s="1"/>
  <c r="D215" i="12"/>
  <c r="L215" i="12" s="1"/>
  <c r="I215" i="12"/>
  <c r="J215" i="12"/>
  <c r="K215" i="12" s="1"/>
  <c r="J216" i="3"/>
  <c r="J215" i="15"/>
  <c r="F215" i="15" s="1"/>
  <c r="D215" i="15"/>
  <c r="F203" i="17"/>
  <c r="J203" i="17"/>
  <c r="D203" i="17"/>
  <c r="F217" i="3" l="1"/>
  <c r="H217" i="3" s="1"/>
  <c r="D217" i="3"/>
  <c r="J217" i="3"/>
  <c r="F216" i="12"/>
  <c r="H216" i="12" s="1"/>
  <c r="G216" i="12"/>
  <c r="H216" i="13"/>
  <c r="G216" i="13"/>
  <c r="I216" i="13" s="1"/>
  <c r="F216" i="13"/>
  <c r="M215" i="15"/>
  <c r="K215" i="15"/>
  <c r="L215" i="15" s="1"/>
  <c r="N215" i="15"/>
  <c r="K215" i="13"/>
  <c r="L215" i="13" s="1"/>
  <c r="N215" i="13"/>
  <c r="E203" i="17"/>
  <c r="K203" i="17" s="1"/>
  <c r="L203" i="17" s="1"/>
  <c r="G217" i="3" l="1"/>
  <c r="I217" i="3" s="1"/>
  <c r="N216" i="13"/>
  <c r="K216" i="13"/>
  <c r="L216" i="13" s="1"/>
  <c r="F218" i="3"/>
  <c r="H218" i="3" s="1"/>
  <c r="D218" i="3"/>
  <c r="J216" i="13"/>
  <c r="D216" i="13"/>
  <c r="M216" i="13" s="1"/>
  <c r="H216" i="15"/>
  <c r="G216" i="15"/>
  <c r="I216" i="15" s="1"/>
  <c r="D216" i="12"/>
  <c r="L216" i="12" s="1"/>
  <c r="J216" i="12"/>
  <c r="K216" i="12" s="1"/>
  <c r="I216" i="12"/>
  <c r="M203" i="17"/>
  <c r="G218" i="3" l="1"/>
  <c r="I218" i="3" s="1"/>
  <c r="D216" i="15"/>
  <c r="J216" i="15"/>
  <c r="F216" i="15" s="1"/>
  <c r="F217" i="12"/>
  <c r="H217" i="12" s="1"/>
  <c r="G217" i="12"/>
  <c r="H217" i="13"/>
  <c r="G217" i="13"/>
  <c r="I217" i="13" s="1"/>
  <c r="J218" i="3"/>
  <c r="G204" i="17"/>
  <c r="I204" i="17" s="1"/>
  <c r="H204" i="17"/>
  <c r="I217" i="12" l="1"/>
  <c r="D217" i="12"/>
  <c r="L217" i="12" s="1"/>
  <c r="J217" i="12"/>
  <c r="K217" i="12" s="1"/>
  <c r="J219" i="3"/>
  <c r="F219" i="3"/>
  <c r="H219" i="3" s="1"/>
  <c r="D219" i="3"/>
  <c r="N216" i="15"/>
  <c r="K216" i="15"/>
  <c r="L216" i="15" s="1"/>
  <c r="F217" i="13"/>
  <c r="J217" i="13"/>
  <c r="D217" i="13"/>
  <c r="M216" i="15"/>
  <c r="F204" i="17"/>
  <c r="J204" i="17"/>
  <c r="D204" i="17"/>
  <c r="M217" i="13" l="1"/>
  <c r="G219" i="3"/>
  <c r="I219" i="3" s="1"/>
  <c r="G218" i="13"/>
  <c r="I218" i="13" s="1"/>
  <c r="H218" i="13"/>
  <c r="F218" i="13" s="1"/>
  <c r="F220" i="3"/>
  <c r="H220" i="3" s="1"/>
  <c r="D220" i="3"/>
  <c r="G220" i="3" s="1"/>
  <c r="N217" i="13"/>
  <c r="K217" i="13"/>
  <c r="L217" i="13" s="1"/>
  <c r="G218" i="12"/>
  <c r="F218" i="12"/>
  <c r="H218" i="12" s="1"/>
  <c r="H217" i="15"/>
  <c r="G217" i="15"/>
  <c r="I217" i="15" s="1"/>
  <c r="E204" i="17"/>
  <c r="K204" i="17" s="1"/>
  <c r="L204" i="17" s="1"/>
  <c r="I220" i="3" l="1"/>
  <c r="N218" i="13"/>
  <c r="K218" i="13"/>
  <c r="L218" i="13" s="1"/>
  <c r="D217" i="15"/>
  <c r="J217" i="15"/>
  <c r="F217" i="15" s="1"/>
  <c r="J220" i="3"/>
  <c r="J218" i="12"/>
  <c r="K218" i="12" s="1"/>
  <c r="D218" i="12"/>
  <c r="L218" i="12" s="1"/>
  <c r="I218" i="12"/>
  <c r="D218" i="13"/>
  <c r="M218" i="13" s="1"/>
  <c r="J218" i="13"/>
  <c r="M204" i="17"/>
  <c r="K217" i="15" l="1"/>
  <c r="L217" i="15" s="1"/>
  <c r="N217" i="15"/>
  <c r="M217" i="15"/>
  <c r="F219" i="12"/>
  <c r="H219" i="12" s="1"/>
  <c r="G219" i="12"/>
  <c r="G219" i="13"/>
  <c r="I219" i="13" s="1"/>
  <c r="H219" i="13"/>
  <c r="D221" i="3"/>
  <c r="G221" i="3" s="1"/>
  <c r="I221" i="3" s="1"/>
  <c r="F221" i="3"/>
  <c r="H221" i="3" s="1"/>
  <c r="G205" i="17"/>
  <c r="I205" i="17" s="1"/>
  <c r="H205" i="17"/>
  <c r="F219" i="13" l="1"/>
  <c r="J219" i="13"/>
  <c r="D219" i="13"/>
  <c r="G218" i="15"/>
  <c r="I218" i="15" s="1"/>
  <c r="H218" i="15"/>
  <c r="J221" i="3"/>
  <c r="D219" i="12"/>
  <c r="L219" i="12" s="1"/>
  <c r="J219" i="12"/>
  <c r="K219" i="12" s="1"/>
  <c r="I219" i="12"/>
  <c r="J205" i="17"/>
  <c r="D205" i="17"/>
  <c r="F205" i="17"/>
  <c r="M219" i="13" l="1"/>
  <c r="D222" i="3"/>
  <c r="J222" i="3" s="1"/>
  <c r="F222" i="3"/>
  <c r="H222" i="3" s="1"/>
  <c r="G220" i="13"/>
  <c r="I220" i="13" s="1"/>
  <c r="H220" i="13"/>
  <c r="G220" i="12"/>
  <c r="F220" i="12"/>
  <c r="H220" i="12" s="1"/>
  <c r="D218" i="15"/>
  <c r="J218" i="15"/>
  <c r="F218" i="15" s="1"/>
  <c r="K219" i="13"/>
  <c r="L219" i="13" s="1"/>
  <c r="N219" i="13"/>
  <c r="E205" i="17"/>
  <c r="K205" i="17" s="1"/>
  <c r="L205" i="17" s="1"/>
  <c r="M218" i="15" l="1"/>
  <c r="H219" i="15"/>
  <c r="G219" i="15"/>
  <c r="I219" i="15" s="1"/>
  <c r="J220" i="12"/>
  <c r="K220" i="12" s="1"/>
  <c r="I220" i="12"/>
  <c r="D220" i="12"/>
  <c r="L220" i="12" s="1"/>
  <c r="D223" i="3"/>
  <c r="J223" i="3" s="1"/>
  <c r="F223" i="3"/>
  <c r="H223" i="3" s="1"/>
  <c r="K218" i="15"/>
  <c r="L218" i="15" s="1"/>
  <c r="N218" i="15"/>
  <c r="F220" i="13"/>
  <c r="D220" i="13"/>
  <c r="J220" i="13"/>
  <c r="G222" i="3"/>
  <c r="I222" i="3" s="1"/>
  <c r="M205" i="17"/>
  <c r="G223" i="3" l="1"/>
  <c r="I223" i="3" s="1"/>
  <c r="F221" i="12"/>
  <c r="H221" i="12" s="1"/>
  <c r="G221" i="12"/>
  <c r="K220" i="13"/>
  <c r="L220" i="13" s="1"/>
  <c r="N220" i="13"/>
  <c r="M220" i="13"/>
  <c r="F224" i="3"/>
  <c r="H224" i="3" s="1"/>
  <c r="D224" i="3"/>
  <c r="G224" i="3" s="1"/>
  <c r="J219" i="15"/>
  <c r="F219" i="15" s="1"/>
  <c r="D219" i="15"/>
  <c r="G206" i="17"/>
  <c r="I206" i="17" s="1"/>
  <c r="H206" i="17"/>
  <c r="M219" i="15" l="1"/>
  <c r="I224" i="3"/>
  <c r="I221" i="12"/>
  <c r="D221" i="12"/>
  <c r="L221" i="12" s="1"/>
  <c r="J221" i="12"/>
  <c r="K221" i="12" s="1"/>
  <c r="H220" i="15"/>
  <c r="G220" i="15"/>
  <c r="I220" i="15" s="1"/>
  <c r="N219" i="15"/>
  <c r="K219" i="15"/>
  <c r="L219" i="15" s="1"/>
  <c r="G221" i="13"/>
  <c r="I221" i="13" s="1"/>
  <c r="H221" i="13"/>
  <c r="J224" i="3"/>
  <c r="J206" i="17"/>
  <c r="F206" i="17"/>
  <c r="D206" i="17"/>
  <c r="F225" i="3" l="1"/>
  <c r="H225" i="3" s="1"/>
  <c r="D225" i="3"/>
  <c r="J225" i="3"/>
  <c r="F221" i="13"/>
  <c r="J221" i="13"/>
  <c r="D221" i="13"/>
  <c r="F222" i="12"/>
  <c r="H222" i="12" s="1"/>
  <c r="G222" i="12"/>
  <c r="D220" i="15"/>
  <c r="J220" i="15"/>
  <c r="F220" i="15" s="1"/>
  <c r="E206" i="17"/>
  <c r="K206" i="17" s="1"/>
  <c r="L206" i="17" s="1"/>
  <c r="G225" i="3" l="1"/>
  <c r="I225" i="3" s="1"/>
  <c r="D222" i="12"/>
  <c r="L222" i="12" s="1"/>
  <c r="I222" i="12"/>
  <c r="J222" i="12"/>
  <c r="K222" i="12" s="1"/>
  <c r="N221" i="13"/>
  <c r="K221" i="13"/>
  <c r="L221" i="13" s="1"/>
  <c r="D226" i="3"/>
  <c r="F226" i="3"/>
  <c r="H226" i="3" s="1"/>
  <c r="N220" i="15"/>
  <c r="K220" i="15"/>
  <c r="L220" i="15" s="1"/>
  <c r="M221" i="13"/>
  <c r="M220" i="15"/>
  <c r="M206" i="17"/>
  <c r="H221" i="15" l="1"/>
  <c r="G221" i="15"/>
  <c r="I221" i="15" s="1"/>
  <c r="H222" i="13"/>
  <c r="G222" i="13"/>
  <c r="I222" i="13" s="1"/>
  <c r="G226" i="3"/>
  <c r="I226" i="3" s="1"/>
  <c r="F223" i="12"/>
  <c r="H223" i="12" s="1"/>
  <c r="G223" i="12"/>
  <c r="G207" i="17"/>
  <c r="I207" i="17" s="1"/>
  <c r="H207" i="17"/>
  <c r="F222" i="13" l="1"/>
  <c r="J222" i="13"/>
  <c r="D222" i="13"/>
  <c r="D223" i="12"/>
  <c r="L223" i="12" s="1"/>
  <c r="I223" i="12"/>
  <c r="J223" i="12"/>
  <c r="K223" i="12" s="1"/>
  <c r="D221" i="15"/>
  <c r="J221" i="15"/>
  <c r="F221" i="15" s="1"/>
  <c r="J207" i="17"/>
  <c r="F207" i="17"/>
  <c r="D207" i="17"/>
  <c r="M222" i="13" l="1"/>
  <c r="N221" i="15"/>
  <c r="K221" i="15"/>
  <c r="L221" i="15" s="1"/>
  <c r="F224" i="12"/>
  <c r="H224" i="12" s="1"/>
  <c r="G224" i="12"/>
  <c r="M221" i="15"/>
  <c r="G223" i="13"/>
  <c r="I223" i="13" s="1"/>
  <c r="H223" i="13"/>
  <c r="K222" i="13"/>
  <c r="L222" i="13" s="1"/>
  <c r="N222" i="13"/>
  <c r="E207" i="17"/>
  <c r="K207" i="17" s="1"/>
  <c r="L207" i="17" s="1"/>
  <c r="I224" i="12" l="1"/>
  <c r="J224" i="12"/>
  <c r="K224" i="12" s="1"/>
  <c r="D224" i="12"/>
  <c r="L224" i="12" s="1"/>
  <c r="F223" i="13"/>
  <c r="D223" i="13"/>
  <c r="J223" i="13"/>
  <c r="H222" i="15"/>
  <c r="G222" i="15"/>
  <c r="I222" i="15" s="1"/>
  <c r="M207" i="17"/>
  <c r="G208" i="17" s="1"/>
  <c r="I208" i="17" s="1"/>
  <c r="H208" i="17" l="1"/>
  <c r="J208" i="17" s="1"/>
  <c r="N223" i="13"/>
  <c r="K223" i="13"/>
  <c r="L223" i="13" s="1"/>
  <c r="D222" i="15"/>
  <c r="J222" i="15"/>
  <c r="F222" i="15" s="1"/>
  <c r="F225" i="12"/>
  <c r="H225" i="12" s="1"/>
  <c r="G225" i="12"/>
  <c r="M223" i="13"/>
  <c r="F208" i="17"/>
  <c r="D208" i="17" l="1"/>
  <c r="N222" i="15"/>
  <c r="K222" i="15"/>
  <c r="L222" i="15" s="1"/>
  <c r="H224" i="13"/>
  <c r="G224" i="13"/>
  <c r="I224" i="13" s="1"/>
  <c r="M222" i="15"/>
  <c r="J225" i="12"/>
  <c r="K225" i="12" s="1"/>
  <c r="I225" i="12"/>
  <c r="D225" i="12"/>
  <c r="L225" i="12" s="1"/>
  <c r="E208" i="17"/>
  <c r="K208" i="17" s="1"/>
  <c r="L208" i="17" s="1"/>
  <c r="F224" i="13" l="1"/>
  <c r="D224" i="13"/>
  <c r="M224" i="13" s="1"/>
  <c r="J224" i="13"/>
  <c r="G226" i="12"/>
  <c r="F226" i="12"/>
  <c r="H226" i="12" s="1"/>
  <c r="G223" i="15"/>
  <c r="I223" i="15" s="1"/>
  <c r="H223" i="15"/>
  <c r="M208" i="17"/>
  <c r="D226" i="12" l="1"/>
  <c r="I226" i="12"/>
  <c r="J223" i="15"/>
  <c r="F223" i="15" s="1"/>
  <c r="D223" i="15"/>
  <c r="G225" i="13"/>
  <c r="I225" i="13" s="1"/>
  <c r="H225" i="13"/>
  <c r="N224" i="13"/>
  <c r="K224" i="13"/>
  <c r="L224" i="13" s="1"/>
  <c r="H209" i="17"/>
  <c r="G209" i="17"/>
  <c r="I209" i="17" s="1"/>
  <c r="M223" i="15" l="1"/>
  <c r="G224" i="15"/>
  <c r="I224" i="15" s="1"/>
  <c r="H224" i="15"/>
  <c r="N223" i="15"/>
  <c r="K223" i="15"/>
  <c r="L223" i="15" s="1"/>
  <c r="F225" i="13"/>
  <c r="J225" i="13"/>
  <c r="D225" i="13"/>
  <c r="M225" i="13" s="1"/>
  <c r="J209" i="17"/>
  <c r="F209" i="17"/>
  <c r="D209" i="17"/>
  <c r="H226" i="13" l="1"/>
  <c r="G226" i="13"/>
  <c r="I226" i="13" s="1"/>
  <c r="N225" i="13"/>
  <c r="K225" i="13"/>
  <c r="L225" i="13" s="1"/>
  <c r="J224" i="15"/>
  <c r="F224" i="15" s="1"/>
  <c r="D224" i="15"/>
  <c r="E209" i="17"/>
  <c r="K209" i="17" s="1"/>
  <c r="L209" i="17" s="1"/>
  <c r="M224" i="15" l="1"/>
  <c r="N224" i="15"/>
  <c r="K224" i="15"/>
  <c r="L224" i="15" s="1"/>
  <c r="F226" i="13"/>
  <c r="K226" i="13" s="1"/>
  <c r="L226" i="13" s="1"/>
  <c r="D226" i="13"/>
  <c r="J226" i="13"/>
  <c r="M209" i="17"/>
  <c r="G225" i="15" l="1"/>
  <c r="I225" i="15" s="1"/>
  <c r="H225" i="15"/>
  <c r="G210" i="17"/>
  <c r="I210" i="17" s="1"/>
  <c r="H210" i="17"/>
  <c r="D225" i="15" l="1"/>
  <c r="J225" i="15"/>
  <c r="F225" i="15" s="1"/>
  <c r="J210" i="17"/>
  <c r="F210" i="17"/>
  <c r="D210" i="17"/>
  <c r="K225" i="15" l="1"/>
  <c r="L225" i="15" s="1"/>
  <c r="N225" i="15"/>
  <c r="M225" i="15"/>
  <c r="E210" i="17"/>
  <c r="K210" i="17" s="1"/>
  <c r="L210" i="17" s="1"/>
  <c r="G226" i="15" l="1"/>
  <c r="I226" i="15" s="1"/>
  <c r="H226" i="15"/>
  <c r="M210" i="17"/>
  <c r="D226" i="15" l="1"/>
  <c r="J226" i="15"/>
  <c r="F226" i="15" s="1"/>
  <c r="K226" i="15" s="1"/>
  <c r="L226" i="15" s="1"/>
  <c r="G211" i="17"/>
  <c r="I211" i="17" s="1"/>
  <c r="H211" i="17"/>
  <c r="J211" i="17" l="1"/>
  <c r="F211" i="17"/>
  <c r="D211" i="17"/>
  <c r="E211" i="17" l="1"/>
  <c r="K211" i="17" s="1"/>
  <c r="L211" i="17" s="1"/>
  <c r="M211" i="17" l="1"/>
  <c r="G212" i="17" l="1"/>
  <c r="I212" i="17" s="1"/>
  <c r="H212" i="17"/>
  <c r="J212" i="17" l="1"/>
  <c r="F212" i="17"/>
  <c r="D212" i="17"/>
  <c r="E212" i="17" l="1"/>
  <c r="K212" i="17" s="1"/>
  <c r="L212" i="17" s="1"/>
  <c r="M212" i="17" l="1"/>
  <c r="G213" i="17" l="1"/>
  <c r="I213" i="17" s="1"/>
  <c r="H213" i="17"/>
  <c r="J213" i="17" l="1"/>
  <c r="F213" i="17"/>
  <c r="D213" i="17"/>
  <c r="E213" i="17" l="1"/>
  <c r="K213" i="17" s="1"/>
  <c r="L213" i="17" s="1"/>
  <c r="M213" i="17" l="1"/>
  <c r="G214" i="17" l="1"/>
  <c r="I214" i="17" s="1"/>
  <c r="H214" i="17"/>
  <c r="F214" i="17" l="1"/>
  <c r="J214" i="17"/>
  <c r="D214" i="17"/>
  <c r="E226" i="13" l="1"/>
  <c r="E226" i="3"/>
  <c r="J226" i="3" s="1"/>
  <c r="E226" i="12"/>
  <c r="E226" i="15"/>
  <c r="F16" i="11"/>
  <c r="E214" i="17"/>
  <c r="K214" i="17" s="1"/>
  <c r="L214" i="17" s="1"/>
  <c r="N226" i="15" l="1"/>
  <c r="M226" i="15"/>
  <c r="J226" i="12"/>
  <c r="K226" i="12" s="1"/>
  <c r="L226" i="12"/>
  <c r="F227" i="3"/>
  <c r="H227" i="3" s="1"/>
  <c r="D227" i="3"/>
  <c r="J227" i="3"/>
  <c r="N226" i="13"/>
  <c r="M226" i="13"/>
  <c r="M214" i="17"/>
  <c r="G227" i="3" l="1"/>
  <c r="E16" i="11"/>
  <c r="G227" i="12"/>
  <c r="F227" i="12"/>
  <c r="H227" i="12" s="1"/>
  <c r="D228" i="3"/>
  <c r="F228" i="3"/>
  <c r="H228" i="3" s="1"/>
  <c r="I227" i="3"/>
  <c r="H227" i="15"/>
  <c r="G227" i="15"/>
  <c r="I227" i="15" s="1"/>
  <c r="H227" i="13"/>
  <c r="G227" i="13"/>
  <c r="I227" i="13" s="1"/>
  <c r="H215" i="17"/>
  <c r="G215" i="17"/>
  <c r="I215" i="17" s="1"/>
  <c r="G228" i="3" l="1"/>
  <c r="I228" i="3" s="1"/>
  <c r="D227" i="15"/>
  <c r="J227" i="15"/>
  <c r="F227" i="15" s="1"/>
  <c r="J228" i="3"/>
  <c r="F227" i="13"/>
  <c r="J227" i="13"/>
  <c r="D227" i="13"/>
  <c r="J227" i="12"/>
  <c r="K227" i="12" s="1"/>
  <c r="D227" i="12"/>
  <c r="L227" i="12" s="1"/>
  <c r="I227" i="12"/>
  <c r="F215" i="17"/>
  <c r="J215" i="17"/>
  <c r="D215" i="17"/>
  <c r="M227" i="13" l="1"/>
  <c r="D229" i="3"/>
  <c r="F229" i="3"/>
  <c r="H229" i="3" s="1"/>
  <c r="F228" i="12"/>
  <c r="H228" i="12" s="1"/>
  <c r="G228" i="12"/>
  <c r="N227" i="15"/>
  <c r="K227" i="15"/>
  <c r="L227" i="15" s="1"/>
  <c r="G228" i="13"/>
  <c r="I228" i="13" s="1"/>
  <c r="H228" i="13"/>
  <c r="N227" i="13"/>
  <c r="K227" i="13"/>
  <c r="L227" i="13" s="1"/>
  <c r="M227" i="15"/>
  <c r="E215" i="17"/>
  <c r="K215" i="17" s="1"/>
  <c r="L215" i="17" s="1"/>
  <c r="D228" i="12" l="1"/>
  <c r="L228" i="12" s="1"/>
  <c r="J228" i="12"/>
  <c r="K228" i="12" s="1"/>
  <c r="I228" i="12"/>
  <c r="F228" i="13"/>
  <c r="J228" i="13"/>
  <c r="D228" i="13"/>
  <c r="G228" i="15"/>
  <c r="I228" i="15" s="1"/>
  <c r="H228" i="15"/>
  <c r="J229" i="3"/>
  <c r="G229" i="3"/>
  <c r="M215" i="17"/>
  <c r="K228" i="13" l="1"/>
  <c r="L228" i="13" s="1"/>
  <c r="N228" i="13"/>
  <c r="I229" i="3"/>
  <c r="F230" i="3"/>
  <c r="H230" i="3" s="1"/>
  <c r="D230" i="3"/>
  <c r="J230" i="3" s="1"/>
  <c r="M228" i="13"/>
  <c r="J228" i="15"/>
  <c r="F228" i="15" s="1"/>
  <c r="D228" i="15"/>
  <c r="G229" i="12"/>
  <c r="F229" i="12"/>
  <c r="H229" i="12" s="1"/>
  <c r="G216" i="17"/>
  <c r="I216" i="17" s="1"/>
  <c r="H216" i="17"/>
  <c r="G230" i="3" l="1"/>
  <c r="I230" i="3" s="1"/>
  <c r="I229" i="12"/>
  <c r="D229" i="12"/>
  <c r="L229" i="12" s="1"/>
  <c r="J229" i="12"/>
  <c r="K229" i="12" s="1"/>
  <c r="F231" i="3"/>
  <c r="H231" i="3" s="1"/>
  <c r="D231" i="3"/>
  <c r="J231" i="3"/>
  <c r="G229" i="13"/>
  <c r="I229" i="13" s="1"/>
  <c r="H229" i="13"/>
  <c r="M228" i="15"/>
  <c r="K228" i="15"/>
  <c r="L228" i="15" s="1"/>
  <c r="N228" i="15"/>
  <c r="F216" i="17"/>
  <c r="J216" i="17"/>
  <c r="D216" i="17"/>
  <c r="F232" i="3" l="1"/>
  <c r="H232" i="3" s="1"/>
  <c r="D232" i="3"/>
  <c r="J232" i="3"/>
  <c r="F230" i="12"/>
  <c r="H230" i="12" s="1"/>
  <c r="G230" i="12"/>
  <c r="F229" i="13"/>
  <c r="D229" i="13"/>
  <c r="J229" i="13"/>
  <c r="G229" i="15"/>
  <c r="I229" i="15" s="1"/>
  <c r="H229" i="15"/>
  <c r="G231" i="3"/>
  <c r="E216" i="17"/>
  <c r="K216" i="17" s="1"/>
  <c r="L216" i="17" s="1"/>
  <c r="G232" i="3" l="1"/>
  <c r="I232" i="3" s="1"/>
  <c r="I231" i="3"/>
  <c r="M229" i="13"/>
  <c r="F233" i="3"/>
  <c r="H233" i="3" s="1"/>
  <c r="D233" i="3"/>
  <c r="J229" i="15"/>
  <c r="F229" i="15" s="1"/>
  <c r="D229" i="15"/>
  <c r="K229" i="13"/>
  <c r="L229" i="13" s="1"/>
  <c r="N229" i="13"/>
  <c r="I230" i="12"/>
  <c r="D230" i="12"/>
  <c r="L230" i="12" s="1"/>
  <c r="J230" i="12"/>
  <c r="K230" i="12" s="1"/>
  <c r="M216" i="17"/>
  <c r="G233" i="3" l="1"/>
  <c r="M229" i="15"/>
  <c r="N229" i="15"/>
  <c r="K229" i="15"/>
  <c r="L229" i="15" s="1"/>
  <c r="H230" i="13"/>
  <c r="G230" i="13"/>
  <c r="I230" i="13" s="1"/>
  <c r="G231" i="12"/>
  <c r="F231" i="12"/>
  <c r="H231" i="12" s="1"/>
  <c r="H230" i="15"/>
  <c r="G230" i="15"/>
  <c r="I230" i="15" s="1"/>
  <c r="I233" i="3"/>
  <c r="J233" i="3"/>
  <c r="G217" i="17"/>
  <c r="I217" i="17" s="1"/>
  <c r="H217" i="17"/>
  <c r="F234" i="3" l="1"/>
  <c r="H234" i="3" s="1"/>
  <c r="D234" i="3"/>
  <c r="G234" i="3" s="1"/>
  <c r="J230" i="15"/>
  <c r="F230" i="15" s="1"/>
  <c r="D230" i="15"/>
  <c r="F230" i="13"/>
  <c r="D230" i="13"/>
  <c r="J230" i="13"/>
  <c r="I231" i="12"/>
  <c r="J231" i="12"/>
  <c r="K231" i="12" s="1"/>
  <c r="D231" i="12"/>
  <c r="L231" i="12" s="1"/>
  <c r="J217" i="17"/>
  <c r="F217" i="17"/>
  <c r="D217" i="17"/>
  <c r="J234" i="3" l="1"/>
  <c r="I234" i="3"/>
  <c r="K230" i="15"/>
  <c r="L230" i="15" s="1"/>
  <c r="N230" i="15"/>
  <c r="M230" i="13"/>
  <c r="D235" i="3"/>
  <c r="J235" i="3" s="1"/>
  <c r="F235" i="3"/>
  <c r="H235" i="3" s="1"/>
  <c r="F232" i="12"/>
  <c r="H232" i="12" s="1"/>
  <c r="G232" i="12"/>
  <c r="N230" i="13"/>
  <c r="K230" i="13"/>
  <c r="L230" i="13" s="1"/>
  <c r="M230" i="15"/>
  <c r="E217" i="17"/>
  <c r="K217" i="17" s="1"/>
  <c r="L217" i="17" s="1"/>
  <c r="J232" i="12" l="1"/>
  <c r="K232" i="12" s="1"/>
  <c r="D232" i="12"/>
  <c r="L232" i="12" s="1"/>
  <c r="I232" i="12"/>
  <c r="D236" i="3"/>
  <c r="G236" i="3" s="1"/>
  <c r="I236" i="3" s="1"/>
  <c r="F236" i="3"/>
  <c r="H236" i="3" s="1"/>
  <c r="G231" i="13"/>
  <c r="I231" i="13" s="1"/>
  <c r="H231" i="13"/>
  <c r="H231" i="15"/>
  <c r="G231" i="15"/>
  <c r="I231" i="15" s="1"/>
  <c r="G235" i="3"/>
  <c r="I235" i="3" s="1"/>
  <c r="M217" i="17"/>
  <c r="F231" i="13" l="1"/>
  <c r="J231" i="13"/>
  <c r="D231" i="13"/>
  <c r="F233" i="12"/>
  <c r="H233" i="12" s="1"/>
  <c r="G233" i="12"/>
  <c r="D231" i="15"/>
  <c r="J231" i="15"/>
  <c r="F231" i="15" s="1"/>
  <c r="J236" i="3"/>
  <c r="G218" i="17"/>
  <c r="I218" i="17" s="1"/>
  <c r="H218" i="17"/>
  <c r="M231" i="13" l="1"/>
  <c r="H232" i="13" s="1"/>
  <c r="F237" i="3"/>
  <c r="H237" i="3" s="1"/>
  <c r="D237" i="3"/>
  <c r="N231" i="15"/>
  <c r="K231" i="15"/>
  <c r="L231" i="15" s="1"/>
  <c r="M231" i="15"/>
  <c r="J233" i="12"/>
  <c r="K233" i="12" s="1"/>
  <c r="I233" i="12"/>
  <c r="D233" i="12"/>
  <c r="L233" i="12" s="1"/>
  <c r="K231" i="13"/>
  <c r="L231" i="13" s="1"/>
  <c r="N231" i="13"/>
  <c r="F218" i="17"/>
  <c r="J218" i="17"/>
  <c r="D218" i="17"/>
  <c r="F232" i="13" l="1"/>
  <c r="G232" i="13"/>
  <c r="I232" i="13" s="1"/>
  <c r="G237" i="3"/>
  <c r="I237" i="3" s="1"/>
  <c r="K232" i="13"/>
  <c r="L232" i="13" s="1"/>
  <c r="N232" i="13"/>
  <c r="H232" i="15"/>
  <c r="G232" i="15"/>
  <c r="I232" i="15" s="1"/>
  <c r="F234" i="12"/>
  <c r="H234" i="12" s="1"/>
  <c r="G234" i="12"/>
  <c r="J237" i="3"/>
  <c r="D232" i="13"/>
  <c r="M232" i="13" s="1"/>
  <c r="J232" i="13"/>
  <c r="E218" i="17"/>
  <c r="K218" i="17" s="1"/>
  <c r="L218" i="17" s="1"/>
  <c r="J232" i="15" l="1"/>
  <c r="F232" i="15" s="1"/>
  <c r="D232" i="15"/>
  <c r="F238" i="3"/>
  <c r="H238" i="3" s="1"/>
  <c r="D238" i="3"/>
  <c r="G238" i="3" s="1"/>
  <c r="I234" i="12"/>
  <c r="J234" i="12"/>
  <c r="K234" i="12" s="1"/>
  <c r="D234" i="12"/>
  <c r="L234" i="12" s="1"/>
  <c r="H233" i="13"/>
  <c r="G233" i="13"/>
  <c r="I233" i="13" s="1"/>
  <c r="M218" i="17"/>
  <c r="M232" i="15" l="1"/>
  <c r="H233" i="15" s="1"/>
  <c r="I238" i="3"/>
  <c r="F235" i="12"/>
  <c r="H235" i="12" s="1"/>
  <c r="G235" i="12"/>
  <c r="G233" i="15"/>
  <c r="I233" i="15" s="1"/>
  <c r="F233" i="13"/>
  <c r="J233" i="13"/>
  <c r="D233" i="13"/>
  <c r="N232" i="15"/>
  <c r="K232" i="15"/>
  <c r="L232" i="15" s="1"/>
  <c r="G219" i="17"/>
  <c r="I219" i="17" s="1"/>
  <c r="H219" i="17"/>
  <c r="M233" i="13" l="1"/>
  <c r="J233" i="15"/>
  <c r="F233" i="15" s="1"/>
  <c r="D233" i="15"/>
  <c r="K233" i="13"/>
  <c r="L233" i="13" s="1"/>
  <c r="N233" i="13"/>
  <c r="I235" i="12"/>
  <c r="D235" i="12"/>
  <c r="L235" i="12" s="1"/>
  <c r="J235" i="12"/>
  <c r="K235" i="12" s="1"/>
  <c r="H234" i="13"/>
  <c r="G234" i="13"/>
  <c r="I234" i="13" s="1"/>
  <c r="F219" i="17"/>
  <c r="D219" i="17"/>
  <c r="J219" i="17"/>
  <c r="M233" i="15" l="1"/>
  <c r="F234" i="13"/>
  <c r="D234" i="13"/>
  <c r="J234" i="13"/>
  <c r="F236" i="12"/>
  <c r="H236" i="12" s="1"/>
  <c r="G236" i="12"/>
  <c r="G234" i="15"/>
  <c r="I234" i="15" s="1"/>
  <c r="H234" i="15"/>
  <c r="K233" i="15"/>
  <c r="L233" i="15" s="1"/>
  <c r="N233" i="15"/>
  <c r="E219" i="17"/>
  <c r="K219" i="17" s="1"/>
  <c r="L219" i="17" s="1"/>
  <c r="M234" i="13" l="1"/>
  <c r="D234" i="15"/>
  <c r="J234" i="15"/>
  <c r="F234" i="15" s="1"/>
  <c r="G235" i="13"/>
  <c r="I235" i="13" s="1"/>
  <c r="H235" i="13"/>
  <c r="I236" i="12"/>
  <c r="D236" i="12"/>
  <c r="L236" i="12" s="1"/>
  <c r="J236" i="12"/>
  <c r="K236" i="12" s="1"/>
  <c r="N234" i="13"/>
  <c r="K234" i="13"/>
  <c r="L234" i="13" s="1"/>
  <c r="M219" i="17"/>
  <c r="F235" i="13" l="1"/>
  <c r="J235" i="13"/>
  <c r="D235" i="13"/>
  <c r="M235" i="13" s="1"/>
  <c r="M234" i="15"/>
  <c r="K234" i="15"/>
  <c r="L234" i="15" s="1"/>
  <c r="N234" i="15"/>
  <c r="G237" i="12"/>
  <c r="F237" i="12"/>
  <c r="H237" i="12" s="1"/>
  <c r="G220" i="17"/>
  <c r="I220" i="17" s="1"/>
  <c r="H220" i="17"/>
  <c r="G235" i="15" l="1"/>
  <c r="I235" i="15" s="1"/>
  <c r="H235" i="15"/>
  <c r="D237" i="12"/>
  <c r="L237" i="12" s="1"/>
  <c r="I237" i="12"/>
  <c r="J237" i="12"/>
  <c r="K237" i="12" s="1"/>
  <c r="H236" i="13"/>
  <c r="G236" i="13"/>
  <c r="I236" i="13" s="1"/>
  <c r="N235" i="13"/>
  <c r="K235" i="13"/>
  <c r="L235" i="13" s="1"/>
  <c r="J220" i="17"/>
  <c r="F220" i="17"/>
  <c r="D220" i="17"/>
  <c r="G238" i="12" l="1"/>
  <c r="F238" i="12"/>
  <c r="H238" i="12" s="1"/>
  <c r="J236" i="13"/>
  <c r="D236" i="13"/>
  <c r="J235" i="15"/>
  <c r="F235" i="15" s="1"/>
  <c r="D235" i="15"/>
  <c r="F236" i="13"/>
  <c r="E220" i="17"/>
  <c r="K220" i="17" s="1"/>
  <c r="L220" i="17" s="1"/>
  <c r="M236" i="13" l="1"/>
  <c r="G237" i="13" s="1"/>
  <c r="I237" i="13" s="1"/>
  <c r="M235" i="15"/>
  <c r="H237" i="13"/>
  <c r="N236" i="13"/>
  <c r="K236" i="13"/>
  <c r="L236" i="13" s="1"/>
  <c r="H236" i="15"/>
  <c r="G236" i="15"/>
  <c r="I236" i="15" s="1"/>
  <c r="K235" i="15"/>
  <c r="L235" i="15" s="1"/>
  <c r="N235" i="15"/>
  <c r="I238" i="12"/>
  <c r="D238" i="12"/>
  <c r="M220" i="17"/>
  <c r="F237" i="13" l="1"/>
  <c r="J237" i="13"/>
  <c r="D237" i="13"/>
  <c r="M237" i="13" s="1"/>
  <c r="J236" i="15"/>
  <c r="F236" i="15" s="1"/>
  <c r="D236" i="15"/>
  <c r="H221" i="17"/>
  <c r="G221" i="17"/>
  <c r="I221" i="17" s="1"/>
  <c r="M236" i="15" l="1"/>
  <c r="H238" i="13"/>
  <c r="G238" i="13"/>
  <c r="I238" i="13" s="1"/>
  <c r="H237" i="15"/>
  <c r="G237" i="15"/>
  <c r="I237" i="15" s="1"/>
  <c r="N237" i="13"/>
  <c r="K237" i="13"/>
  <c r="L237" i="13" s="1"/>
  <c r="N236" i="15"/>
  <c r="K236" i="15"/>
  <c r="L236" i="15" s="1"/>
  <c r="J221" i="17"/>
  <c r="F221" i="17"/>
  <c r="D221" i="17"/>
  <c r="J237" i="15" l="1"/>
  <c r="F237" i="15" s="1"/>
  <c r="D237" i="15"/>
  <c r="J238" i="13"/>
  <c r="D238" i="13"/>
  <c r="F238" i="13"/>
  <c r="K238" i="13" s="1"/>
  <c r="L238" i="13" s="1"/>
  <c r="E221" i="17"/>
  <c r="K221" i="17" s="1"/>
  <c r="L221" i="17" s="1"/>
  <c r="M237" i="15" l="1"/>
  <c r="N237" i="15"/>
  <c r="K237" i="15"/>
  <c r="L237" i="15" s="1"/>
  <c r="M221" i="17"/>
  <c r="H238" i="15" l="1"/>
  <c r="G238" i="15"/>
  <c r="I238" i="15" s="1"/>
  <c r="H222" i="17"/>
  <c r="G222" i="17"/>
  <c r="I222" i="17" s="1"/>
  <c r="J238" i="15" l="1"/>
  <c r="F238" i="15" s="1"/>
  <c r="K238" i="15" s="1"/>
  <c r="L238" i="15" s="1"/>
  <c r="D238" i="15"/>
  <c r="F222" i="17"/>
  <c r="J222" i="17"/>
  <c r="D222" i="17"/>
  <c r="E222" i="17" l="1"/>
  <c r="K222" i="17" s="1"/>
  <c r="L222" i="17" s="1"/>
  <c r="M222" i="17" l="1"/>
  <c r="H223" i="17" l="1"/>
  <c r="G223" i="17"/>
  <c r="I223" i="17" s="1"/>
  <c r="J223" i="17" l="1"/>
  <c r="F223" i="17"/>
  <c r="D223" i="17"/>
  <c r="E223" i="17" l="1"/>
  <c r="K223" i="17" s="1"/>
  <c r="L223" i="17" s="1"/>
  <c r="M223" i="17" l="1"/>
  <c r="H224" i="17" l="1"/>
  <c r="G224" i="17"/>
  <c r="I224" i="17" s="1"/>
  <c r="F224" i="17" l="1"/>
  <c r="J224" i="17"/>
  <c r="D224" i="17"/>
  <c r="E224" i="17" l="1"/>
  <c r="K224" i="17" s="1"/>
  <c r="L224" i="17" s="1"/>
  <c r="M224" i="17" l="1"/>
  <c r="H225" i="17" l="1"/>
  <c r="G225" i="17"/>
  <c r="I225" i="17" s="1"/>
  <c r="J225" i="17" l="1"/>
  <c r="F225" i="17"/>
  <c r="D225" i="17"/>
  <c r="E225" i="17" l="1"/>
  <c r="K225" i="17" s="1"/>
  <c r="L225" i="17" s="1"/>
  <c r="M225" i="17" l="1"/>
  <c r="H226" i="17" l="1"/>
  <c r="G226" i="17"/>
  <c r="I226" i="17" s="1"/>
  <c r="F226" i="17" l="1"/>
  <c r="D226" i="17"/>
  <c r="J226" i="17"/>
  <c r="E238" i="15" l="1"/>
  <c r="E238" i="12"/>
  <c r="E238" i="3"/>
  <c r="J238" i="3" s="1"/>
  <c r="E238" i="13"/>
  <c r="F17" i="11"/>
  <c r="E226" i="17"/>
  <c r="K226" i="17" s="1"/>
  <c r="L226" i="17" s="1"/>
  <c r="N238" i="13" l="1"/>
  <c r="M238" i="13"/>
  <c r="D239" i="3"/>
  <c r="J239" i="3"/>
  <c r="F239" i="3"/>
  <c r="H239" i="3" s="1"/>
  <c r="J238" i="12"/>
  <c r="K238" i="12" s="1"/>
  <c r="L238" i="12"/>
  <c r="N238" i="15"/>
  <c r="M238" i="15"/>
  <c r="M226" i="17"/>
  <c r="G239" i="3" l="1"/>
  <c r="I239" i="3" s="1"/>
  <c r="F240" i="3"/>
  <c r="H240" i="3" s="1"/>
  <c r="D240" i="3"/>
  <c r="G240" i="3" s="1"/>
  <c r="I240" i="3" s="1"/>
  <c r="E17" i="11"/>
  <c r="F239" i="12"/>
  <c r="H239" i="12" s="1"/>
  <c r="G239" i="12"/>
  <c r="H239" i="13"/>
  <c r="G239" i="13"/>
  <c r="I239" i="13" s="1"/>
  <c r="G239" i="15"/>
  <c r="I239" i="15" s="1"/>
  <c r="H239" i="15"/>
  <c r="H227" i="17"/>
  <c r="G227" i="17"/>
  <c r="I227" i="17" s="1"/>
  <c r="J239" i="13" l="1"/>
  <c r="D239" i="13"/>
  <c r="J239" i="15"/>
  <c r="F239" i="15" s="1"/>
  <c r="D239" i="15"/>
  <c r="D239" i="12"/>
  <c r="L239" i="12" s="1"/>
  <c r="I239" i="12"/>
  <c r="J239" i="12"/>
  <c r="K239" i="12" s="1"/>
  <c r="F239" i="13"/>
  <c r="J240" i="3"/>
  <c r="F227" i="17"/>
  <c r="J227" i="17"/>
  <c r="D227" i="17"/>
  <c r="M239" i="15" l="1"/>
  <c r="K239" i="15"/>
  <c r="L239" i="15" s="1"/>
  <c r="N239" i="15"/>
  <c r="D241" i="3"/>
  <c r="G241" i="3" s="1"/>
  <c r="I241" i="3" s="1"/>
  <c r="F241" i="3"/>
  <c r="H241" i="3" s="1"/>
  <c r="M239" i="13"/>
  <c r="N239" i="13"/>
  <c r="K239" i="13"/>
  <c r="L239" i="13" s="1"/>
  <c r="F240" i="12"/>
  <c r="H240" i="12" s="1"/>
  <c r="G240" i="12"/>
  <c r="E227" i="17"/>
  <c r="K227" i="17" s="1"/>
  <c r="L227" i="17" s="1"/>
  <c r="D240" i="12" l="1"/>
  <c r="L240" i="12" s="1"/>
  <c r="I240" i="12"/>
  <c r="J240" i="12"/>
  <c r="K240" i="12" s="1"/>
  <c r="G240" i="13"/>
  <c r="I240" i="13" s="1"/>
  <c r="H240" i="13"/>
  <c r="J241" i="3"/>
  <c r="G240" i="15"/>
  <c r="I240" i="15" s="1"/>
  <c r="H240" i="15"/>
  <c r="M227" i="17"/>
  <c r="D240" i="15" l="1"/>
  <c r="J240" i="15"/>
  <c r="F240" i="15" s="1"/>
  <c r="D242" i="3"/>
  <c r="F242" i="3"/>
  <c r="H242" i="3" s="1"/>
  <c r="F240" i="13"/>
  <c r="D240" i="13"/>
  <c r="M240" i="13" s="1"/>
  <c r="J240" i="13"/>
  <c r="F241" i="12"/>
  <c r="G241" i="12"/>
  <c r="G228" i="17"/>
  <c r="I228" i="17" s="1"/>
  <c r="H228" i="17"/>
  <c r="H241" i="13" l="1"/>
  <c r="G241" i="13"/>
  <c r="I241" i="13" s="1"/>
  <c r="G242" i="3"/>
  <c r="I242" i="3" s="1"/>
  <c r="N240" i="13"/>
  <c r="K240" i="13"/>
  <c r="L240" i="13" s="1"/>
  <c r="N240" i="15"/>
  <c r="K240" i="15"/>
  <c r="L240" i="15" s="1"/>
  <c r="D241" i="12"/>
  <c r="L241" i="12" s="1"/>
  <c r="J241" i="12"/>
  <c r="H241" i="12"/>
  <c r="I241" i="12" s="1"/>
  <c r="J242" i="3"/>
  <c r="M240" i="15"/>
  <c r="F228" i="17"/>
  <c r="J228" i="17"/>
  <c r="D228" i="17"/>
  <c r="C11" i="1" l="1"/>
  <c r="H241" i="15"/>
  <c r="G241" i="15"/>
  <c r="I241" i="15" s="1"/>
  <c r="K241" i="12"/>
  <c r="F241" i="13"/>
  <c r="J241" i="13"/>
  <c r="D241" i="13"/>
  <c r="D243" i="3"/>
  <c r="F243" i="3"/>
  <c r="H243" i="3" s="1"/>
  <c r="F242" i="12"/>
  <c r="H242" i="12" s="1"/>
  <c r="G242" i="12"/>
  <c r="E228" i="17"/>
  <c r="K228" i="17" s="1"/>
  <c r="L228" i="17" s="1"/>
  <c r="M241" i="13" l="1"/>
  <c r="H242" i="13"/>
  <c r="G242" i="13"/>
  <c r="I242" i="13" s="1"/>
  <c r="F242" i="13"/>
  <c r="K241" i="13"/>
  <c r="L241" i="13" s="1"/>
  <c r="N241" i="13"/>
  <c r="D241" i="15"/>
  <c r="J241" i="15"/>
  <c r="F241" i="15" s="1"/>
  <c r="G243" i="3"/>
  <c r="I243" i="3" s="1"/>
  <c r="I242" i="12"/>
  <c r="J242" i="12"/>
  <c r="K242" i="12" s="1"/>
  <c r="F11" i="1" s="1"/>
  <c r="D242" i="12"/>
  <c r="L242" i="12" s="1"/>
  <c r="J243" i="3"/>
  <c r="M228" i="17"/>
  <c r="K241" i="15" l="1"/>
  <c r="L241" i="15" s="1"/>
  <c r="N241" i="15"/>
  <c r="M241" i="15"/>
  <c r="N242" i="13"/>
  <c r="K242" i="13"/>
  <c r="L242" i="13" s="1"/>
  <c r="G243" i="12"/>
  <c r="F243" i="12"/>
  <c r="H243" i="12" s="1"/>
  <c r="F244" i="3"/>
  <c r="H244" i="3" s="1"/>
  <c r="D244" i="3"/>
  <c r="J244" i="3" s="1"/>
  <c r="J242" i="13"/>
  <c r="D242" i="13"/>
  <c r="M242" i="13" s="1"/>
  <c r="G229" i="17"/>
  <c r="I229" i="17" s="1"/>
  <c r="H229" i="17"/>
  <c r="H242" i="15" l="1"/>
  <c r="G242" i="15"/>
  <c r="I242" i="15" s="1"/>
  <c r="H243" i="13"/>
  <c r="G243" i="13"/>
  <c r="I243" i="13" s="1"/>
  <c r="D243" i="12"/>
  <c r="L243" i="12" s="1"/>
  <c r="J243" i="12"/>
  <c r="K243" i="12" s="1"/>
  <c r="I243" i="12"/>
  <c r="F245" i="3"/>
  <c r="H245" i="3" s="1"/>
  <c r="D245" i="3"/>
  <c r="J245" i="3"/>
  <c r="G244" i="3"/>
  <c r="I244" i="3" s="1"/>
  <c r="J229" i="17"/>
  <c r="F229" i="17"/>
  <c r="D229" i="17"/>
  <c r="G245" i="3" l="1"/>
  <c r="I245" i="3" s="1"/>
  <c r="F243" i="13"/>
  <c r="J243" i="13"/>
  <c r="D243" i="13"/>
  <c r="M243" i="13" s="1"/>
  <c r="D246" i="3"/>
  <c r="F246" i="3"/>
  <c r="H246" i="3" s="1"/>
  <c r="F244" i="12"/>
  <c r="H244" i="12" s="1"/>
  <c r="G244" i="12"/>
  <c r="J242" i="15"/>
  <c r="F242" i="15" s="1"/>
  <c r="D242" i="15"/>
  <c r="E229" i="17"/>
  <c r="K229" i="17" s="1"/>
  <c r="L229" i="17" s="1"/>
  <c r="M242" i="15" l="1"/>
  <c r="G246" i="3"/>
  <c r="I246" i="3" s="1"/>
  <c r="J244" i="12"/>
  <c r="K244" i="12" s="1"/>
  <c r="D244" i="12"/>
  <c r="L244" i="12" s="1"/>
  <c r="I244" i="12"/>
  <c r="G244" i="13"/>
  <c r="I244" i="13" s="1"/>
  <c r="H244" i="13"/>
  <c r="H243" i="15"/>
  <c r="G243" i="15"/>
  <c r="I243" i="15" s="1"/>
  <c r="N242" i="15"/>
  <c r="K242" i="15"/>
  <c r="L242" i="15" s="1"/>
  <c r="J246" i="3"/>
  <c r="K243" i="13"/>
  <c r="L243" i="13" s="1"/>
  <c r="N243" i="13"/>
  <c r="M229" i="17"/>
  <c r="D247" i="3" l="1"/>
  <c r="F247" i="3"/>
  <c r="H247" i="3" s="1"/>
  <c r="D243" i="15"/>
  <c r="J243" i="15"/>
  <c r="F243" i="15" s="1"/>
  <c r="F245" i="12"/>
  <c r="H245" i="12" s="1"/>
  <c r="G245" i="12"/>
  <c r="F244" i="13"/>
  <c r="J244" i="13"/>
  <c r="D244" i="13"/>
  <c r="G230" i="17"/>
  <c r="I230" i="17" s="1"/>
  <c r="H230" i="17"/>
  <c r="K243" i="15" l="1"/>
  <c r="L243" i="15" s="1"/>
  <c r="N243" i="15"/>
  <c r="K244" i="13"/>
  <c r="L244" i="13" s="1"/>
  <c r="N244" i="13"/>
  <c r="M243" i="15"/>
  <c r="D245" i="12"/>
  <c r="L245" i="12" s="1"/>
  <c r="I245" i="12"/>
  <c r="J245" i="12"/>
  <c r="K245" i="12" s="1"/>
  <c r="M244" i="13"/>
  <c r="J247" i="3"/>
  <c r="G247" i="3"/>
  <c r="I247" i="3" s="1"/>
  <c r="J230" i="17"/>
  <c r="F230" i="17"/>
  <c r="D230" i="17"/>
  <c r="D248" i="3" l="1"/>
  <c r="J248" i="3" s="1"/>
  <c r="F248" i="3"/>
  <c r="H248" i="3" s="1"/>
  <c r="F246" i="12"/>
  <c r="H246" i="12" s="1"/>
  <c r="G246" i="12"/>
  <c r="G245" i="13"/>
  <c r="I245" i="13" s="1"/>
  <c r="H245" i="13"/>
  <c r="F245" i="13" s="1"/>
  <c r="H244" i="15"/>
  <c r="G244" i="15"/>
  <c r="I244" i="15" s="1"/>
  <c r="E230" i="17"/>
  <c r="K230" i="17" s="1"/>
  <c r="L230" i="17" s="1"/>
  <c r="K245" i="13" l="1"/>
  <c r="L245" i="13" s="1"/>
  <c r="N245" i="13"/>
  <c r="J245" i="13"/>
  <c r="D245" i="13"/>
  <c r="M245" i="13" s="1"/>
  <c r="J244" i="15"/>
  <c r="F244" i="15" s="1"/>
  <c r="D244" i="15"/>
  <c r="F249" i="3"/>
  <c r="H249" i="3" s="1"/>
  <c r="D249" i="3"/>
  <c r="G249" i="3" s="1"/>
  <c r="I246" i="12"/>
  <c r="J246" i="12"/>
  <c r="K246" i="12" s="1"/>
  <c r="D246" i="12"/>
  <c r="L246" i="12" s="1"/>
  <c r="G248" i="3"/>
  <c r="I248" i="3" s="1"/>
  <c r="M230" i="17"/>
  <c r="M244" i="15" l="1"/>
  <c r="H245" i="15" s="1"/>
  <c r="I249" i="3"/>
  <c r="H246" i="13"/>
  <c r="G246" i="13"/>
  <c r="I246" i="13" s="1"/>
  <c r="J246" i="13" s="1"/>
  <c r="G245" i="15"/>
  <c r="I245" i="15" s="1"/>
  <c r="F247" i="12"/>
  <c r="H247" i="12" s="1"/>
  <c r="G247" i="12"/>
  <c r="J249" i="3"/>
  <c r="N244" i="15"/>
  <c r="K244" i="15"/>
  <c r="L244" i="15" s="1"/>
  <c r="H231" i="17"/>
  <c r="G231" i="17"/>
  <c r="I231" i="17" s="1"/>
  <c r="F250" i="3" l="1"/>
  <c r="H250" i="3" s="1"/>
  <c r="D250" i="3"/>
  <c r="G250" i="3" s="1"/>
  <c r="J245" i="15"/>
  <c r="F245" i="15" s="1"/>
  <c r="D245" i="15"/>
  <c r="J247" i="12"/>
  <c r="K247" i="12" s="1"/>
  <c r="D247" i="12"/>
  <c r="L247" i="12" s="1"/>
  <c r="I247" i="12"/>
  <c r="F246" i="13"/>
  <c r="D246" i="13"/>
  <c r="J231" i="17"/>
  <c r="F231" i="17"/>
  <c r="D231" i="17"/>
  <c r="I250" i="3" l="1"/>
  <c r="N245" i="15"/>
  <c r="K245" i="15"/>
  <c r="L245" i="15" s="1"/>
  <c r="F248" i="12"/>
  <c r="H248" i="12" s="1"/>
  <c r="G248" i="12"/>
  <c r="M246" i="13"/>
  <c r="K246" i="13"/>
  <c r="L246" i="13" s="1"/>
  <c r="N246" i="13"/>
  <c r="M245" i="15"/>
  <c r="E231" i="17"/>
  <c r="K231" i="17" s="1"/>
  <c r="L231" i="17" s="1"/>
  <c r="D248" i="12" l="1"/>
  <c r="L248" i="12" s="1"/>
  <c r="J248" i="12"/>
  <c r="K248" i="12" s="1"/>
  <c r="I248" i="12"/>
  <c r="H246" i="15"/>
  <c r="G246" i="15"/>
  <c r="I246" i="15" s="1"/>
  <c r="G247" i="13"/>
  <c r="I247" i="13" s="1"/>
  <c r="H247" i="13"/>
  <c r="M231" i="17"/>
  <c r="J246" i="15" l="1"/>
  <c r="F246" i="15" s="1"/>
  <c r="D246" i="15"/>
  <c r="F247" i="13"/>
  <c r="J247" i="13"/>
  <c r="D247" i="13"/>
  <c r="G249" i="12"/>
  <c r="F249" i="12"/>
  <c r="H249" i="12" s="1"/>
  <c r="G232" i="17"/>
  <c r="I232" i="17" s="1"/>
  <c r="H232" i="17"/>
  <c r="M246" i="15" l="1"/>
  <c r="N247" i="13"/>
  <c r="K247" i="13"/>
  <c r="L247" i="13" s="1"/>
  <c r="D249" i="12"/>
  <c r="L249" i="12" s="1"/>
  <c r="I249" i="12"/>
  <c r="J249" i="12"/>
  <c r="K249" i="12" s="1"/>
  <c r="G247" i="15"/>
  <c r="I247" i="15" s="1"/>
  <c r="H247" i="15"/>
  <c r="M247" i="13"/>
  <c r="N246" i="15"/>
  <c r="K246" i="15"/>
  <c r="L246" i="15" s="1"/>
  <c r="F232" i="17"/>
  <c r="J232" i="17"/>
  <c r="D232" i="17"/>
  <c r="D247" i="15" l="1"/>
  <c r="J247" i="15"/>
  <c r="F247" i="15" s="1"/>
  <c r="F250" i="12"/>
  <c r="H250" i="12" s="1"/>
  <c r="G250" i="12"/>
  <c r="H248" i="13"/>
  <c r="G248" i="13"/>
  <c r="I248" i="13" s="1"/>
  <c r="E232" i="17"/>
  <c r="K232" i="17" s="1"/>
  <c r="L232" i="17" s="1"/>
  <c r="D250" i="12" l="1"/>
  <c r="I250" i="12"/>
  <c r="N247" i="15"/>
  <c r="K247" i="15"/>
  <c r="L247" i="15" s="1"/>
  <c r="F248" i="13"/>
  <c r="J248" i="13"/>
  <c r="D248" i="13"/>
  <c r="M247" i="15"/>
  <c r="M232" i="17"/>
  <c r="M248" i="13" l="1"/>
  <c r="H249" i="13" s="1"/>
  <c r="H248" i="15"/>
  <c r="G248" i="15"/>
  <c r="I248" i="15" s="1"/>
  <c r="K248" i="13"/>
  <c r="L248" i="13" s="1"/>
  <c r="N248" i="13"/>
  <c r="G233" i="17"/>
  <c r="I233" i="17" s="1"/>
  <c r="H233" i="17"/>
  <c r="G249" i="13" l="1"/>
  <c r="I249" i="13" s="1"/>
  <c r="J249" i="13" s="1"/>
  <c r="F249" i="13"/>
  <c r="J248" i="15"/>
  <c r="F248" i="15" s="1"/>
  <c r="D248" i="15"/>
  <c r="J233" i="17"/>
  <c r="F233" i="17"/>
  <c r="D233" i="17"/>
  <c r="D249" i="13" l="1"/>
  <c r="N248" i="15"/>
  <c r="K248" i="15"/>
  <c r="L248" i="15" s="1"/>
  <c r="N249" i="13"/>
  <c r="K249" i="13"/>
  <c r="L249" i="13" s="1"/>
  <c r="M248" i="15"/>
  <c r="M249" i="13"/>
  <c r="E233" i="17"/>
  <c r="K233" i="17" s="1"/>
  <c r="L233" i="17" s="1"/>
  <c r="H250" i="13" l="1"/>
  <c r="F250" i="13" s="1"/>
  <c r="G250" i="13"/>
  <c r="I250" i="13" s="1"/>
  <c r="G249" i="15"/>
  <c r="I249" i="15" s="1"/>
  <c r="H249" i="15"/>
  <c r="M233" i="17"/>
  <c r="K250" i="13" l="1"/>
  <c r="L250" i="13" s="1"/>
  <c r="D249" i="15"/>
  <c r="J249" i="15"/>
  <c r="F249" i="15" s="1"/>
  <c r="D250" i="13"/>
  <c r="J250" i="13"/>
  <c r="H234" i="17"/>
  <c r="G234" i="17"/>
  <c r="I234" i="17" s="1"/>
  <c r="N249" i="15" l="1"/>
  <c r="K249" i="15"/>
  <c r="L249" i="15" s="1"/>
  <c r="M249" i="15"/>
  <c r="J234" i="17"/>
  <c r="D234" i="17"/>
  <c r="F234" i="17"/>
  <c r="H250" i="15" l="1"/>
  <c r="G250" i="15"/>
  <c r="I250" i="15" s="1"/>
  <c r="E234" i="17"/>
  <c r="K234" i="17" s="1"/>
  <c r="L234" i="17" s="1"/>
  <c r="J250" i="15" l="1"/>
  <c r="F250" i="15" s="1"/>
  <c r="K250" i="15" s="1"/>
  <c r="L250" i="15" s="1"/>
  <c r="D250" i="15"/>
  <c r="M234" i="17"/>
  <c r="G235" i="17" l="1"/>
  <c r="I235" i="17" s="1"/>
  <c r="H235" i="17"/>
  <c r="J235" i="17" l="1"/>
  <c r="F235" i="17"/>
  <c r="D235" i="17"/>
  <c r="E235" i="17" l="1"/>
  <c r="K235" i="17" s="1"/>
  <c r="L235" i="17" s="1"/>
  <c r="M235" i="17" l="1"/>
  <c r="H236" i="17" l="1"/>
  <c r="G236" i="17"/>
  <c r="I236" i="17" s="1"/>
  <c r="F236" i="17" l="1"/>
  <c r="J236" i="17"/>
  <c r="D236" i="17"/>
  <c r="E236" i="17" l="1"/>
  <c r="K236" i="17" s="1"/>
  <c r="L236" i="17" s="1"/>
  <c r="M236" i="17" l="1"/>
  <c r="H237" i="17" l="1"/>
  <c r="G237" i="17"/>
  <c r="I237" i="17" s="1"/>
  <c r="J237" i="17" l="1"/>
  <c r="F237" i="17"/>
  <c r="D237" i="17"/>
  <c r="E237" i="17" l="1"/>
  <c r="K237" i="17" s="1"/>
  <c r="L237" i="17" s="1"/>
  <c r="M237" i="17" l="1"/>
  <c r="H238" i="17" l="1"/>
  <c r="G238" i="17"/>
  <c r="I238" i="17" s="1"/>
  <c r="F238" i="17" l="1"/>
  <c r="J238" i="17"/>
  <c r="D238" i="17"/>
  <c r="E250" i="13" l="1"/>
  <c r="E250" i="3"/>
  <c r="J250" i="3" s="1"/>
  <c r="E250" i="12"/>
  <c r="E250" i="15"/>
  <c r="F18" i="11"/>
  <c r="E238" i="17"/>
  <c r="K238" i="17" s="1"/>
  <c r="L238" i="17" s="1"/>
  <c r="N250" i="15" l="1"/>
  <c r="M250" i="15"/>
  <c r="J250" i="12"/>
  <c r="K250" i="12" s="1"/>
  <c r="L250" i="12"/>
  <c r="F251" i="3"/>
  <c r="H251" i="3" s="1"/>
  <c r="D251" i="3"/>
  <c r="G251" i="3" s="1"/>
  <c r="J251" i="3"/>
  <c r="N250" i="13"/>
  <c r="M250" i="13"/>
  <c r="M238" i="17"/>
  <c r="I251" i="3" l="1"/>
  <c r="E18" i="11"/>
  <c r="F251" i="12"/>
  <c r="H251" i="12" s="1"/>
  <c r="G251" i="12"/>
  <c r="D252" i="3"/>
  <c r="F252" i="3"/>
  <c r="H252" i="3" s="1"/>
  <c r="G251" i="15"/>
  <c r="I251" i="15" s="1"/>
  <c r="H251" i="15"/>
  <c r="H251" i="13"/>
  <c r="F251" i="13" s="1"/>
  <c r="G251" i="13"/>
  <c r="I251" i="13" s="1"/>
  <c r="J251" i="13" s="1"/>
  <c r="H239" i="17"/>
  <c r="G239" i="17"/>
  <c r="I239" i="17" s="1"/>
  <c r="K251" i="13" l="1"/>
  <c r="L251" i="13" s="1"/>
  <c r="N251" i="13"/>
  <c r="J251" i="15"/>
  <c r="F251" i="15" s="1"/>
  <c r="D251" i="15"/>
  <c r="G252" i="3"/>
  <c r="I252" i="3" s="1"/>
  <c r="J251" i="12"/>
  <c r="K251" i="12" s="1"/>
  <c r="D251" i="12"/>
  <c r="L251" i="12" s="1"/>
  <c r="I251" i="12"/>
  <c r="D251" i="13"/>
  <c r="M251" i="13" s="1"/>
  <c r="J252" i="3"/>
  <c r="J239" i="17"/>
  <c r="F239" i="17"/>
  <c r="D239" i="17"/>
  <c r="M251" i="15" l="1"/>
  <c r="F252" i="12"/>
  <c r="H252" i="12" s="1"/>
  <c r="G252" i="12"/>
  <c r="H252" i="15"/>
  <c r="G252" i="15"/>
  <c r="I252" i="15" s="1"/>
  <c r="N251" i="15"/>
  <c r="K251" i="15"/>
  <c r="L251" i="15" s="1"/>
  <c r="G252" i="13"/>
  <c r="I252" i="13" s="1"/>
  <c r="H252" i="13"/>
  <c r="F253" i="3"/>
  <c r="H253" i="3" s="1"/>
  <c r="D253" i="3"/>
  <c r="G253" i="3" s="1"/>
  <c r="I253" i="3" s="1"/>
  <c r="J253" i="3"/>
  <c r="E239" i="17"/>
  <c r="K239" i="17" s="1"/>
  <c r="L239" i="17" s="1"/>
  <c r="D252" i="15" l="1"/>
  <c r="J252" i="15"/>
  <c r="F252" i="15" s="1"/>
  <c r="F254" i="3"/>
  <c r="H254" i="3" s="1"/>
  <c r="D254" i="3"/>
  <c r="G254" i="3" s="1"/>
  <c r="J252" i="12"/>
  <c r="K252" i="12" s="1"/>
  <c r="D252" i="12"/>
  <c r="L252" i="12" s="1"/>
  <c r="I252" i="12"/>
  <c r="F252" i="13"/>
  <c r="J252" i="13"/>
  <c r="D252" i="13"/>
  <c r="M239" i="17"/>
  <c r="I254" i="3" l="1"/>
  <c r="M252" i="13"/>
  <c r="H253" i="13"/>
  <c r="G253" i="13"/>
  <c r="I253" i="13" s="1"/>
  <c r="K252" i="15"/>
  <c r="L252" i="15" s="1"/>
  <c r="N252" i="15"/>
  <c r="F253" i="12"/>
  <c r="H253" i="12" s="1"/>
  <c r="G253" i="12"/>
  <c r="N252" i="13"/>
  <c r="K252" i="13"/>
  <c r="L252" i="13" s="1"/>
  <c r="J254" i="3"/>
  <c r="M252" i="15"/>
  <c r="G240" i="17"/>
  <c r="I240" i="17" s="1"/>
  <c r="H240" i="17"/>
  <c r="F253" i="13" l="1"/>
  <c r="K253" i="13" s="1"/>
  <c r="L253" i="13" s="1"/>
  <c r="D253" i="12"/>
  <c r="L253" i="12" s="1"/>
  <c r="I253" i="12"/>
  <c r="J253" i="12"/>
  <c r="K253" i="12" s="1"/>
  <c r="H253" i="15"/>
  <c r="G253" i="15"/>
  <c r="I253" i="15" s="1"/>
  <c r="F255" i="3"/>
  <c r="H255" i="3" s="1"/>
  <c r="D255" i="3"/>
  <c r="G255" i="3" s="1"/>
  <c r="J253" i="13"/>
  <c r="D253" i="13"/>
  <c r="F240" i="17"/>
  <c r="J240" i="17"/>
  <c r="D240" i="17"/>
  <c r="N253" i="13" l="1"/>
  <c r="M253" i="13"/>
  <c r="H254" i="13" s="1"/>
  <c r="F254" i="13" s="1"/>
  <c r="J255" i="3"/>
  <c r="F256" i="3" s="1"/>
  <c r="H256" i="3" s="1"/>
  <c r="D256" i="3"/>
  <c r="D253" i="15"/>
  <c r="J253" i="15"/>
  <c r="F253" i="15" s="1"/>
  <c r="G254" i="13"/>
  <c r="I254" i="13" s="1"/>
  <c r="I255" i="3"/>
  <c r="G254" i="12"/>
  <c r="F254" i="12"/>
  <c r="H254" i="12" s="1"/>
  <c r="E240" i="17"/>
  <c r="K240" i="17" s="1"/>
  <c r="L240" i="17" s="1"/>
  <c r="J256" i="3" l="1"/>
  <c r="M253" i="15"/>
  <c r="H254" i="15" s="1"/>
  <c r="K254" i="13"/>
  <c r="L254" i="13" s="1"/>
  <c r="N254" i="13"/>
  <c r="G254" i="15"/>
  <c r="I254" i="15" s="1"/>
  <c r="I254" i="12"/>
  <c r="D254" i="12"/>
  <c r="L254" i="12" s="1"/>
  <c r="J254" i="12"/>
  <c r="K254" i="12" s="1"/>
  <c r="F257" i="3"/>
  <c r="H257" i="3" s="1"/>
  <c r="D257" i="3"/>
  <c r="J257" i="3" s="1"/>
  <c r="D254" i="13"/>
  <c r="M254" i="13" s="1"/>
  <c r="J254" i="13"/>
  <c r="K253" i="15"/>
  <c r="L253" i="15" s="1"/>
  <c r="N253" i="15"/>
  <c r="G256" i="3"/>
  <c r="I256" i="3" s="1"/>
  <c r="M240" i="17"/>
  <c r="G257" i="3" l="1"/>
  <c r="I257" i="3" s="1"/>
  <c r="F258" i="3"/>
  <c r="H258" i="3" s="1"/>
  <c r="D258" i="3"/>
  <c r="G258" i="3" s="1"/>
  <c r="I258" i="3" s="1"/>
  <c r="J258" i="3"/>
  <c r="D254" i="15"/>
  <c r="J254" i="15"/>
  <c r="F254" i="15" s="1"/>
  <c r="G255" i="12"/>
  <c r="F255" i="12"/>
  <c r="H255" i="12" s="1"/>
  <c r="G255" i="13"/>
  <c r="I255" i="13" s="1"/>
  <c r="H255" i="13"/>
  <c r="F255" i="13" s="1"/>
  <c r="H241" i="17"/>
  <c r="G241" i="17"/>
  <c r="I241" i="17" s="1"/>
  <c r="M254" i="15" l="1"/>
  <c r="K255" i="13"/>
  <c r="L255" i="13" s="1"/>
  <c r="N255" i="13"/>
  <c r="G255" i="15"/>
  <c r="I255" i="15" s="1"/>
  <c r="H255" i="15"/>
  <c r="D259" i="3"/>
  <c r="F259" i="3"/>
  <c r="H259" i="3" s="1"/>
  <c r="D255" i="13"/>
  <c r="M255" i="13" s="1"/>
  <c r="J255" i="13"/>
  <c r="D255" i="12"/>
  <c r="L255" i="12" s="1"/>
  <c r="J255" i="12"/>
  <c r="K255" i="12" s="1"/>
  <c r="I255" i="12"/>
  <c r="K254" i="15"/>
  <c r="L254" i="15" s="1"/>
  <c r="N254" i="15"/>
  <c r="F241" i="17"/>
  <c r="J241" i="17"/>
  <c r="D241" i="17"/>
  <c r="H256" i="13" l="1"/>
  <c r="G256" i="13"/>
  <c r="I256" i="13" s="1"/>
  <c r="F256" i="12"/>
  <c r="H256" i="12" s="1"/>
  <c r="G256" i="12"/>
  <c r="J259" i="3"/>
  <c r="G259" i="3"/>
  <c r="I259" i="3" s="1"/>
  <c r="J255" i="15"/>
  <c r="F255" i="15" s="1"/>
  <c r="D255" i="15"/>
  <c r="E241" i="17"/>
  <c r="K241" i="17" s="1"/>
  <c r="L241" i="17" s="1"/>
  <c r="M255" i="15" l="1"/>
  <c r="H256" i="15" s="1"/>
  <c r="J256" i="12"/>
  <c r="K256" i="12" s="1"/>
  <c r="I256" i="12"/>
  <c r="D256" i="12"/>
  <c r="L256" i="12" s="1"/>
  <c r="N255" i="15"/>
  <c r="K255" i="15"/>
  <c r="L255" i="15" s="1"/>
  <c r="F260" i="3"/>
  <c r="H260" i="3" s="1"/>
  <c r="D260" i="3"/>
  <c r="J260" i="3"/>
  <c r="F256" i="13"/>
  <c r="J256" i="13"/>
  <c r="D256" i="13"/>
  <c r="M241" i="17"/>
  <c r="G256" i="15" l="1"/>
  <c r="I256" i="15" s="1"/>
  <c r="J256" i="15" s="1"/>
  <c r="F256" i="15" s="1"/>
  <c r="G260" i="3"/>
  <c r="I260" i="3" s="1"/>
  <c r="N256" i="13"/>
  <c r="K256" i="13"/>
  <c r="L256" i="13" s="1"/>
  <c r="F261" i="3"/>
  <c r="H261" i="3" s="1"/>
  <c r="D261" i="3"/>
  <c r="M256" i="13"/>
  <c r="F257" i="12"/>
  <c r="H257" i="12" s="1"/>
  <c r="G257" i="12"/>
  <c r="D256" i="15"/>
  <c r="G242" i="17"/>
  <c r="I242" i="17" s="1"/>
  <c r="H242" i="17"/>
  <c r="M256" i="15" l="1"/>
  <c r="G261" i="3"/>
  <c r="I261" i="3" s="1"/>
  <c r="I257" i="12"/>
  <c r="J257" i="12"/>
  <c r="K257" i="12" s="1"/>
  <c r="D257" i="12"/>
  <c r="L257" i="12" s="1"/>
  <c r="G257" i="15"/>
  <c r="I257" i="15" s="1"/>
  <c r="H257" i="15"/>
  <c r="H257" i="13"/>
  <c r="G257" i="13"/>
  <c r="I257" i="13" s="1"/>
  <c r="K256" i="15"/>
  <c r="L256" i="15" s="1"/>
  <c r="N256" i="15"/>
  <c r="J261" i="3"/>
  <c r="F242" i="17"/>
  <c r="J242" i="17"/>
  <c r="D242" i="17"/>
  <c r="D257" i="13" l="1"/>
  <c r="J257" i="13"/>
  <c r="F258" i="12"/>
  <c r="H258" i="12" s="1"/>
  <c r="G258" i="12"/>
  <c r="F262" i="3"/>
  <c r="H262" i="3" s="1"/>
  <c r="D262" i="3"/>
  <c r="F257" i="13"/>
  <c r="J257" i="15"/>
  <c r="F257" i="15" s="1"/>
  <c r="D257" i="15"/>
  <c r="E242" i="17"/>
  <c r="K242" i="17" s="1"/>
  <c r="L242" i="17" s="1"/>
  <c r="G11" i="1" s="1"/>
  <c r="G262" i="3" l="1"/>
  <c r="I262" i="3" s="1"/>
  <c r="I258" i="12"/>
  <c r="J258" i="12"/>
  <c r="K258" i="12" s="1"/>
  <c r="D258" i="12"/>
  <c r="L258" i="12" s="1"/>
  <c r="K257" i="13"/>
  <c r="L257" i="13" s="1"/>
  <c r="N257" i="13"/>
  <c r="M257" i="15"/>
  <c r="K257" i="15"/>
  <c r="L257" i="15" s="1"/>
  <c r="N257" i="15"/>
  <c r="M257" i="13"/>
  <c r="M242" i="17"/>
  <c r="G259" i="12" l="1"/>
  <c r="F259" i="12"/>
  <c r="H259" i="12" s="1"/>
  <c r="H258" i="13"/>
  <c r="G258" i="13"/>
  <c r="I258" i="13" s="1"/>
  <c r="H258" i="15"/>
  <c r="G258" i="15"/>
  <c r="I258" i="15" s="1"/>
  <c r="H243" i="17"/>
  <c r="G243" i="17"/>
  <c r="I243" i="17" s="1"/>
  <c r="D258" i="13" l="1"/>
  <c r="J258" i="13"/>
  <c r="J258" i="15"/>
  <c r="F258" i="15" s="1"/>
  <c r="D258" i="15"/>
  <c r="F258" i="13"/>
  <c r="I259" i="12"/>
  <c r="J259" i="12"/>
  <c r="K259" i="12" s="1"/>
  <c r="D259" i="12"/>
  <c r="L259" i="12" s="1"/>
  <c r="F243" i="17"/>
  <c r="J243" i="17"/>
  <c r="D243" i="17"/>
  <c r="M258" i="15" l="1"/>
  <c r="H259" i="15"/>
  <c r="G259" i="15"/>
  <c r="I259" i="15" s="1"/>
  <c r="N258" i="15"/>
  <c r="K258" i="15"/>
  <c r="L258" i="15" s="1"/>
  <c r="F260" i="12"/>
  <c r="H260" i="12" s="1"/>
  <c r="G260" i="12"/>
  <c r="N258" i="13"/>
  <c r="K258" i="13"/>
  <c r="L258" i="13" s="1"/>
  <c r="M258" i="13"/>
  <c r="E243" i="17"/>
  <c r="K243" i="17" s="1"/>
  <c r="L243" i="17" s="1"/>
  <c r="J260" i="12" l="1"/>
  <c r="K260" i="12" s="1"/>
  <c r="I260" i="12"/>
  <c r="D260" i="12"/>
  <c r="L260" i="12" s="1"/>
  <c r="G259" i="13"/>
  <c r="I259" i="13" s="1"/>
  <c r="H259" i="13"/>
  <c r="D259" i="15"/>
  <c r="J259" i="15"/>
  <c r="F259" i="15" s="1"/>
  <c r="M243" i="17"/>
  <c r="N259" i="15" l="1"/>
  <c r="K259" i="15"/>
  <c r="L259" i="15" s="1"/>
  <c r="F261" i="12"/>
  <c r="H261" i="12" s="1"/>
  <c r="G261" i="12"/>
  <c r="M259" i="15"/>
  <c r="F259" i="13"/>
  <c r="D259" i="13"/>
  <c r="M259" i="13" s="1"/>
  <c r="J259" i="13"/>
  <c r="G244" i="17"/>
  <c r="I244" i="17" s="1"/>
  <c r="H244" i="17"/>
  <c r="J261" i="12" l="1"/>
  <c r="K261" i="12" s="1"/>
  <c r="I261" i="12"/>
  <c r="D261" i="12"/>
  <c r="L261" i="12" s="1"/>
  <c r="N259" i="13"/>
  <c r="K259" i="13"/>
  <c r="L259" i="13" s="1"/>
  <c r="G260" i="13"/>
  <c r="I260" i="13" s="1"/>
  <c r="H260" i="13"/>
  <c r="G260" i="15"/>
  <c r="I260" i="15" s="1"/>
  <c r="H260" i="15"/>
  <c r="F244" i="17"/>
  <c r="D244" i="17"/>
  <c r="J244" i="17"/>
  <c r="F260" i="13" l="1"/>
  <c r="D260" i="13"/>
  <c r="J260" i="13"/>
  <c r="G262" i="12"/>
  <c r="F262" i="12"/>
  <c r="H262" i="12" s="1"/>
  <c r="J260" i="15"/>
  <c r="F260" i="15" s="1"/>
  <c r="D260" i="15"/>
  <c r="E244" i="17"/>
  <c r="K244" i="17" s="1"/>
  <c r="L244" i="17" s="1"/>
  <c r="M260" i="13" l="1"/>
  <c r="M260" i="15"/>
  <c r="G261" i="15" s="1"/>
  <c r="I261" i="15" s="1"/>
  <c r="I262" i="12"/>
  <c r="D262" i="12"/>
  <c r="N260" i="15"/>
  <c r="K260" i="15"/>
  <c r="L260" i="15" s="1"/>
  <c r="H261" i="13"/>
  <c r="G261" i="13"/>
  <c r="I261" i="13" s="1"/>
  <c r="K260" i="13"/>
  <c r="L260" i="13" s="1"/>
  <c r="N260" i="13"/>
  <c r="M244" i="17"/>
  <c r="H261" i="15" l="1"/>
  <c r="J261" i="15" s="1"/>
  <c r="F261" i="15" s="1"/>
  <c r="F261" i="13"/>
  <c r="D261" i="13"/>
  <c r="J261" i="13"/>
  <c r="G245" i="17"/>
  <c r="I245" i="17" s="1"/>
  <c r="H245" i="17"/>
  <c r="D261" i="15" l="1"/>
  <c r="M261" i="15"/>
  <c r="G262" i="15" s="1"/>
  <c r="I262" i="15" s="1"/>
  <c r="M261" i="13"/>
  <c r="H262" i="13" s="1"/>
  <c r="G262" i="13"/>
  <c r="I262" i="13" s="1"/>
  <c r="K261" i="13"/>
  <c r="L261" i="13" s="1"/>
  <c r="N261" i="13"/>
  <c r="H262" i="15"/>
  <c r="K261" i="15"/>
  <c r="L261" i="15" s="1"/>
  <c r="N261" i="15"/>
  <c r="F245" i="17"/>
  <c r="J245" i="17"/>
  <c r="D245" i="17"/>
  <c r="F262" i="13" l="1"/>
  <c r="K262" i="13" s="1"/>
  <c r="L262" i="13" s="1"/>
  <c r="J262" i="13"/>
  <c r="D262" i="13"/>
  <c r="J262" i="15"/>
  <c r="F262" i="15" s="1"/>
  <c r="K262" i="15" s="1"/>
  <c r="L262" i="15" s="1"/>
  <c r="D262" i="15"/>
  <c r="E245" i="17"/>
  <c r="K245" i="17" s="1"/>
  <c r="L245" i="17" s="1"/>
  <c r="M245" i="17" l="1"/>
  <c r="G246" i="17" l="1"/>
  <c r="I246" i="17" s="1"/>
  <c r="H246" i="17"/>
  <c r="F246" i="17" l="1"/>
  <c r="J246" i="17"/>
  <c r="D246" i="17"/>
  <c r="E246" i="17" l="1"/>
  <c r="K246" i="17" s="1"/>
  <c r="L246" i="17" s="1"/>
  <c r="M246" i="17" l="1"/>
  <c r="G247" i="17" l="1"/>
  <c r="I247" i="17" s="1"/>
  <c r="H247" i="17"/>
  <c r="D247" i="17" l="1"/>
  <c r="F247" i="17"/>
  <c r="J247" i="17"/>
  <c r="E247" i="17" l="1"/>
  <c r="K247" i="17" s="1"/>
  <c r="L247" i="17" s="1"/>
  <c r="M247" i="17" l="1"/>
  <c r="H248" i="17" l="1"/>
  <c r="G248" i="17"/>
  <c r="I248" i="17" s="1"/>
  <c r="J248" i="17" l="1"/>
  <c r="F248" i="17"/>
  <c r="D248" i="17"/>
  <c r="E248" i="17" l="1"/>
  <c r="K248" i="17" s="1"/>
  <c r="L248" i="17" s="1"/>
  <c r="M248" i="17" l="1"/>
  <c r="H249" i="17" l="1"/>
  <c r="G249" i="17"/>
  <c r="I249" i="17" s="1"/>
  <c r="J249" i="17" l="1"/>
  <c r="F249" i="17"/>
  <c r="D249" i="17"/>
  <c r="E249" i="17" l="1"/>
  <c r="K249" i="17" s="1"/>
  <c r="L249" i="17" s="1"/>
  <c r="M249" i="17" l="1"/>
  <c r="H250" i="17" l="1"/>
  <c r="G250" i="17"/>
  <c r="I250" i="17" s="1"/>
  <c r="F250" i="17" l="1"/>
  <c r="J250" i="17"/>
  <c r="D250" i="17"/>
  <c r="E262" i="13" l="1"/>
  <c r="E262" i="12"/>
  <c r="E262" i="15"/>
  <c r="E262" i="3"/>
  <c r="J262" i="3" s="1"/>
  <c r="F19" i="11"/>
  <c r="E250" i="17"/>
  <c r="K250" i="17" s="1"/>
  <c r="L250" i="17" s="1"/>
  <c r="D263" i="3" l="1"/>
  <c r="F263" i="3"/>
  <c r="H263" i="3" s="1"/>
  <c r="J263" i="3"/>
  <c r="N262" i="15"/>
  <c r="M262" i="15"/>
  <c r="J262" i="12"/>
  <c r="L262" i="12"/>
  <c r="N262" i="13"/>
  <c r="M262" i="13"/>
  <c r="M250" i="17"/>
  <c r="E19" i="11" l="1"/>
  <c r="G263" i="12"/>
  <c r="F263" i="12"/>
  <c r="H263" i="12" s="1"/>
  <c r="D264" i="3"/>
  <c r="F264" i="3"/>
  <c r="H264" i="3" s="1"/>
  <c r="K262" i="12"/>
  <c r="H263" i="13"/>
  <c r="G263" i="13"/>
  <c r="I263" i="13" s="1"/>
  <c r="H263" i="15"/>
  <c r="G263" i="15"/>
  <c r="I263" i="15" s="1"/>
  <c r="G263" i="3"/>
  <c r="I263" i="3" s="1"/>
  <c r="G251" i="17"/>
  <c r="I251" i="17" s="1"/>
  <c r="H251" i="17"/>
  <c r="G264" i="3" l="1"/>
  <c r="I264" i="3" s="1"/>
  <c r="J263" i="15"/>
  <c r="F263" i="15" s="1"/>
  <c r="D263" i="15"/>
  <c r="J264" i="3"/>
  <c r="J263" i="12"/>
  <c r="I263" i="12"/>
  <c r="D263" i="12"/>
  <c r="L263" i="12" s="1"/>
  <c r="F263" i="13"/>
  <c r="J263" i="13"/>
  <c r="D263" i="13"/>
  <c r="J251" i="17"/>
  <c r="F251" i="17"/>
  <c r="D251" i="17"/>
  <c r="M263" i="15" l="1"/>
  <c r="F265" i="3"/>
  <c r="H265" i="3" s="1"/>
  <c r="D265" i="3"/>
  <c r="G265" i="3" s="1"/>
  <c r="I265" i="3" s="1"/>
  <c r="G264" i="15"/>
  <c r="I264" i="15" s="1"/>
  <c r="H264" i="15"/>
  <c r="K263" i="13"/>
  <c r="L263" i="13" s="1"/>
  <c r="N263" i="13"/>
  <c r="K263" i="12"/>
  <c r="M263" i="13"/>
  <c r="F264" i="12"/>
  <c r="H264" i="12" s="1"/>
  <c r="G264" i="12"/>
  <c r="K263" i="15"/>
  <c r="L263" i="15" s="1"/>
  <c r="N263" i="15"/>
  <c r="E251" i="17"/>
  <c r="K251" i="17" s="1"/>
  <c r="L251" i="17" s="1"/>
  <c r="H264" i="13" l="1"/>
  <c r="F264" i="13" s="1"/>
  <c r="G264" i="13"/>
  <c r="I264" i="13" s="1"/>
  <c r="J265" i="3"/>
  <c r="J264" i="12"/>
  <c r="I264" i="12"/>
  <c r="D264" i="12"/>
  <c r="L264" i="12" s="1"/>
  <c r="D264" i="15"/>
  <c r="J264" i="15"/>
  <c r="F264" i="15" s="1"/>
  <c r="M251" i="17"/>
  <c r="M264" i="15" l="1"/>
  <c r="K264" i="12"/>
  <c r="F266" i="3"/>
  <c r="H266" i="3" s="1"/>
  <c r="D266" i="3"/>
  <c r="J264" i="13"/>
  <c r="D264" i="13"/>
  <c r="M264" i="13" s="1"/>
  <c r="G265" i="12"/>
  <c r="F265" i="12"/>
  <c r="H265" i="12" s="1"/>
  <c r="N264" i="15"/>
  <c r="K264" i="15"/>
  <c r="L264" i="15" s="1"/>
  <c r="N264" i="13"/>
  <c r="K264" i="13"/>
  <c r="L264" i="13" s="1"/>
  <c r="G252" i="17"/>
  <c r="I252" i="17" s="1"/>
  <c r="H252" i="17"/>
  <c r="G265" i="13" l="1"/>
  <c r="I265" i="13" s="1"/>
  <c r="H265" i="13"/>
  <c r="G266" i="3"/>
  <c r="I266" i="3" s="1"/>
  <c r="I265" i="12"/>
  <c r="J265" i="12"/>
  <c r="D265" i="12"/>
  <c r="L265" i="12" s="1"/>
  <c r="J266" i="3"/>
  <c r="G265" i="15"/>
  <c r="I265" i="15" s="1"/>
  <c r="H265" i="15"/>
  <c r="F252" i="17"/>
  <c r="J252" i="17"/>
  <c r="D252" i="17"/>
  <c r="D265" i="15" l="1"/>
  <c r="J265" i="15"/>
  <c r="F265" i="15" s="1"/>
  <c r="G266" i="12"/>
  <c r="F266" i="12"/>
  <c r="H266" i="12" s="1"/>
  <c r="K265" i="12"/>
  <c r="D267" i="3"/>
  <c r="J267" i="3"/>
  <c r="F267" i="3"/>
  <c r="H267" i="3" s="1"/>
  <c r="F265" i="13"/>
  <c r="J265" i="13"/>
  <c r="D265" i="13"/>
  <c r="E252" i="17"/>
  <c r="K252" i="17" s="1"/>
  <c r="L252" i="17" s="1"/>
  <c r="G267" i="3" l="1"/>
  <c r="I267" i="3" s="1"/>
  <c r="M265" i="13"/>
  <c r="F268" i="3"/>
  <c r="H268" i="3" s="1"/>
  <c r="D268" i="3"/>
  <c r="N265" i="13"/>
  <c r="K265" i="13"/>
  <c r="L265" i="13" s="1"/>
  <c r="J266" i="12"/>
  <c r="I266" i="12"/>
  <c r="D266" i="12"/>
  <c r="L266" i="12" s="1"/>
  <c r="N265" i="15"/>
  <c r="K265" i="15"/>
  <c r="L265" i="15" s="1"/>
  <c r="M265" i="15"/>
  <c r="M252" i="17"/>
  <c r="G268" i="3" l="1"/>
  <c r="I268" i="3"/>
  <c r="H266" i="15"/>
  <c r="G266" i="15"/>
  <c r="I266" i="15" s="1"/>
  <c r="G267" i="12"/>
  <c r="F267" i="12"/>
  <c r="H267" i="12" s="1"/>
  <c r="J268" i="3"/>
  <c r="K266" i="12"/>
  <c r="H266" i="13"/>
  <c r="G266" i="13"/>
  <c r="I266" i="13" s="1"/>
  <c r="H253" i="17"/>
  <c r="G253" i="17"/>
  <c r="I253" i="17" s="1"/>
  <c r="I267" i="12" l="1"/>
  <c r="J267" i="12"/>
  <c r="K267" i="12" s="1"/>
  <c r="D267" i="12"/>
  <c r="L267" i="12" s="1"/>
  <c r="F269" i="3"/>
  <c r="H269" i="3" s="1"/>
  <c r="D269" i="3"/>
  <c r="J269" i="3" s="1"/>
  <c r="F266" i="13"/>
  <c r="J266" i="13"/>
  <c r="D266" i="13"/>
  <c r="D266" i="15"/>
  <c r="J266" i="15"/>
  <c r="F266" i="15" s="1"/>
  <c r="F253" i="17"/>
  <c r="J253" i="17"/>
  <c r="D253" i="17"/>
  <c r="M266" i="13" l="1"/>
  <c r="G269" i="3"/>
  <c r="I269" i="3" s="1"/>
  <c r="D270" i="3"/>
  <c r="F270" i="3"/>
  <c r="H270" i="3" s="1"/>
  <c r="N266" i="15"/>
  <c r="K266" i="15"/>
  <c r="L266" i="15" s="1"/>
  <c r="G267" i="13"/>
  <c r="I267" i="13" s="1"/>
  <c r="H267" i="13"/>
  <c r="F267" i="13" s="1"/>
  <c r="G268" i="12"/>
  <c r="F268" i="12"/>
  <c r="H268" i="12" s="1"/>
  <c r="M266" i="15"/>
  <c r="N266" i="13"/>
  <c r="K266" i="13"/>
  <c r="L266" i="13" s="1"/>
  <c r="E253" i="17"/>
  <c r="K253" i="17" s="1"/>
  <c r="L253" i="17" s="1"/>
  <c r="G270" i="3" l="1"/>
  <c r="J270" i="3"/>
  <c r="D271" i="3" s="1"/>
  <c r="J271" i="3" s="1"/>
  <c r="N267" i="13"/>
  <c r="K267" i="13"/>
  <c r="L267" i="13" s="1"/>
  <c r="H267" i="15"/>
  <c r="G267" i="15"/>
  <c r="I267" i="15" s="1"/>
  <c r="D267" i="13"/>
  <c r="M267" i="13" s="1"/>
  <c r="J267" i="13"/>
  <c r="F271" i="3"/>
  <c r="H271" i="3" s="1"/>
  <c r="D268" i="12"/>
  <c r="L268" i="12" s="1"/>
  <c r="J268" i="12"/>
  <c r="K268" i="12" s="1"/>
  <c r="I268" i="12"/>
  <c r="I270" i="3"/>
  <c r="M253" i="17"/>
  <c r="D267" i="15" l="1"/>
  <c r="J267" i="15"/>
  <c r="F267" i="15" s="1"/>
  <c r="G268" i="13"/>
  <c r="I268" i="13" s="1"/>
  <c r="H268" i="13"/>
  <c r="D272" i="3"/>
  <c r="J272" i="3" s="1"/>
  <c r="F272" i="3"/>
  <c r="H272" i="3" s="1"/>
  <c r="F269" i="12"/>
  <c r="H269" i="12" s="1"/>
  <c r="G269" i="12"/>
  <c r="G271" i="3"/>
  <c r="I271" i="3" s="1"/>
  <c r="G254" i="17"/>
  <c r="I254" i="17" s="1"/>
  <c r="H254" i="17"/>
  <c r="F268" i="13" l="1"/>
  <c r="J268" i="13"/>
  <c r="D268" i="13"/>
  <c r="J273" i="3"/>
  <c r="F273" i="3"/>
  <c r="H273" i="3" s="1"/>
  <c r="D273" i="3"/>
  <c r="K267" i="15"/>
  <c r="L267" i="15" s="1"/>
  <c r="N267" i="15"/>
  <c r="I269" i="12"/>
  <c r="D269" i="12"/>
  <c r="L269" i="12" s="1"/>
  <c r="J269" i="12"/>
  <c r="K269" i="12" s="1"/>
  <c r="G272" i="3"/>
  <c r="I272" i="3" s="1"/>
  <c r="M267" i="15"/>
  <c r="J254" i="17"/>
  <c r="F254" i="17"/>
  <c r="D254" i="17"/>
  <c r="M268" i="13" l="1"/>
  <c r="G273" i="3"/>
  <c r="I273" i="3" s="1"/>
  <c r="F274" i="3"/>
  <c r="H274" i="3" s="1"/>
  <c r="D274" i="3"/>
  <c r="G269" i="13"/>
  <c r="I269" i="13" s="1"/>
  <c r="H269" i="13"/>
  <c r="F270" i="12"/>
  <c r="H270" i="12" s="1"/>
  <c r="G270" i="12"/>
  <c r="H268" i="15"/>
  <c r="G268" i="15"/>
  <c r="I268" i="15" s="1"/>
  <c r="K268" i="13"/>
  <c r="L268" i="13" s="1"/>
  <c r="N268" i="13"/>
  <c r="E254" i="17"/>
  <c r="K254" i="17" s="1"/>
  <c r="L254" i="17" s="1"/>
  <c r="G274" i="3" l="1"/>
  <c r="I274" i="3" s="1"/>
  <c r="D268" i="15"/>
  <c r="J268" i="15"/>
  <c r="F268" i="15" s="1"/>
  <c r="J270" i="12"/>
  <c r="K270" i="12" s="1"/>
  <c r="I270" i="12"/>
  <c r="D270" i="12"/>
  <c r="L270" i="12" s="1"/>
  <c r="F269" i="13"/>
  <c r="D269" i="13"/>
  <c r="J269" i="13"/>
  <c r="M254" i="17"/>
  <c r="M269" i="13" l="1"/>
  <c r="H270" i="13" s="1"/>
  <c r="N269" i="13"/>
  <c r="K269" i="13"/>
  <c r="L269" i="13" s="1"/>
  <c r="N268" i="15"/>
  <c r="K268" i="15"/>
  <c r="L268" i="15" s="1"/>
  <c r="G271" i="12"/>
  <c r="F271" i="12"/>
  <c r="H271" i="12" s="1"/>
  <c r="M268" i="15"/>
  <c r="G255" i="17"/>
  <c r="I255" i="17" s="1"/>
  <c r="H255" i="17"/>
  <c r="G270" i="13" l="1"/>
  <c r="I270" i="13" s="1"/>
  <c r="D271" i="12"/>
  <c r="L271" i="12" s="1"/>
  <c r="J271" i="12"/>
  <c r="K271" i="12" s="1"/>
  <c r="I271" i="12"/>
  <c r="H269" i="15"/>
  <c r="G269" i="15"/>
  <c r="I269" i="15" s="1"/>
  <c r="F270" i="13"/>
  <c r="D270" i="13"/>
  <c r="J270" i="13"/>
  <c r="F255" i="17"/>
  <c r="J255" i="17"/>
  <c r="D255" i="17"/>
  <c r="M270" i="13" l="1"/>
  <c r="G271" i="13" s="1"/>
  <c r="I271" i="13" s="1"/>
  <c r="D269" i="15"/>
  <c r="J269" i="15"/>
  <c r="F269" i="15" s="1"/>
  <c r="N270" i="13"/>
  <c r="K270" i="13"/>
  <c r="L270" i="13" s="1"/>
  <c r="H271" i="13"/>
  <c r="F272" i="12"/>
  <c r="H272" i="12" s="1"/>
  <c r="G272" i="12"/>
  <c r="E255" i="17"/>
  <c r="K255" i="17" s="1"/>
  <c r="L255" i="17" s="1"/>
  <c r="D272" i="12" l="1"/>
  <c r="L272" i="12" s="1"/>
  <c r="J272" i="12"/>
  <c r="K272" i="12" s="1"/>
  <c r="I272" i="12"/>
  <c r="F271" i="13"/>
  <c r="J271" i="13"/>
  <c r="D271" i="13"/>
  <c r="K269" i="15"/>
  <c r="L269" i="15" s="1"/>
  <c r="N269" i="15"/>
  <c r="M269" i="15"/>
  <c r="M255" i="17"/>
  <c r="K271" i="13" l="1"/>
  <c r="L271" i="13" s="1"/>
  <c r="N271" i="13"/>
  <c r="M271" i="13"/>
  <c r="H270" i="15"/>
  <c r="G270" i="15"/>
  <c r="I270" i="15" s="1"/>
  <c r="F273" i="12"/>
  <c r="H273" i="12" s="1"/>
  <c r="G273" i="12"/>
  <c r="G256" i="17"/>
  <c r="I256" i="17" s="1"/>
  <c r="H256" i="17"/>
  <c r="J270" i="15" l="1"/>
  <c r="F270" i="15" s="1"/>
  <c r="D270" i="15"/>
  <c r="I273" i="12"/>
  <c r="J273" i="12"/>
  <c r="K273" i="12" s="1"/>
  <c r="D273" i="12"/>
  <c r="L273" i="12" s="1"/>
  <c r="H272" i="13"/>
  <c r="G272" i="13"/>
  <c r="I272" i="13" s="1"/>
  <c r="F256" i="17"/>
  <c r="J256" i="17"/>
  <c r="D256" i="17"/>
  <c r="F272" i="13" l="1"/>
  <c r="D272" i="13"/>
  <c r="J272" i="13"/>
  <c r="M270" i="15"/>
  <c r="F274" i="12"/>
  <c r="H274" i="12" s="1"/>
  <c r="G274" i="12"/>
  <c r="N270" i="15"/>
  <c r="K270" i="15"/>
  <c r="L270" i="15" s="1"/>
  <c r="E256" i="17"/>
  <c r="K256" i="17" s="1"/>
  <c r="L256" i="17" s="1"/>
  <c r="M272" i="13" l="1"/>
  <c r="H273" i="13" s="1"/>
  <c r="F273" i="13" s="1"/>
  <c r="G271" i="15"/>
  <c r="I271" i="15" s="1"/>
  <c r="H271" i="15"/>
  <c r="D274" i="12"/>
  <c r="I274" i="12"/>
  <c r="N272" i="13"/>
  <c r="K272" i="13"/>
  <c r="L272" i="13" s="1"/>
  <c r="M256" i="17"/>
  <c r="G273" i="13" l="1"/>
  <c r="I273" i="13" s="1"/>
  <c r="J273" i="13" s="1"/>
  <c r="K273" i="13"/>
  <c r="N273" i="13"/>
  <c r="J271" i="15"/>
  <c r="F271" i="15" s="1"/>
  <c r="D271" i="15"/>
  <c r="G257" i="17"/>
  <c r="I257" i="17" s="1"/>
  <c r="H257" i="17"/>
  <c r="D273" i="13" l="1"/>
  <c r="M273" i="13" s="1"/>
  <c r="L273" i="13"/>
  <c r="K271" i="15"/>
  <c r="L271" i="15" s="1"/>
  <c r="N271" i="15"/>
  <c r="G274" i="13"/>
  <c r="I274" i="13" s="1"/>
  <c r="H274" i="13"/>
  <c r="M271" i="15"/>
  <c r="J257" i="17"/>
  <c r="F257" i="17"/>
  <c r="D257" i="17"/>
  <c r="F274" i="13" l="1"/>
  <c r="K274" i="13" s="1"/>
  <c r="L274" i="13" s="1"/>
  <c r="D274" i="13"/>
  <c r="J274" i="13"/>
  <c r="H272" i="15"/>
  <c r="G272" i="15"/>
  <c r="I272" i="15" s="1"/>
  <c r="E257" i="17"/>
  <c r="K257" i="17" s="1"/>
  <c r="L257" i="17" s="1"/>
  <c r="J272" i="15" l="1"/>
  <c r="F272" i="15" s="1"/>
  <c r="D272" i="15"/>
  <c r="M257" i="17"/>
  <c r="M272" i="15" l="1"/>
  <c r="G273" i="15" s="1"/>
  <c r="I273" i="15" s="1"/>
  <c r="N272" i="15"/>
  <c r="K272" i="15"/>
  <c r="L272" i="15" s="1"/>
  <c r="H258" i="17"/>
  <c r="G258" i="17"/>
  <c r="I258" i="17" s="1"/>
  <c r="H273" i="15" l="1"/>
  <c r="J273" i="15" s="1"/>
  <c r="F273" i="15" s="1"/>
  <c r="J258" i="17"/>
  <c r="F258" i="17"/>
  <c r="D258" i="17"/>
  <c r="D273" i="15" l="1"/>
  <c r="M273" i="15" s="1"/>
  <c r="N273" i="15"/>
  <c r="K273" i="15"/>
  <c r="L273" i="15" s="1"/>
  <c r="E258" i="17"/>
  <c r="K258" i="17" s="1"/>
  <c r="L258" i="17" s="1"/>
  <c r="H274" i="15" l="1"/>
  <c r="G274" i="15"/>
  <c r="I274" i="15" s="1"/>
  <c r="M258" i="17"/>
  <c r="J274" i="15" l="1"/>
  <c r="F274" i="15" s="1"/>
  <c r="K274" i="15" s="1"/>
  <c r="L274" i="15" s="1"/>
  <c r="D274" i="15"/>
  <c r="G259" i="17"/>
  <c r="I259" i="17" s="1"/>
  <c r="H259" i="17"/>
  <c r="F259" i="17" l="1"/>
  <c r="J259" i="17"/>
  <c r="D259" i="17"/>
  <c r="E259" i="17" l="1"/>
  <c r="K259" i="17" s="1"/>
  <c r="L259" i="17" s="1"/>
  <c r="M259" i="17" l="1"/>
  <c r="G260" i="17" l="1"/>
  <c r="I260" i="17" s="1"/>
  <c r="H260" i="17"/>
  <c r="J260" i="17" l="1"/>
  <c r="F260" i="17"/>
  <c r="D260" i="17"/>
  <c r="E260" i="17" l="1"/>
  <c r="K260" i="17" s="1"/>
  <c r="L260" i="17" s="1"/>
  <c r="M260" i="17" l="1"/>
  <c r="G261" i="17" l="1"/>
  <c r="I261" i="17" s="1"/>
  <c r="H261" i="17"/>
  <c r="D261" i="17" l="1"/>
  <c r="J261" i="17"/>
  <c r="F261" i="17"/>
  <c r="E261" i="17" l="1"/>
  <c r="K261" i="17" s="1"/>
  <c r="L261" i="17" s="1"/>
  <c r="M261" i="17" l="1"/>
  <c r="H262" i="17" l="1"/>
  <c r="G262" i="17"/>
  <c r="I262" i="17" s="1"/>
  <c r="F262" i="17" l="1"/>
  <c r="J262" i="17"/>
  <c r="D262" i="17"/>
  <c r="E274" i="3" l="1"/>
  <c r="J274" i="3" s="1"/>
  <c r="E274" i="15"/>
  <c r="E274" i="12"/>
  <c r="E274" i="13"/>
  <c r="F20" i="11"/>
  <c r="E262" i="17"/>
  <c r="K262" i="17" s="1"/>
  <c r="L262" i="17" s="1"/>
  <c r="N274" i="13" l="1"/>
  <c r="M274" i="13"/>
  <c r="J274" i="12"/>
  <c r="K274" i="12" s="1"/>
  <c r="L274" i="12"/>
  <c r="N274" i="15"/>
  <c r="M274" i="15"/>
  <c r="D275" i="3"/>
  <c r="F275" i="3"/>
  <c r="H275" i="3" s="1"/>
  <c r="M262" i="17"/>
  <c r="G275" i="3" l="1"/>
  <c r="I275" i="3" s="1"/>
  <c r="E20" i="11"/>
  <c r="G275" i="12"/>
  <c r="F275" i="12"/>
  <c r="H275" i="12" s="1"/>
  <c r="G275" i="15"/>
  <c r="I275" i="15" s="1"/>
  <c r="H275" i="15"/>
  <c r="G275" i="13"/>
  <c r="I275" i="13" s="1"/>
  <c r="H275" i="13"/>
  <c r="F275" i="13" s="1"/>
  <c r="J275" i="3"/>
  <c r="G263" i="17"/>
  <c r="I263" i="17" s="1"/>
  <c r="H263" i="17"/>
  <c r="D276" i="3" l="1"/>
  <c r="J276" i="3" s="1"/>
  <c r="F276" i="3"/>
  <c r="H276" i="3" s="1"/>
  <c r="J275" i="12"/>
  <c r="K275" i="12" s="1"/>
  <c r="D275" i="12"/>
  <c r="L275" i="12" s="1"/>
  <c r="I275" i="12"/>
  <c r="N275" i="13"/>
  <c r="K275" i="13"/>
  <c r="L275" i="13" s="1"/>
  <c r="J275" i="15"/>
  <c r="F275" i="15" s="1"/>
  <c r="D275" i="15"/>
  <c r="J275" i="13"/>
  <c r="D275" i="13"/>
  <c r="M275" i="13" s="1"/>
  <c r="J263" i="17"/>
  <c r="F263" i="17"/>
  <c r="D263" i="17"/>
  <c r="M275" i="15" l="1"/>
  <c r="F277" i="3"/>
  <c r="H277" i="3" s="1"/>
  <c r="D277" i="3"/>
  <c r="G277" i="3" s="1"/>
  <c r="I277" i="3" s="1"/>
  <c r="J277" i="3"/>
  <c r="H276" i="13"/>
  <c r="G276" i="13"/>
  <c r="I276" i="13" s="1"/>
  <c r="K275" i="15"/>
  <c r="L275" i="15" s="1"/>
  <c r="N275" i="15"/>
  <c r="F276" i="12"/>
  <c r="H276" i="12" s="1"/>
  <c r="G276" i="12"/>
  <c r="G276" i="3"/>
  <c r="I276" i="3" s="1"/>
  <c r="E263" i="17"/>
  <c r="K263" i="17" s="1"/>
  <c r="L263" i="17" s="1"/>
  <c r="D276" i="12" l="1"/>
  <c r="L276" i="12" s="1"/>
  <c r="J276" i="12"/>
  <c r="K276" i="12" s="1"/>
  <c r="I276" i="12"/>
  <c r="D278" i="3"/>
  <c r="F278" i="3"/>
  <c r="H278" i="3" s="1"/>
  <c r="J276" i="13"/>
  <c r="D276" i="13"/>
  <c r="G276" i="15"/>
  <c r="I276" i="15" s="1"/>
  <c r="H276" i="15"/>
  <c r="M263" i="17"/>
  <c r="G278" i="3" l="1"/>
  <c r="I278" i="3" s="1"/>
  <c r="F276" i="13"/>
  <c r="M276" i="13" s="1"/>
  <c r="J276" i="15"/>
  <c r="F276" i="15" s="1"/>
  <c r="D276" i="15"/>
  <c r="J278" i="3"/>
  <c r="F277" i="12"/>
  <c r="H277" i="12" s="1"/>
  <c r="G277" i="12"/>
  <c r="H264" i="17"/>
  <c r="G264" i="17"/>
  <c r="I264" i="17" s="1"/>
  <c r="H277" i="13" l="1"/>
  <c r="G277" i="13"/>
  <c r="I277" i="13" s="1"/>
  <c r="M276" i="15"/>
  <c r="K276" i="15"/>
  <c r="L276" i="15" s="1"/>
  <c r="N276" i="15"/>
  <c r="I277" i="12"/>
  <c r="D277" i="12"/>
  <c r="L277" i="12" s="1"/>
  <c r="J277" i="12"/>
  <c r="K277" i="12" s="1"/>
  <c r="F279" i="3"/>
  <c r="H279" i="3" s="1"/>
  <c r="D279" i="3"/>
  <c r="G279" i="3" s="1"/>
  <c r="N276" i="13"/>
  <c r="K276" i="13"/>
  <c r="L276" i="13" s="1"/>
  <c r="J264" i="17"/>
  <c r="D264" i="17"/>
  <c r="F264" i="17"/>
  <c r="G278" i="12" l="1"/>
  <c r="F278" i="12"/>
  <c r="H278" i="12" s="1"/>
  <c r="G277" i="15"/>
  <c r="I277" i="15" s="1"/>
  <c r="H277" i="15"/>
  <c r="I279" i="3"/>
  <c r="J279" i="3"/>
  <c r="D277" i="13"/>
  <c r="F277" i="13" s="1"/>
  <c r="J277" i="13"/>
  <c r="E264" i="17"/>
  <c r="K264" i="17" s="1"/>
  <c r="L264" i="17" s="1"/>
  <c r="D277" i="15" l="1"/>
  <c r="J277" i="15"/>
  <c r="F277" i="15" s="1"/>
  <c r="N277" i="13"/>
  <c r="K277" i="13"/>
  <c r="L277" i="13" s="1"/>
  <c r="D280" i="3"/>
  <c r="F280" i="3"/>
  <c r="H280" i="3" s="1"/>
  <c r="M277" i="13"/>
  <c r="D278" i="12"/>
  <c r="L278" i="12" s="1"/>
  <c r="J278" i="12"/>
  <c r="K278" i="12" s="1"/>
  <c r="I278" i="12"/>
  <c r="M264" i="17"/>
  <c r="F279" i="12" l="1"/>
  <c r="H279" i="12" s="1"/>
  <c r="G279" i="12"/>
  <c r="H278" i="13"/>
  <c r="G278" i="13"/>
  <c r="I278" i="13" s="1"/>
  <c r="N277" i="15"/>
  <c r="K277" i="15"/>
  <c r="L277" i="15" s="1"/>
  <c r="J280" i="3"/>
  <c r="G280" i="3"/>
  <c r="I280" i="3" s="1"/>
  <c r="M277" i="15"/>
  <c r="H265" i="17"/>
  <c r="G265" i="17"/>
  <c r="I265" i="17" s="1"/>
  <c r="G278" i="15" l="1"/>
  <c r="I278" i="15" s="1"/>
  <c r="H278" i="15"/>
  <c r="D278" i="13"/>
  <c r="J278" i="13"/>
  <c r="D279" i="12"/>
  <c r="L279" i="12" s="1"/>
  <c r="I279" i="12"/>
  <c r="J279" i="12"/>
  <c r="K279" i="12" s="1"/>
  <c r="F281" i="3"/>
  <c r="H281" i="3" s="1"/>
  <c r="D281" i="3"/>
  <c r="F265" i="17"/>
  <c r="J265" i="17"/>
  <c r="D265" i="17"/>
  <c r="G281" i="3" l="1"/>
  <c r="I281" i="3" s="1"/>
  <c r="F278" i="13"/>
  <c r="M278" i="13" s="1"/>
  <c r="G280" i="12"/>
  <c r="F280" i="12"/>
  <c r="H280" i="12" s="1"/>
  <c r="J278" i="15"/>
  <c r="F278" i="15" s="1"/>
  <c r="D278" i="15"/>
  <c r="J281" i="3"/>
  <c r="E265" i="17"/>
  <c r="K265" i="17" s="1"/>
  <c r="L265" i="17" s="1"/>
  <c r="D280" i="12" l="1"/>
  <c r="L280" i="12" s="1"/>
  <c r="J280" i="12"/>
  <c r="K280" i="12" s="1"/>
  <c r="I280" i="12"/>
  <c r="M278" i="15"/>
  <c r="H279" i="13"/>
  <c r="G279" i="13"/>
  <c r="I279" i="13" s="1"/>
  <c r="D282" i="3"/>
  <c r="J282" i="3" s="1"/>
  <c r="F282" i="3"/>
  <c r="H282" i="3" s="1"/>
  <c r="N278" i="15"/>
  <c r="K278" i="15"/>
  <c r="L278" i="15" s="1"/>
  <c r="N278" i="13"/>
  <c r="K278" i="13"/>
  <c r="L278" i="13" s="1"/>
  <c r="M265" i="17"/>
  <c r="G282" i="3" l="1"/>
  <c r="H279" i="15"/>
  <c r="G279" i="15"/>
  <c r="I279" i="15" s="1"/>
  <c r="F283" i="3"/>
  <c r="H283" i="3" s="1"/>
  <c r="D283" i="3"/>
  <c r="I282" i="3"/>
  <c r="D279" i="13"/>
  <c r="J279" i="13"/>
  <c r="G281" i="12"/>
  <c r="F281" i="12"/>
  <c r="H281" i="12" s="1"/>
  <c r="H266" i="17"/>
  <c r="G266" i="17"/>
  <c r="I266" i="17" s="1"/>
  <c r="G283" i="3" l="1"/>
  <c r="I283" i="3" s="1"/>
  <c r="J283" i="3"/>
  <c r="D284" i="3" s="1"/>
  <c r="F279" i="13"/>
  <c r="M279" i="13" s="1"/>
  <c r="J281" i="12"/>
  <c r="K281" i="12" s="1"/>
  <c r="D281" i="12"/>
  <c r="L281" i="12" s="1"/>
  <c r="I281" i="12"/>
  <c r="D279" i="15"/>
  <c r="J279" i="15"/>
  <c r="F279" i="15" s="1"/>
  <c r="J266" i="17"/>
  <c r="F266" i="17"/>
  <c r="D266" i="17"/>
  <c r="F284" i="3" l="1"/>
  <c r="H284" i="3" s="1"/>
  <c r="G284" i="3"/>
  <c r="I284" i="3" s="1"/>
  <c r="G282" i="12"/>
  <c r="F282" i="12"/>
  <c r="H282" i="12" s="1"/>
  <c r="G280" i="13"/>
  <c r="I280" i="13" s="1"/>
  <c r="H280" i="13"/>
  <c r="N279" i="15"/>
  <c r="K279" i="15"/>
  <c r="L279" i="15" s="1"/>
  <c r="M279" i="15"/>
  <c r="J284" i="3"/>
  <c r="N279" i="13"/>
  <c r="K279" i="13"/>
  <c r="L279" i="13" s="1"/>
  <c r="E266" i="17"/>
  <c r="K266" i="17" s="1"/>
  <c r="L266" i="17" s="1"/>
  <c r="H280" i="15" l="1"/>
  <c r="G280" i="15"/>
  <c r="I280" i="15" s="1"/>
  <c r="D282" i="12"/>
  <c r="L282" i="12" s="1"/>
  <c r="J282" i="12"/>
  <c r="K282" i="12" s="1"/>
  <c r="I282" i="12"/>
  <c r="D285" i="3"/>
  <c r="J285" i="3" s="1"/>
  <c r="F285" i="3"/>
  <c r="H285" i="3" s="1"/>
  <c r="J280" i="13"/>
  <c r="D280" i="13"/>
  <c r="M266" i="17"/>
  <c r="G285" i="3" l="1"/>
  <c r="F286" i="3"/>
  <c r="H286" i="3" s="1"/>
  <c r="D286" i="3"/>
  <c r="G286" i="3" s="1"/>
  <c r="I286" i="3" s="1"/>
  <c r="G283" i="12"/>
  <c r="F283" i="12"/>
  <c r="H283" i="12" s="1"/>
  <c r="I285" i="3"/>
  <c r="F280" i="13"/>
  <c r="J280" i="15"/>
  <c r="F280" i="15" s="1"/>
  <c r="D280" i="15"/>
  <c r="G267" i="17"/>
  <c r="I267" i="17" s="1"/>
  <c r="H267" i="17"/>
  <c r="M280" i="15" l="1"/>
  <c r="H281" i="15" s="1"/>
  <c r="N280" i="13"/>
  <c r="K280" i="13"/>
  <c r="L280" i="13" s="1"/>
  <c r="N280" i="15"/>
  <c r="K280" i="15"/>
  <c r="L280" i="15" s="1"/>
  <c r="J283" i="12"/>
  <c r="K283" i="12" s="1"/>
  <c r="D283" i="12"/>
  <c r="L283" i="12" s="1"/>
  <c r="I283" i="12"/>
  <c r="M280" i="13"/>
  <c r="D267" i="17"/>
  <c r="J267" i="17"/>
  <c r="F267" i="17"/>
  <c r="G281" i="15" l="1"/>
  <c r="I281" i="15" s="1"/>
  <c r="G284" i="12"/>
  <c r="F284" i="12"/>
  <c r="H284" i="12" s="1"/>
  <c r="D281" i="15"/>
  <c r="J281" i="15"/>
  <c r="F281" i="15" s="1"/>
  <c r="H281" i="13"/>
  <c r="G281" i="13"/>
  <c r="I281" i="13" s="1"/>
  <c r="E267" i="17"/>
  <c r="K267" i="17" s="1"/>
  <c r="L267" i="17" s="1"/>
  <c r="M281" i="15" l="1"/>
  <c r="H282" i="15"/>
  <c r="G282" i="15"/>
  <c r="I282" i="15" s="1"/>
  <c r="D281" i="13"/>
  <c r="J281" i="13"/>
  <c r="I284" i="12"/>
  <c r="J284" i="12"/>
  <c r="K284" i="12" s="1"/>
  <c r="D284" i="12"/>
  <c r="L284" i="12" s="1"/>
  <c r="N281" i="15"/>
  <c r="K281" i="15"/>
  <c r="L281" i="15" s="1"/>
  <c r="M267" i="17"/>
  <c r="G285" i="12" l="1"/>
  <c r="F285" i="12"/>
  <c r="H285" i="12" s="1"/>
  <c r="F281" i="13"/>
  <c r="J282" i="15"/>
  <c r="F282" i="15" s="1"/>
  <c r="D282" i="15"/>
  <c r="G268" i="17"/>
  <c r="I268" i="17" s="1"/>
  <c r="H268" i="17"/>
  <c r="M282" i="15" l="1"/>
  <c r="G283" i="15" s="1"/>
  <c r="I283" i="15" s="1"/>
  <c r="D285" i="12"/>
  <c r="L285" i="12" s="1"/>
  <c r="J285" i="12"/>
  <c r="K285" i="12" s="1"/>
  <c r="I285" i="12"/>
  <c r="H283" i="15"/>
  <c r="N282" i="15"/>
  <c r="K282" i="15"/>
  <c r="L282" i="15" s="1"/>
  <c r="K281" i="13"/>
  <c r="L281" i="13" s="1"/>
  <c r="N281" i="13"/>
  <c r="M281" i="13"/>
  <c r="J268" i="17"/>
  <c r="D268" i="17"/>
  <c r="F268" i="17"/>
  <c r="J283" i="15" l="1"/>
  <c r="F283" i="15" s="1"/>
  <c r="D283" i="15"/>
  <c r="G282" i="13"/>
  <c r="I282" i="13" s="1"/>
  <c r="H282" i="13"/>
  <c r="G286" i="12"/>
  <c r="F286" i="12"/>
  <c r="H286" i="12" s="1"/>
  <c r="E268" i="17"/>
  <c r="K268" i="17" s="1"/>
  <c r="L268" i="17" s="1"/>
  <c r="M283" i="15" l="1"/>
  <c r="I286" i="12"/>
  <c r="D286" i="12"/>
  <c r="H284" i="15"/>
  <c r="G284" i="15"/>
  <c r="I284" i="15" s="1"/>
  <c r="D282" i="13"/>
  <c r="J282" i="13"/>
  <c r="N283" i="15"/>
  <c r="K283" i="15"/>
  <c r="L283" i="15" s="1"/>
  <c r="M268" i="17"/>
  <c r="J284" i="15" l="1"/>
  <c r="F284" i="15" s="1"/>
  <c r="D284" i="15"/>
  <c r="F282" i="13"/>
  <c r="M282" i="13" s="1"/>
  <c r="H269" i="17"/>
  <c r="G269" i="17"/>
  <c r="I269" i="17" s="1"/>
  <c r="K284" i="15" l="1"/>
  <c r="L284" i="15" s="1"/>
  <c r="N284" i="15"/>
  <c r="H283" i="13"/>
  <c r="G283" i="13"/>
  <c r="I283" i="13" s="1"/>
  <c r="N282" i="13"/>
  <c r="K282" i="13"/>
  <c r="L282" i="13" s="1"/>
  <c r="M284" i="15"/>
  <c r="F269" i="17"/>
  <c r="J269" i="17"/>
  <c r="D269" i="17"/>
  <c r="J283" i="13" l="1"/>
  <c r="D283" i="13"/>
  <c r="H285" i="15"/>
  <c r="G285" i="15"/>
  <c r="I285" i="15" s="1"/>
  <c r="E269" i="17"/>
  <c r="K269" i="17" s="1"/>
  <c r="L269" i="17" s="1"/>
  <c r="F283" i="13" l="1"/>
  <c r="J285" i="15"/>
  <c r="F285" i="15" s="1"/>
  <c r="D285" i="15"/>
  <c r="M269" i="17"/>
  <c r="M285" i="15" l="1"/>
  <c r="G286" i="15" s="1"/>
  <c r="I286" i="15" s="1"/>
  <c r="K283" i="13"/>
  <c r="L283" i="13" s="1"/>
  <c r="N283" i="13"/>
  <c r="M283" i="13"/>
  <c r="H286" i="15"/>
  <c r="K285" i="15"/>
  <c r="L285" i="15" s="1"/>
  <c r="N285" i="15"/>
  <c r="G270" i="17"/>
  <c r="I270" i="17" s="1"/>
  <c r="H270" i="17"/>
  <c r="J286" i="15" l="1"/>
  <c r="F286" i="15" s="1"/>
  <c r="D286" i="15"/>
  <c r="G284" i="13"/>
  <c r="I284" i="13" s="1"/>
  <c r="H284" i="13"/>
  <c r="J270" i="17"/>
  <c r="F270" i="17"/>
  <c r="D270" i="17"/>
  <c r="D284" i="13" l="1"/>
  <c r="J284" i="13"/>
  <c r="K286" i="15"/>
  <c r="L286" i="15" s="1"/>
  <c r="E270" i="17"/>
  <c r="K270" i="17" s="1"/>
  <c r="L270" i="17" s="1"/>
  <c r="F284" i="13" l="1"/>
  <c r="M284" i="13" s="1"/>
  <c r="M270" i="17"/>
  <c r="H285" i="13" l="1"/>
  <c r="G285" i="13"/>
  <c r="I285" i="13" s="1"/>
  <c r="K284" i="13"/>
  <c r="L284" i="13" s="1"/>
  <c r="N284" i="13"/>
  <c r="G271" i="17"/>
  <c r="I271" i="17" s="1"/>
  <c r="H271" i="17"/>
  <c r="D285" i="13" l="1"/>
  <c r="J285" i="13"/>
  <c r="F271" i="17"/>
  <c r="D271" i="17"/>
  <c r="J271" i="17"/>
  <c r="F285" i="13" l="1"/>
  <c r="E271" i="17"/>
  <c r="K271" i="17" s="1"/>
  <c r="L271" i="17" s="1"/>
  <c r="N285" i="13" l="1"/>
  <c r="K285" i="13"/>
  <c r="L285" i="13" s="1"/>
  <c r="M285" i="13"/>
  <c r="M271" i="17"/>
  <c r="G286" i="13" l="1"/>
  <c r="I286" i="13" s="1"/>
  <c r="H286" i="13"/>
  <c r="G272" i="17"/>
  <c r="I272" i="17" s="1"/>
  <c r="H272" i="17"/>
  <c r="J286" i="13" l="1"/>
  <c r="D286" i="13"/>
  <c r="D272" i="17"/>
  <c r="J272" i="17"/>
  <c r="F272" i="17"/>
  <c r="F286" i="13" l="1"/>
  <c r="E272" i="17"/>
  <c r="K272" i="17" s="1"/>
  <c r="L272" i="17" s="1"/>
  <c r="K286" i="13" l="1"/>
  <c r="L286" i="13" s="1"/>
  <c r="M272" i="17"/>
  <c r="G273" i="17" l="1"/>
  <c r="I273" i="17" s="1"/>
  <c r="H273" i="17"/>
  <c r="J273" i="17" l="1"/>
  <c r="F273" i="17"/>
  <c r="D273" i="17"/>
  <c r="E273" i="17" l="1"/>
  <c r="K273" i="17" s="1"/>
  <c r="L273" i="17" s="1"/>
  <c r="M273" i="17" l="1"/>
  <c r="G274" i="17" l="1"/>
  <c r="I274" i="17" s="1"/>
  <c r="H274" i="17"/>
  <c r="J274" i="17" l="1"/>
  <c r="F274" i="17"/>
  <c r="D274" i="17"/>
  <c r="F21" i="11" l="1"/>
  <c r="E286" i="13"/>
  <c r="E286" i="3"/>
  <c r="J286" i="3" s="1"/>
  <c r="E286" i="12"/>
  <c r="E286" i="15"/>
  <c r="E274" i="17"/>
  <c r="K274" i="17" s="1"/>
  <c r="L274" i="17" s="1"/>
  <c r="J286" i="12" l="1"/>
  <c r="K286" i="12" s="1"/>
  <c r="L286" i="12"/>
  <c r="D287" i="3"/>
  <c r="F287" i="3"/>
  <c r="H287" i="3" s="1"/>
  <c r="M286" i="13"/>
  <c r="N286" i="13"/>
  <c r="N286" i="15"/>
  <c r="M286" i="15"/>
  <c r="M274" i="17"/>
  <c r="G287" i="3" l="1"/>
  <c r="I287" i="3" s="1"/>
  <c r="G287" i="13"/>
  <c r="I287" i="13" s="1"/>
  <c r="H287" i="13"/>
  <c r="F287" i="13" s="1"/>
  <c r="E21" i="11"/>
  <c r="G287" i="12"/>
  <c r="F287" i="12"/>
  <c r="H287" i="12" s="1"/>
  <c r="H287" i="15"/>
  <c r="G287" i="15"/>
  <c r="I287" i="15" s="1"/>
  <c r="J287" i="3"/>
  <c r="G275" i="17"/>
  <c r="I275" i="17" s="1"/>
  <c r="H275" i="17"/>
  <c r="D287" i="15" l="1"/>
  <c r="J287" i="15"/>
  <c r="F287" i="15" s="1"/>
  <c r="N287" i="13"/>
  <c r="K287" i="13"/>
  <c r="L287" i="13" s="1"/>
  <c r="D287" i="13"/>
  <c r="M287" i="13" s="1"/>
  <c r="J287" i="13"/>
  <c r="F288" i="3"/>
  <c r="H288" i="3" s="1"/>
  <c r="D288" i="3"/>
  <c r="J288" i="3" s="1"/>
  <c r="D287" i="12"/>
  <c r="L287" i="12" s="1"/>
  <c r="J287" i="12"/>
  <c r="K287" i="12" s="1"/>
  <c r="I287" i="12"/>
  <c r="F275" i="17"/>
  <c r="D275" i="17"/>
  <c r="J275" i="17"/>
  <c r="H288" i="13" l="1"/>
  <c r="F288" i="13" s="1"/>
  <c r="G288" i="13"/>
  <c r="I288" i="13" s="1"/>
  <c r="G288" i="12"/>
  <c r="F288" i="12"/>
  <c r="H288" i="12" s="1"/>
  <c r="D289" i="3"/>
  <c r="F289" i="3"/>
  <c r="H289" i="3" s="1"/>
  <c r="N287" i="15"/>
  <c r="K287" i="15"/>
  <c r="L287" i="15" s="1"/>
  <c r="G288" i="3"/>
  <c r="I288" i="3" s="1"/>
  <c r="M287" i="15"/>
  <c r="E275" i="17"/>
  <c r="K275" i="17" s="1"/>
  <c r="L275" i="17" s="1"/>
  <c r="G289" i="3" l="1"/>
  <c r="I289" i="3" s="1"/>
  <c r="K288" i="13"/>
  <c r="L288" i="13" s="1"/>
  <c r="N288" i="13"/>
  <c r="H288" i="15"/>
  <c r="G288" i="15"/>
  <c r="I288" i="15" s="1"/>
  <c r="J289" i="3"/>
  <c r="D288" i="12"/>
  <c r="L288" i="12" s="1"/>
  <c r="J288" i="12"/>
  <c r="K288" i="12" s="1"/>
  <c r="I288" i="12"/>
  <c r="J288" i="13"/>
  <c r="D288" i="13"/>
  <c r="M288" i="13" s="1"/>
  <c r="M275" i="17"/>
  <c r="J288" i="15" l="1"/>
  <c r="F288" i="15" s="1"/>
  <c r="D288" i="15"/>
  <c r="H289" i="13"/>
  <c r="F289" i="13" s="1"/>
  <c r="G289" i="13"/>
  <c r="I289" i="13" s="1"/>
  <c r="F289" i="12"/>
  <c r="H289" i="12" s="1"/>
  <c r="G289" i="12"/>
  <c r="F290" i="3"/>
  <c r="H290" i="3" s="1"/>
  <c r="D290" i="3"/>
  <c r="G276" i="17"/>
  <c r="I276" i="17" s="1"/>
  <c r="H276" i="17"/>
  <c r="G290" i="3" l="1"/>
  <c r="I290" i="3" s="1"/>
  <c r="D289" i="12"/>
  <c r="L289" i="12" s="1"/>
  <c r="I289" i="12"/>
  <c r="J289" i="12"/>
  <c r="K289" i="12" s="1"/>
  <c r="D289" i="13"/>
  <c r="M289" i="13" s="1"/>
  <c r="J289" i="13"/>
  <c r="M288" i="15"/>
  <c r="J290" i="3"/>
  <c r="K289" i="13"/>
  <c r="L289" i="13" s="1"/>
  <c r="N289" i="13"/>
  <c r="K288" i="15"/>
  <c r="L288" i="15" s="1"/>
  <c r="N288" i="15"/>
  <c r="J276" i="17"/>
  <c r="D276" i="17"/>
  <c r="F276" i="17" s="1"/>
  <c r="H290" i="13" l="1"/>
  <c r="G290" i="13"/>
  <c r="I290" i="13" s="1"/>
  <c r="F290" i="13"/>
  <c r="D291" i="3"/>
  <c r="G291" i="3" s="1"/>
  <c r="I291" i="3" s="1"/>
  <c r="F291" i="3"/>
  <c r="H291" i="3" s="1"/>
  <c r="H289" i="15"/>
  <c r="G289" i="15"/>
  <c r="I289" i="15" s="1"/>
  <c r="F290" i="12"/>
  <c r="H290" i="12" s="1"/>
  <c r="G290" i="12"/>
  <c r="E276" i="17"/>
  <c r="K276" i="17" s="1"/>
  <c r="L276" i="17" s="1"/>
  <c r="D289" i="15" l="1"/>
  <c r="J289" i="15"/>
  <c r="F289" i="15" s="1"/>
  <c r="K290" i="13"/>
  <c r="L290" i="13" s="1"/>
  <c r="N290" i="13"/>
  <c r="D290" i="12"/>
  <c r="L290" i="12" s="1"/>
  <c r="I290" i="12"/>
  <c r="J290" i="12"/>
  <c r="K290" i="12" s="1"/>
  <c r="J291" i="3"/>
  <c r="J290" i="13"/>
  <c r="D290" i="13"/>
  <c r="M290" i="13" s="1"/>
  <c r="M276" i="17"/>
  <c r="G291" i="13" l="1"/>
  <c r="I291" i="13" s="1"/>
  <c r="H291" i="13"/>
  <c r="F291" i="13"/>
  <c r="F291" i="12"/>
  <c r="H291" i="12" s="1"/>
  <c r="G291" i="12"/>
  <c r="K289" i="15"/>
  <c r="L289" i="15" s="1"/>
  <c r="N289" i="15"/>
  <c r="D292" i="3"/>
  <c r="F292" i="3"/>
  <c r="H292" i="3" s="1"/>
  <c r="M289" i="15"/>
  <c r="G277" i="17"/>
  <c r="I277" i="17" s="1"/>
  <c r="H277" i="17"/>
  <c r="K291" i="13" l="1"/>
  <c r="L291" i="13" s="1"/>
  <c r="G292" i="3"/>
  <c r="I292" i="3" s="1"/>
  <c r="N291" i="13"/>
  <c r="G290" i="15"/>
  <c r="I290" i="15" s="1"/>
  <c r="H290" i="15"/>
  <c r="J292" i="3"/>
  <c r="D291" i="13"/>
  <c r="M291" i="13" s="1"/>
  <c r="G292" i="13" s="1"/>
  <c r="I292" i="13" s="1"/>
  <c r="J291" i="13"/>
  <c r="I291" i="12"/>
  <c r="J291" i="12"/>
  <c r="K291" i="12" s="1"/>
  <c r="D291" i="12"/>
  <c r="L291" i="12" s="1"/>
  <c r="J277" i="17"/>
  <c r="D277" i="17"/>
  <c r="F277" i="17" s="1"/>
  <c r="H292" i="13" l="1"/>
  <c r="G292" i="12"/>
  <c r="F292" i="12"/>
  <c r="H292" i="12" s="1"/>
  <c r="F293" i="3"/>
  <c r="H293" i="3" s="1"/>
  <c r="D293" i="3"/>
  <c r="J290" i="15"/>
  <c r="F290" i="15" s="1"/>
  <c r="D290" i="15"/>
  <c r="M290" i="15" s="1"/>
  <c r="D292" i="13"/>
  <c r="J292" i="13"/>
  <c r="E277" i="17"/>
  <c r="K277" i="17" s="1"/>
  <c r="L277" i="17" s="1"/>
  <c r="G293" i="3" l="1"/>
  <c r="I293" i="3" s="1"/>
  <c r="H291" i="15"/>
  <c r="G291" i="15"/>
  <c r="I291" i="15" s="1"/>
  <c r="N290" i="15"/>
  <c r="K290" i="15"/>
  <c r="L290" i="15" s="1"/>
  <c r="J293" i="3"/>
  <c r="D292" i="12"/>
  <c r="L292" i="12" s="1"/>
  <c r="J292" i="12"/>
  <c r="K292" i="12" s="1"/>
  <c r="I292" i="12"/>
  <c r="F292" i="13"/>
  <c r="M277" i="17"/>
  <c r="J291" i="15" l="1"/>
  <c r="F291" i="15" s="1"/>
  <c r="D291" i="15"/>
  <c r="G293" i="12"/>
  <c r="F293" i="12"/>
  <c r="H293" i="12" s="1"/>
  <c r="F294" i="3"/>
  <c r="H294" i="3" s="1"/>
  <c r="D294" i="3"/>
  <c r="N292" i="13"/>
  <c r="K292" i="13"/>
  <c r="L292" i="13" s="1"/>
  <c r="M292" i="13"/>
  <c r="H278" i="17"/>
  <c r="G278" i="17"/>
  <c r="I278" i="17" s="1"/>
  <c r="G294" i="3" l="1"/>
  <c r="I294" i="3" s="1"/>
  <c r="J293" i="12"/>
  <c r="K293" i="12" s="1"/>
  <c r="I293" i="12"/>
  <c r="D293" i="12"/>
  <c r="L293" i="12" s="1"/>
  <c r="J294" i="3"/>
  <c r="M291" i="15"/>
  <c r="K291" i="15"/>
  <c r="L291" i="15" s="1"/>
  <c r="N291" i="15"/>
  <c r="G293" i="13"/>
  <c r="I293" i="13" s="1"/>
  <c r="H293" i="13"/>
  <c r="F278" i="17"/>
  <c r="J278" i="17"/>
  <c r="D278" i="17"/>
  <c r="D295" i="3" l="1"/>
  <c r="J295" i="3" s="1"/>
  <c r="F295" i="3"/>
  <c r="H295" i="3" s="1"/>
  <c r="F294" i="12"/>
  <c r="H294" i="12" s="1"/>
  <c r="G294" i="12"/>
  <c r="H292" i="15"/>
  <c r="G292" i="15"/>
  <c r="I292" i="15" s="1"/>
  <c r="D293" i="13"/>
  <c r="J293" i="13"/>
  <c r="E278" i="17"/>
  <c r="K278" i="17" s="1"/>
  <c r="L278" i="17" s="1"/>
  <c r="D296" i="3" l="1"/>
  <c r="J296" i="3" s="1"/>
  <c r="F296" i="3"/>
  <c r="H296" i="3" s="1"/>
  <c r="D292" i="15"/>
  <c r="J292" i="15"/>
  <c r="F292" i="15" s="1"/>
  <c r="D294" i="12"/>
  <c r="L294" i="12" s="1"/>
  <c r="J294" i="12"/>
  <c r="K294" i="12" s="1"/>
  <c r="I294" i="12"/>
  <c r="G295" i="3"/>
  <c r="I295" i="3" s="1"/>
  <c r="F293" i="13"/>
  <c r="M278" i="17"/>
  <c r="M292" i="15" l="1"/>
  <c r="H293" i="15"/>
  <c r="G293" i="15"/>
  <c r="I293" i="15" s="1"/>
  <c r="G295" i="12"/>
  <c r="F295" i="12"/>
  <c r="H295" i="12" s="1"/>
  <c r="F297" i="3"/>
  <c r="H297" i="3" s="1"/>
  <c r="D297" i="3"/>
  <c r="G297" i="3" s="1"/>
  <c r="I297" i="3" s="1"/>
  <c r="K292" i="15"/>
  <c r="L292" i="15" s="1"/>
  <c r="N292" i="15"/>
  <c r="G296" i="3"/>
  <c r="I296" i="3" s="1"/>
  <c r="N293" i="13"/>
  <c r="K293" i="13"/>
  <c r="L293" i="13" s="1"/>
  <c r="M293" i="13"/>
  <c r="G279" i="17"/>
  <c r="I279" i="17" s="1"/>
  <c r="H279" i="17"/>
  <c r="J295" i="12" l="1"/>
  <c r="K295" i="12" s="1"/>
  <c r="I295" i="12"/>
  <c r="D295" i="12"/>
  <c r="L295" i="12" s="1"/>
  <c r="J297" i="3"/>
  <c r="D293" i="15"/>
  <c r="J293" i="15"/>
  <c r="F293" i="15" s="1"/>
  <c r="H294" i="13"/>
  <c r="G294" i="13"/>
  <c r="I294" i="13" s="1"/>
  <c r="J279" i="17"/>
  <c r="F279" i="17"/>
  <c r="D279" i="17"/>
  <c r="D298" i="3" l="1"/>
  <c r="F298" i="3"/>
  <c r="H298" i="3" s="1"/>
  <c r="G296" i="12"/>
  <c r="F296" i="12"/>
  <c r="H296" i="12" s="1"/>
  <c r="N293" i="15"/>
  <c r="K293" i="15"/>
  <c r="L293" i="15" s="1"/>
  <c r="M293" i="15"/>
  <c r="D294" i="13"/>
  <c r="J294" i="13"/>
  <c r="E279" i="17"/>
  <c r="K279" i="17" s="1"/>
  <c r="L279" i="17" s="1"/>
  <c r="J296" i="12" l="1"/>
  <c r="K296" i="12" s="1"/>
  <c r="I296" i="12"/>
  <c r="D296" i="12"/>
  <c r="L296" i="12" s="1"/>
  <c r="G294" i="15"/>
  <c r="I294" i="15" s="1"/>
  <c r="H294" i="15"/>
  <c r="G298" i="3"/>
  <c r="I298" i="3" s="1"/>
  <c r="F294" i="13"/>
  <c r="M294" i="13" s="1"/>
  <c r="M279" i="17"/>
  <c r="G280" i="17" s="1"/>
  <c r="I280" i="17" s="1"/>
  <c r="H280" i="17" l="1"/>
  <c r="J280" i="17" s="1"/>
  <c r="G297" i="12"/>
  <c r="F297" i="12"/>
  <c r="H297" i="12" s="1"/>
  <c r="J294" i="15"/>
  <c r="F294" i="15" s="1"/>
  <c r="D294" i="15"/>
  <c r="H295" i="13"/>
  <c r="G295" i="13"/>
  <c r="I295" i="13" s="1"/>
  <c r="N294" i="13"/>
  <c r="K294" i="13"/>
  <c r="L294" i="13" s="1"/>
  <c r="D280" i="17" l="1"/>
  <c r="F280" i="17"/>
  <c r="M294" i="15"/>
  <c r="N294" i="15"/>
  <c r="K294" i="15"/>
  <c r="L294" i="15" s="1"/>
  <c r="D297" i="12"/>
  <c r="L297" i="12" s="1"/>
  <c r="I297" i="12"/>
  <c r="J297" i="12"/>
  <c r="K297" i="12" s="1"/>
  <c r="J295" i="13"/>
  <c r="D295" i="13"/>
  <c r="E280" i="17" l="1"/>
  <c r="K280" i="17" s="1"/>
  <c r="L280" i="17" s="1"/>
  <c r="F298" i="12"/>
  <c r="H298" i="12" s="1"/>
  <c r="G298" i="12"/>
  <c r="H295" i="15"/>
  <c r="G295" i="15"/>
  <c r="I295" i="15" s="1"/>
  <c r="F295" i="13"/>
  <c r="M295" i="13" s="1"/>
  <c r="M280" i="17" l="1"/>
  <c r="G281" i="17" s="1"/>
  <c r="I281" i="17" s="1"/>
  <c r="J295" i="15"/>
  <c r="D295" i="15"/>
  <c r="I298" i="12"/>
  <c r="D298" i="12"/>
  <c r="H296" i="13"/>
  <c r="G296" i="13"/>
  <c r="I296" i="13" s="1"/>
  <c r="K295" i="13"/>
  <c r="L295" i="13" s="1"/>
  <c r="N295" i="13"/>
  <c r="H281" i="17" l="1"/>
  <c r="F281" i="17" s="1"/>
  <c r="F295" i="15"/>
  <c r="J296" i="13"/>
  <c r="D296" i="13"/>
  <c r="D281" i="17" l="1"/>
  <c r="E281" i="17" s="1"/>
  <c r="K281" i="17" s="1"/>
  <c r="L281" i="17" s="1"/>
  <c r="J281" i="17"/>
  <c r="N295" i="15"/>
  <c r="K295" i="15"/>
  <c r="L295" i="15" s="1"/>
  <c r="M295" i="15"/>
  <c r="F296" i="13"/>
  <c r="M281" i="17" l="1"/>
  <c r="H296" i="15"/>
  <c r="G296" i="15"/>
  <c r="I296" i="15" s="1"/>
  <c r="K296" i="13"/>
  <c r="L296" i="13" s="1"/>
  <c r="N296" i="13"/>
  <c r="M296" i="13"/>
  <c r="H282" i="17" l="1"/>
  <c r="G282" i="17"/>
  <c r="I282" i="17" s="1"/>
  <c r="D296" i="15"/>
  <c r="J296" i="15"/>
  <c r="H297" i="13"/>
  <c r="G297" i="13"/>
  <c r="I297" i="13" s="1"/>
  <c r="D282" i="17" l="1"/>
  <c r="J282" i="17"/>
  <c r="F282" i="17"/>
  <c r="F296" i="15"/>
  <c r="M296" i="15" s="1"/>
  <c r="D297" i="13"/>
  <c r="J297" i="13"/>
  <c r="E282" i="17" l="1"/>
  <c r="H297" i="15"/>
  <c r="G297" i="15"/>
  <c r="I297" i="15" s="1"/>
  <c r="K296" i="15"/>
  <c r="L296" i="15" s="1"/>
  <c r="N296" i="15"/>
  <c r="F297" i="13"/>
  <c r="K282" i="17" l="1"/>
  <c r="L282" i="17" s="1"/>
  <c r="M282" i="17"/>
  <c r="D297" i="15"/>
  <c r="J297" i="15"/>
  <c r="K297" i="13"/>
  <c r="L297" i="13" s="1"/>
  <c r="N297" i="13"/>
  <c r="M297" i="13"/>
  <c r="G283" i="17" l="1"/>
  <c r="I283" i="17" s="1"/>
  <c r="H283" i="17"/>
  <c r="F297" i="15"/>
  <c r="M297" i="15" s="1"/>
  <c r="H298" i="13"/>
  <c r="G298" i="13"/>
  <c r="I298" i="13" s="1"/>
  <c r="D283" i="17" l="1"/>
  <c r="F283" i="17"/>
  <c r="E283" i="17" s="1"/>
  <c r="K283" i="17" s="1"/>
  <c r="L283" i="17" s="1"/>
  <c r="J283" i="17"/>
  <c r="G298" i="15"/>
  <c r="I298" i="15" s="1"/>
  <c r="H298" i="15"/>
  <c r="K297" i="15"/>
  <c r="L297" i="15" s="1"/>
  <c r="N297" i="15"/>
  <c r="F298" i="13"/>
  <c r="J298" i="13"/>
  <c r="D298" i="13"/>
  <c r="M283" i="17" l="1"/>
  <c r="J298" i="15"/>
  <c r="D298" i="15"/>
  <c r="K298" i="13"/>
  <c r="L298" i="13" s="1"/>
  <c r="G284" i="17" l="1"/>
  <c r="I284" i="17" s="1"/>
  <c r="H284" i="17"/>
  <c r="F298" i="15"/>
  <c r="K298" i="15" s="1"/>
  <c r="L298" i="15" s="1"/>
  <c r="F284" i="17" l="1"/>
  <c r="J284" i="17"/>
  <c r="D284" i="17"/>
  <c r="E284" i="17" l="1"/>
  <c r="K284" i="17" s="1"/>
  <c r="L284" i="17" s="1"/>
  <c r="M284" i="17" l="1"/>
  <c r="G285" i="17" l="1"/>
  <c r="I285" i="17" s="1"/>
  <c r="H285" i="17"/>
  <c r="J285" i="17" l="1"/>
  <c r="D285" i="17"/>
  <c r="F285" i="17"/>
  <c r="E285" i="17" l="1"/>
  <c r="K285" i="17" l="1"/>
  <c r="L285" i="17" s="1"/>
  <c r="M285" i="17"/>
  <c r="F22" i="11"/>
  <c r="E298" i="15"/>
  <c r="E298" i="13"/>
  <c r="E298" i="3"/>
  <c r="J298" i="3" s="1"/>
  <c r="E298" i="12"/>
  <c r="H286" i="17" l="1"/>
  <c r="G286" i="17"/>
  <c r="I286" i="17" s="1"/>
  <c r="J286" i="17" s="1"/>
  <c r="F299" i="3"/>
  <c r="H299" i="3" s="1"/>
  <c r="D299" i="3"/>
  <c r="J299" i="3" s="1"/>
  <c r="N298" i="13"/>
  <c r="M298" i="13"/>
  <c r="N298" i="15"/>
  <c r="M298" i="15"/>
  <c r="J298" i="12"/>
  <c r="K298" i="12" s="1"/>
  <c r="L298" i="12"/>
  <c r="F286" i="17" l="1"/>
  <c r="D286" i="17"/>
  <c r="G299" i="3"/>
  <c r="I299" i="3" s="1"/>
  <c r="G299" i="15"/>
  <c r="I299" i="15" s="1"/>
  <c r="H299" i="15"/>
  <c r="F300" i="3"/>
  <c r="H300" i="3" s="1"/>
  <c r="D300" i="3"/>
  <c r="J300" i="3" s="1"/>
  <c r="E22" i="11"/>
  <c r="F299" i="12"/>
  <c r="H299" i="12" s="1"/>
  <c r="G299" i="12"/>
  <c r="G299" i="13"/>
  <c r="I299" i="13" s="1"/>
  <c r="H299" i="13"/>
  <c r="E286" i="17" l="1"/>
  <c r="K286" i="17" s="1"/>
  <c r="L286" i="17" s="1"/>
  <c r="G300" i="3"/>
  <c r="I300" i="3" s="1"/>
  <c r="D301" i="3"/>
  <c r="F301" i="3"/>
  <c r="H301" i="3" s="1"/>
  <c r="J301" i="3"/>
  <c r="J299" i="13"/>
  <c r="D299" i="13"/>
  <c r="I299" i="12"/>
  <c r="J299" i="12"/>
  <c r="K299" i="12" s="1"/>
  <c r="D299" i="12"/>
  <c r="L299" i="12" s="1"/>
  <c r="J299" i="15"/>
  <c r="F299" i="15" s="1"/>
  <c r="N299" i="15" s="1"/>
  <c r="D299" i="15"/>
  <c r="M286" i="17" l="1"/>
  <c r="H287" i="17"/>
  <c r="G287" i="17"/>
  <c r="I287" i="17" s="1"/>
  <c r="K299" i="15"/>
  <c r="L299" i="15" s="1"/>
  <c r="M299" i="15"/>
  <c r="G300" i="15"/>
  <c r="I300" i="15" s="1"/>
  <c r="H300" i="15"/>
  <c r="F299" i="13"/>
  <c r="D302" i="3"/>
  <c r="F302" i="3"/>
  <c r="H302" i="3" s="1"/>
  <c r="J302" i="3"/>
  <c r="G300" i="12"/>
  <c r="F300" i="12"/>
  <c r="H300" i="12" s="1"/>
  <c r="G301" i="3"/>
  <c r="I301" i="3" s="1"/>
  <c r="J287" i="17" l="1"/>
  <c r="F287" i="17"/>
  <c r="D287" i="17"/>
  <c r="G302" i="3"/>
  <c r="I302" i="3" s="1"/>
  <c r="D303" i="3"/>
  <c r="F303" i="3"/>
  <c r="H303" i="3" s="1"/>
  <c r="N299" i="13"/>
  <c r="K299" i="13"/>
  <c r="L299" i="13" s="1"/>
  <c r="D300" i="15"/>
  <c r="J300" i="15"/>
  <c r="F300" i="15" s="1"/>
  <c r="J300" i="12"/>
  <c r="K300" i="12" s="1"/>
  <c r="I300" i="12"/>
  <c r="D300" i="12"/>
  <c r="L300" i="12" s="1"/>
  <c r="M299" i="13"/>
  <c r="E287" i="17" l="1"/>
  <c r="G300" i="13"/>
  <c r="I300" i="13" s="1"/>
  <c r="H300" i="13"/>
  <c r="F300" i="13" s="1"/>
  <c r="N300" i="15"/>
  <c r="K300" i="15"/>
  <c r="L300" i="15" s="1"/>
  <c r="G301" i="12"/>
  <c r="F301" i="12"/>
  <c r="G303" i="3"/>
  <c r="I303" i="3" s="1"/>
  <c r="M300" i="15"/>
  <c r="J303" i="3"/>
  <c r="K287" i="17" l="1"/>
  <c r="L287" i="17" s="1"/>
  <c r="M287" i="17"/>
  <c r="H301" i="12"/>
  <c r="I301" i="12" s="1"/>
  <c r="J301" i="12"/>
  <c r="D301" i="12"/>
  <c r="L301" i="12" s="1"/>
  <c r="N300" i="13"/>
  <c r="K300" i="13"/>
  <c r="L300" i="13" s="1"/>
  <c r="J300" i="13"/>
  <c r="D300" i="13"/>
  <c r="M300" i="13" s="1"/>
  <c r="D304" i="3"/>
  <c r="J304" i="3" s="1"/>
  <c r="F304" i="3"/>
  <c r="H304" i="3" s="1"/>
  <c r="G301" i="15"/>
  <c r="I301" i="15" s="1"/>
  <c r="H301" i="15"/>
  <c r="H288" i="17" l="1"/>
  <c r="G288" i="17"/>
  <c r="I288" i="17" s="1"/>
  <c r="K301" i="12"/>
  <c r="C12" i="1"/>
  <c r="F305" i="3"/>
  <c r="H305" i="3" s="1"/>
  <c r="D305" i="3"/>
  <c r="G305" i="3" s="1"/>
  <c r="I305" i="3" s="1"/>
  <c r="F302" i="12"/>
  <c r="H302" i="12" s="1"/>
  <c r="G302" i="12"/>
  <c r="D301" i="15"/>
  <c r="J301" i="15"/>
  <c r="F301" i="15" s="1"/>
  <c r="G304" i="3"/>
  <c r="I304" i="3" s="1"/>
  <c r="H301" i="13"/>
  <c r="G301" i="13"/>
  <c r="I301" i="13" s="1"/>
  <c r="F301" i="13"/>
  <c r="D288" i="17" l="1"/>
  <c r="F288" i="17"/>
  <c r="J288" i="17"/>
  <c r="N301" i="15"/>
  <c r="K301" i="15"/>
  <c r="L301" i="15" s="1"/>
  <c r="M301" i="15"/>
  <c r="J305" i="3"/>
  <c r="K301" i="13"/>
  <c r="L301" i="13" s="1"/>
  <c r="N301" i="13"/>
  <c r="J301" i="13"/>
  <c r="D301" i="13"/>
  <c r="M301" i="13" s="1"/>
  <c r="I302" i="12"/>
  <c r="D302" i="12"/>
  <c r="L302" i="12" s="1"/>
  <c r="J302" i="12"/>
  <c r="K302" i="12" s="1"/>
  <c r="F12" i="1" s="1"/>
  <c r="E288" i="17" l="1"/>
  <c r="D306" i="3"/>
  <c r="J306" i="3" s="1"/>
  <c r="F306" i="3"/>
  <c r="H306" i="3" s="1"/>
  <c r="H302" i="15"/>
  <c r="G302" i="15"/>
  <c r="I302" i="15" s="1"/>
  <c r="G303" i="12"/>
  <c r="F303" i="12"/>
  <c r="H303" i="12" s="1"/>
  <c r="H302" i="13"/>
  <c r="F302" i="13" s="1"/>
  <c r="G302" i="13"/>
  <c r="I302" i="13" s="1"/>
  <c r="K288" i="17" l="1"/>
  <c r="L288" i="17" s="1"/>
  <c r="M288" i="17"/>
  <c r="J302" i="13"/>
  <c r="D302" i="13"/>
  <c r="M302" i="13" s="1"/>
  <c r="J302" i="15"/>
  <c r="F302" i="15" s="1"/>
  <c r="D302" i="15"/>
  <c r="D307" i="3"/>
  <c r="F307" i="3"/>
  <c r="H307" i="3" s="1"/>
  <c r="J307" i="3"/>
  <c r="K302" i="13"/>
  <c r="L302" i="13" s="1"/>
  <c r="N302" i="13"/>
  <c r="D303" i="12"/>
  <c r="L303" i="12" s="1"/>
  <c r="I303" i="12"/>
  <c r="J303" i="12"/>
  <c r="K303" i="12" s="1"/>
  <c r="G306" i="3"/>
  <c r="I306" i="3" s="1"/>
  <c r="G289" i="17" l="1"/>
  <c r="I289" i="17" s="1"/>
  <c r="H289" i="17"/>
  <c r="M302" i="15"/>
  <c r="G303" i="15"/>
  <c r="I303" i="15" s="1"/>
  <c r="H303" i="15"/>
  <c r="F308" i="3"/>
  <c r="H308" i="3" s="1"/>
  <c r="D308" i="3"/>
  <c r="J308" i="3" s="1"/>
  <c r="K302" i="15"/>
  <c r="L302" i="15" s="1"/>
  <c r="N302" i="15"/>
  <c r="G304" i="12"/>
  <c r="F304" i="12"/>
  <c r="H304" i="12" s="1"/>
  <c r="G303" i="13"/>
  <c r="I303" i="13" s="1"/>
  <c r="H303" i="13"/>
  <c r="F303" i="13" s="1"/>
  <c r="G307" i="3"/>
  <c r="I307" i="3" s="1"/>
  <c r="F289" i="17" l="1"/>
  <c r="D289" i="17"/>
  <c r="J289" i="17"/>
  <c r="D303" i="13"/>
  <c r="M303" i="13" s="1"/>
  <c r="J303" i="13"/>
  <c r="D309" i="3"/>
  <c r="F309" i="3"/>
  <c r="H309" i="3" s="1"/>
  <c r="J303" i="15"/>
  <c r="F303" i="15" s="1"/>
  <c r="D303" i="15"/>
  <c r="N303" i="13"/>
  <c r="K303" i="13"/>
  <c r="L303" i="13" s="1"/>
  <c r="D304" i="12"/>
  <c r="L304" i="12" s="1"/>
  <c r="J304" i="12"/>
  <c r="K304" i="12" s="1"/>
  <c r="I304" i="12"/>
  <c r="G308" i="3"/>
  <c r="I308" i="3" s="1"/>
  <c r="E289" i="17" l="1"/>
  <c r="M303" i="15"/>
  <c r="H304" i="15" s="1"/>
  <c r="G304" i="15"/>
  <c r="I304" i="15" s="1"/>
  <c r="G305" i="12"/>
  <c r="F305" i="12"/>
  <c r="H305" i="12" s="1"/>
  <c r="G309" i="3"/>
  <c r="I309" i="3" s="1"/>
  <c r="N303" i="15"/>
  <c r="K303" i="15"/>
  <c r="L303" i="15" s="1"/>
  <c r="J309" i="3"/>
  <c r="H304" i="13"/>
  <c r="F304" i="13" s="1"/>
  <c r="N304" i="13" s="1"/>
  <c r="G304" i="13"/>
  <c r="I304" i="13" s="1"/>
  <c r="K289" i="17" l="1"/>
  <c r="L289" i="17" s="1"/>
  <c r="M289" i="17"/>
  <c r="I305" i="12"/>
  <c r="D305" i="12"/>
  <c r="L305" i="12" s="1"/>
  <c r="J305" i="12"/>
  <c r="K305" i="12" s="1"/>
  <c r="J304" i="13"/>
  <c r="D304" i="13"/>
  <c r="M304" i="13" s="1"/>
  <c r="K304" i="13"/>
  <c r="L304" i="13" s="1"/>
  <c r="F310" i="3"/>
  <c r="H310" i="3" s="1"/>
  <c r="D310" i="3"/>
  <c r="J310" i="3"/>
  <c r="J304" i="15"/>
  <c r="F304" i="15" s="1"/>
  <c r="D304" i="15"/>
  <c r="H290" i="17" l="1"/>
  <c r="G290" i="17"/>
  <c r="I290" i="17" s="1"/>
  <c r="M304" i="15"/>
  <c r="G305" i="15" s="1"/>
  <c r="I305" i="15" s="1"/>
  <c r="H305" i="15"/>
  <c r="N304" i="15"/>
  <c r="K304" i="15"/>
  <c r="L304" i="15" s="1"/>
  <c r="G306" i="12"/>
  <c r="F306" i="12"/>
  <c r="H306" i="12" s="1"/>
  <c r="D311" i="3"/>
  <c r="J311" i="3" s="1"/>
  <c r="F311" i="3"/>
  <c r="H311" i="3" s="1"/>
  <c r="G310" i="3"/>
  <c r="I310" i="3" s="1"/>
  <c r="G305" i="13"/>
  <c r="I305" i="13" s="1"/>
  <c r="H305" i="13"/>
  <c r="F305" i="13" s="1"/>
  <c r="J290" i="17" l="1"/>
  <c r="F290" i="17"/>
  <c r="D290" i="17"/>
  <c r="D305" i="15"/>
  <c r="I306" i="12"/>
  <c r="D306" i="12"/>
  <c r="L306" i="12" s="1"/>
  <c r="J306" i="12"/>
  <c r="K306" i="12" s="1"/>
  <c r="F312" i="3"/>
  <c r="H312" i="3" s="1"/>
  <c r="D312" i="3"/>
  <c r="J312" i="3"/>
  <c r="J305" i="13"/>
  <c r="D305" i="13"/>
  <c r="M305" i="13" s="1"/>
  <c r="G311" i="3"/>
  <c r="I311" i="3" s="1"/>
  <c r="J305" i="15"/>
  <c r="F305" i="15" s="1"/>
  <c r="M305" i="15" s="1"/>
  <c r="N305" i="13"/>
  <c r="K305" i="13"/>
  <c r="L305" i="13" s="1"/>
  <c r="E290" i="17" l="1"/>
  <c r="K290" i="17" s="1"/>
  <c r="L290" i="17" s="1"/>
  <c r="H306" i="15"/>
  <c r="J306" i="15" s="1"/>
  <c r="F306" i="15" s="1"/>
  <c r="K306" i="15" s="1"/>
  <c r="L306" i="15" s="1"/>
  <c r="G306" i="15"/>
  <c r="I306" i="15" s="1"/>
  <c r="N305" i="15"/>
  <c r="K305" i="15"/>
  <c r="L305" i="15" s="1"/>
  <c r="F313" i="3"/>
  <c r="H313" i="3" s="1"/>
  <c r="D313" i="3"/>
  <c r="F307" i="12"/>
  <c r="H307" i="12" s="1"/>
  <c r="G307" i="12"/>
  <c r="G312" i="3"/>
  <c r="I312" i="3" s="1"/>
  <c r="H306" i="13"/>
  <c r="G306" i="13"/>
  <c r="I306" i="13" s="1"/>
  <c r="M290" i="17" l="1"/>
  <c r="H291" i="17" s="1"/>
  <c r="D306" i="15"/>
  <c r="M306" i="15"/>
  <c r="G307" i="15" s="1"/>
  <c r="I307" i="15" s="1"/>
  <c r="N306" i="15"/>
  <c r="G313" i="3"/>
  <c r="I313" i="3" s="1"/>
  <c r="J307" i="12"/>
  <c r="K307" i="12" s="1"/>
  <c r="I307" i="12"/>
  <c r="D307" i="12"/>
  <c r="L307" i="12" s="1"/>
  <c r="H307" i="15"/>
  <c r="J313" i="3"/>
  <c r="D306" i="13"/>
  <c r="J306" i="13"/>
  <c r="G291" i="17" l="1"/>
  <c r="I291" i="17" s="1"/>
  <c r="J291" i="17" s="1"/>
  <c r="D291" i="17"/>
  <c r="F291" i="17"/>
  <c r="F314" i="3"/>
  <c r="H314" i="3" s="1"/>
  <c r="D314" i="3"/>
  <c r="D307" i="15"/>
  <c r="J307" i="15"/>
  <c r="F307" i="15" s="1"/>
  <c r="K307" i="15" s="1"/>
  <c r="L307" i="15" s="1"/>
  <c r="F308" i="12"/>
  <c r="H308" i="12" s="1"/>
  <c r="G308" i="12"/>
  <c r="F306" i="13"/>
  <c r="E291" i="17" l="1"/>
  <c r="N307" i="15"/>
  <c r="M307" i="15"/>
  <c r="H308" i="15" s="1"/>
  <c r="I308" i="12"/>
  <c r="J308" i="12"/>
  <c r="K308" i="12" s="1"/>
  <c r="D308" i="12"/>
  <c r="L308" i="12" s="1"/>
  <c r="J314" i="3"/>
  <c r="G314" i="3"/>
  <c r="I314" i="3" s="1"/>
  <c r="G308" i="15"/>
  <c r="I308" i="15" s="1"/>
  <c r="N306" i="13"/>
  <c r="K306" i="13"/>
  <c r="L306" i="13" s="1"/>
  <c r="M306" i="13"/>
  <c r="K291" i="17" l="1"/>
  <c r="L291" i="17" s="1"/>
  <c r="M291" i="17"/>
  <c r="D315" i="3"/>
  <c r="J315" i="3" s="1"/>
  <c r="F315" i="3"/>
  <c r="H315" i="3" s="1"/>
  <c r="D308" i="15"/>
  <c r="J308" i="15"/>
  <c r="F308" i="15" s="1"/>
  <c r="G309" i="12"/>
  <c r="F309" i="12"/>
  <c r="H309" i="12" s="1"/>
  <c r="H307" i="13"/>
  <c r="G307" i="13"/>
  <c r="I307" i="13" s="1"/>
  <c r="G292" i="17" l="1"/>
  <c r="I292" i="17" s="1"/>
  <c r="H292" i="17"/>
  <c r="G315" i="3"/>
  <c r="I315" i="3" s="1"/>
  <c r="J309" i="12"/>
  <c r="K309" i="12" s="1"/>
  <c r="I309" i="12"/>
  <c r="D309" i="12"/>
  <c r="L309" i="12" s="1"/>
  <c r="D316" i="3"/>
  <c r="F316" i="3"/>
  <c r="H316" i="3" s="1"/>
  <c r="K308" i="15"/>
  <c r="L308" i="15" s="1"/>
  <c r="N308" i="15"/>
  <c r="M308" i="15"/>
  <c r="J307" i="13"/>
  <c r="D307" i="13"/>
  <c r="F307" i="13" s="1"/>
  <c r="J292" i="17" l="1"/>
  <c r="D292" i="17"/>
  <c r="G316" i="3"/>
  <c r="I316" i="3" s="1"/>
  <c r="F310" i="12"/>
  <c r="H310" i="12" s="1"/>
  <c r="G310" i="12"/>
  <c r="J316" i="3"/>
  <c r="H309" i="15"/>
  <c r="G309" i="15"/>
  <c r="I309" i="15" s="1"/>
  <c r="M307" i="13"/>
  <c r="N307" i="13"/>
  <c r="K307" i="13"/>
  <c r="L307" i="13" s="1"/>
  <c r="F292" i="17" l="1"/>
  <c r="E292" i="17" s="1"/>
  <c r="J309" i="15"/>
  <c r="F309" i="15" s="1"/>
  <c r="N309" i="15" s="1"/>
  <c r="D309" i="15"/>
  <c r="D317" i="3"/>
  <c r="F317" i="3"/>
  <c r="H317" i="3" s="1"/>
  <c r="K309" i="15"/>
  <c r="L309" i="15" s="1"/>
  <c r="D310" i="12"/>
  <c r="L310" i="12" s="1"/>
  <c r="I310" i="12"/>
  <c r="J310" i="12"/>
  <c r="K310" i="12" s="1"/>
  <c r="G308" i="13"/>
  <c r="I308" i="13" s="1"/>
  <c r="H308" i="13"/>
  <c r="K292" i="17" l="1"/>
  <c r="L292" i="17" s="1"/>
  <c r="M292" i="17"/>
  <c r="M309" i="15"/>
  <c r="H310" i="15" s="1"/>
  <c r="G317" i="3"/>
  <c r="I317" i="3" s="1"/>
  <c r="F311" i="12"/>
  <c r="H311" i="12" s="1"/>
  <c r="G311" i="12"/>
  <c r="J317" i="3"/>
  <c r="D308" i="13"/>
  <c r="F308" i="13" s="1"/>
  <c r="J308" i="13"/>
  <c r="G293" i="17" l="1"/>
  <c r="I293" i="17" s="1"/>
  <c r="H293" i="17"/>
  <c r="G310" i="15"/>
  <c r="I310" i="15" s="1"/>
  <c r="J310" i="15" s="1"/>
  <c r="F310" i="15" s="1"/>
  <c r="D310" i="15"/>
  <c r="D318" i="3"/>
  <c r="J318" i="3" s="1"/>
  <c r="F318" i="3"/>
  <c r="H318" i="3" s="1"/>
  <c r="D311" i="12"/>
  <c r="L311" i="12" s="1"/>
  <c r="I311" i="12"/>
  <c r="J311" i="12"/>
  <c r="K311" i="12" s="1"/>
  <c r="M308" i="13"/>
  <c r="K308" i="13"/>
  <c r="L308" i="13" s="1"/>
  <c r="N308" i="13"/>
  <c r="J293" i="17" l="1"/>
  <c r="D293" i="17"/>
  <c r="F293" i="17"/>
  <c r="G318" i="3"/>
  <c r="I318" i="3" s="1"/>
  <c r="M310" i="15"/>
  <c r="G311" i="15" s="1"/>
  <c r="I311" i="15" s="1"/>
  <c r="F319" i="3"/>
  <c r="H319" i="3" s="1"/>
  <c r="D319" i="3"/>
  <c r="J319" i="3" s="1"/>
  <c r="G312" i="12"/>
  <c r="F312" i="12"/>
  <c r="H312" i="12" s="1"/>
  <c r="H311" i="15"/>
  <c r="N310" i="15"/>
  <c r="K310" i="15"/>
  <c r="L310" i="15" s="1"/>
  <c r="H309" i="13"/>
  <c r="G309" i="13"/>
  <c r="I309" i="13" s="1"/>
  <c r="E293" i="17" l="1"/>
  <c r="G319" i="3"/>
  <c r="I319" i="3" s="1"/>
  <c r="F320" i="3"/>
  <c r="H320" i="3" s="1"/>
  <c r="D320" i="3"/>
  <c r="G320" i="3" s="1"/>
  <c r="K311" i="15"/>
  <c r="L311" i="15" s="1"/>
  <c r="D311" i="15"/>
  <c r="J311" i="15"/>
  <c r="F311" i="15" s="1"/>
  <c r="N311" i="15" s="1"/>
  <c r="D312" i="12"/>
  <c r="L312" i="12" s="1"/>
  <c r="J312" i="12"/>
  <c r="K312" i="12" s="1"/>
  <c r="I312" i="12"/>
  <c r="D309" i="13"/>
  <c r="J309" i="13"/>
  <c r="K293" i="17" l="1"/>
  <c r="L293" i="17" s="1"/>
  <c r="M293" i="17"/>
  <c r="I320" i="3"/>
  <c r="M311" i="15"/>
  <c r="H312" i="15" s="1"/>
  <c r="G313" i="12"/>
  <c r="F313" i="12"/>
  <c r="H313" i="12" s="1"/>
  <c r="J320" i="3"/>
  <c r="F309" i="13"/>
  <c r="G294" i="17" l="1"/>
  <c r="I294" i="17" s="1"/>
  <c r="H294" i="17"/>
  <c r="G312" i="15"/>
  <c r="I312" i="15" s="1"/>
  <c r="J312" i="15" s="1"/>
  <c r="F312" i="15" s="1"/>
  <c r="D321" i="3"/>
  <c r="F321" i="3"/>
  <c r="H321" i="3" s="1"/>
  <c r="I313" i="12"/>
  <c r="D313" i="12"/>
  <c r="L313" i="12" s="1"/>
  <c r="J313" i="12"/>
  <c r="K313" i="12" s="1"/>
  <c r="N309" i="13"/>
  <c r="K309" i="13"/>
  <c r="L309" i="13" s="1"/>
  <c r="M309" i="13"/>
  <c r="J294" i="17" l="1"/>
  <c r="D294" i="17"/>
  <c r="F294" i="17"/>
  <c r="D312" i="15"/>
  <c r="F314" i="12"/>
  <c r="H314" i="12" s="1"/>
  <c r="G314" i="12"/>
  <c r="G321" i="3"/>
  <c r="I321" i="3" s="1"/>
  <c r="N312" i="15"/>
  <c r="K312" i="15"/>
  <c r="L312" i="15" s="1"/>
  <c r="J321" i="3"/>
  <c r="M312" i="15"/>
  <c r="G310" i="13"/>
  <c r="I310" i="13" s="1"/>
  <c r="H310" i="13"/>
  <c r="E294" i="17" l="1"/>
  <c r="G313" i="15"/>
  <c r="I313" i="15" s="1"/>
  <c r="H313" i="15"/>
  <c r="F322" i="3"/>
  <c r="H322" i="3" s="1"/>
  <c r="D322" i="3"/>
  <c r="J322" i="3" s="1"/>
  <c r="D314" i="12"/>
  <c r="L314" i="12" s="1"/>
  <c r="I314" i="12"/>
  <c r="J314" i="12"/>
  <c r="K314" i="12" s="1"/>
  <c r="D310" i="13"/>
  <c r="F310" i="13" s="1"/>
  <c r="J310" i="13"/>
  <c r="K294" i="17" l="1"/>
  <c r="L294" i="17" s="1"/>
  <c r="M294" i="17"/>
  <c r="G322" i="3"/>
  <c r="I322" i="3" s="1"/>
  <c r="F315" i="12"/>
  <c r="H315" i="12" s="1"/>
  <c r="G315" i="12"/>
  <c r="D323" i="3"/>
  <c r="J323" i="3" s="1"/>
  <c r="F323" i="3"/>
  <c r="H323" i="3" s="1"/>
  <c r="D313" i="15"/>
  <c r="J313" i="15"/>
  <c r="F313" i="15" s="1"/>
  <c r="K313" i="15" s="1"/>
  <c r="L313" i="15" s="1"/>
  <c r="M310" i="13"/>
  <c r="N310" i="13"/>
  <c r="K310" i="13"/>
  <c r="L310" i="13" s="1"/>
  <c r="G295" i="17" l="1"/>
  <c r="I295" i="17" s="1"/>
  <c r="H295" i="17"/>
  <c r="N313" i="15"/>
  <c r="M313" i="15"/>
  <c r="G323" i="3"/>
  <c r="D324" i="3"/>
  <c r="J324" i="3" s="1"/>
  <c r="F324" i="3"/>
  <c r="H324" i="3" s="1"/>
  <c r="H314" i="15"/>
  <c r="G314" i="15"/>
  <c r="I314" i="15" s="1"/>
  <c r="J315" i="12"/>
  <c r="K315" i="12" s="1"/>
  <c r="I315" i="12"/>
  <c r="D315" i="12"/>
  <c r="L315" i="12" s="1"/>
  <c r="G311" i="13"/>
  <c r="I311" i="13" s="1"/>
  <c r="H311" i="13"/>
  <c r="D295" i="17" l="1"/>
  <c r="J295" i="17"/>
  <c r="F295" i="17"/>
  <c r="F325" i="3"/>
  <c r="H325" i="3" s="1"/>
  <c r="D325" i="3"/>
  <c r="J325" i="3"/>
  <c r="F316" i="12"/>
  <c r="H316" i="12" s="1"/>
  <c r="G316" i="12"/>
  <c r="G324" i="3"/>
  <c r="I324" i="3" s="1"/>
  <c r="D314" i="15"/>
  <c r="J314" i="15"/>
  <c r="F314" i="15" s="1"/>
  <c r="K314" i="15" s="1"/>
  <c r="L314" i="15" s="1"/>
  <c r="I323" i="3"/>
  <c r="J311" i="13"/>
  <c r="D311" i="13"/>
  <c r="E295" i="17" l="1"/>
  <c r="K295" i="17" s="1"/>
  <c r="L295" i="17" s="1"/>
  <c r="G325" i="3"/>
  <c r="I325" i="3" s="1"/>
  <c r="N314" i="15"/>
  <c r="M314" i="15"/>
  <c r="H315" i="15" s="1"/>
  <c r="F326" i="3"/>
  <c r="H326" i="3" s="1"/>
  <c r="D326" i="3"/>
  <c r="D316" i="12"/>
  <c r="L316" i="12" s="1"/>
  <c r="J316" i="12"/>
  <c r="K316" i="12" s="1"/>
  <c r="I316" i="12"/>
  <c r="F311" i="13"/>
  <c r="M311" i="13" s="1"/>
  <c r="M295" i="17" l="1"/>
  <c r="G326" i="3"/>
  <c r="G315" i="15"/>
  <c r="I315" i="15" s="1"/>
  <c r="J315" i="15" s="1"/>
  <c r="F315" i="15" s="1"/>
  <c r="I326" i="3"/>
  <c r="F317" i="12"/>
  <c r="H317" i="12" s="1"/>
  <c r="G317" i="12"/>
  <c r="D315" i="15"/>
  <c r="J326" i="3"/>
  <c r="G312" i="13"/>
  <c r="I312" i="13" s="1"/>
  <c r="H312" i="13"/>
  <c r="K311" i="13"/>
  <c r="L311" i="13" s="1"/>
  <c r="N311" i="13"/>
  <c r="G296" i="17" l="1"/>
  <c r="I296" i="17" s="1"/>
  <c r="H296" i="17"/>
  <c r="K315" i="15"/>
  <c r="L315" i="15" s="1"/>
  <c r="N315" i="15"/>
  <c r="M315" i="15"/>
  <c r="G316" i="15" s="1"/>
  <c r="I316" i="15" s="1"/>
  <c r="J317" i="12"/>
  <c r="K317" i="12" s="1"/>
  <c r="I317" i="12"/>
  <c r="D317" i="12"/>
  <c r="L317" i="12" s="1"/>
  <c r="D327" i="3"/>
  <c r="F327" i="3"/>
  <c r="H327" i="3" s="1"/>
  <c r="D312" i="13"/>
  <c r="J312" i="13"/>
  <c r="F296" i="17" l="1"/>
  <c r="D296" i="17"/>
  <c r="J296" i="17"/>
  <c r="H316" i="15"/>
  <c r="D316" i="15" s="1"/>
  <c r="G327" i="3"/>
  <c r="J327" i="3"/>
  <c r="F318" i="12"/>
  <c r="H318" i="12" s="1"/>
  <c r="G318" i="12"/>
  <c r="I327" i="3"/>
  <c r="F312" i="13"/>
  <c r="E296" i="17" l="1"/>
  <c r="K296" i="17" s="1"/>
  <c r="L296" i="17" s="1"/>
  <c r="J316" i="15"/>
  <c r="F316" i="15" s="1"/>
  <c r="K316" i="15" s="1"/>
  <c r="L316" i="15" s="1"/>
  <c r="M316" i="15"/>
  <c r="H317" i="15" s="1"/>
  <c r="D318" i="12"/>
  <c r="L318" i="12" s="1"/>
  <c r="J318" i="12"/>
  <c r="K318" i="12" s="1"/>
  <c r="I318" i="12"/>
  <c r="D328" i="3"/>
  <c r="J328" i="3" s="1"/>
  <c r="F328" i="3"/>
  <c r="H328" i="3" s="1"/>
  <c r="K312" i="13"/>
  <c r="L312" i="13" s="1"/>
  <c r="N312" i="13"/>
  <c r="M312" i="13"/>
  <c r="M296" i="17" l="1"/>
  <c r="H297" i="17" s="1"/>
  <c r="N316" i="15"/>
  <c r="G317" i="15"/>
  <c r="I317" i="15" s="1"/>
  <c r="J317" i="15" s="1"/>
  <c r="F317" i="15" s="1"/>
  <c r="G328" i="3"/>
  <c r="I328" i="3" s="1"/>
  <c r="F329" i="3"/>
  <c r="H329" i="3" s="1"/>
  <c r="D329" i="3"/>
  <c r="G319" i="12"/>
  <c r="F319" i="12"/>
  <c r="H319" i="12" s="1"/>
  <c r="H313" i="13"/>
  <c r="G313" i="13"/>
  <c r="I313" i="13" s="1"/>
  <c r="G297" i="17" l="1"/>
  <c r="I297" i="17" s="1"/>
  <c r="J297" i="17" s="1"/>
  <c r="F297" i="17"/>
  <c r="D297" i="17"/>
  <c r="G329" i="3"/>
  <c r="I329" i="3"/>
  <c r="D317" i="15"/>
  <c r="M317" i="15" s="1"/>
  <c r="N317" i="15"/>
  <c r="K317" i="15"/>
  <c r="L317" i="15" s="1"/>
  <c r="I319" i="12"/>
  <c r="J319" i="12"/>
  <c r="K319" i="12" s="1"/>
  <c r="D319" i="12"/>
  <c r="L319" i="12" s="1"/>
  <c r="J329" i="3"/>
  <c r="D313" i="13"/>
  <c r="J313" i="13"/>
  <c r="E297" i="17" l="1"/>
  <c r="K297" i="17" s="1"/>
  <c r="L297" i="17" s="1"/>
  <c r="G318" i="15"/>
  <c r="I318" i="15" s="1"/>
  <c r="H318" i="15"/>
  <c r="D318" i="15" s="1"/>
  <c r="D330" i="3"/>
  <c r="J330" i="3" s="1"/>
  <c r="F330" i="3"/>
  <c r="H330" i="3" s="1"/>
  <c r="G320" i="12"/>
  <c r="F320" i="12"/>
  <c r="H320" i="12" s="1"/>
  <c r="J318" i="15"/>
  <c r="F318" i="15" s="1"/>
  <c r="F313" i="13"/>
  <c r="M297" i="17" l="1"/>
  <c r="G298" i="17" s="1"/>
  <c r="I298" i="17" s="1"/>
  <c r="H298" i="17"/>
  <c r="D320" i="12"/>
  <c r="L320" i="12" s="1"/>
  <c r="J320" i="12"/>
  <c r="K320" i="12" s="1"/>
  <c r="I320" i="12"/>
  <c r="M318" i="15"/>
  <c r="D331" i="3"/>
  <c r="F331" i="3"/>
  <c r="H331" i="3" s="1"/>
  <c r="K318" i="15"/>
  <c r="L318" i="15" s="1"/>
  <c r="N318" i="15"/>
  <c r="G330" i="3"/>
  <c r="I330" i="3" s="1"/>
  <c r="K313" i="13"/>
  <c r="L313" i="13" s="1"/>
  <c r="N313" i="13"/>
  <c r="M313" i="13"/>
  <c r="D298" i="17" l="1"/>
  <c r="F298" i="17"/>
  <c r="J298" i="17"/>
  <c r="G331" i="3"/>
  <c r="I331" i="3" s="1"/>
  <c r="G319" i="15"/>
  <c r="I319" i="15" s="1"/>
  <c r="H319" i="15"/>
  <c r="J331" i="3"/>
  <c r="G321" i="12"/>
  <c r="F321" i="12"/>
  <c r="H321" i="12" s="1"/>
  <c r="H314" i="13"/>
  <c r="G314" i="13"/>
  <c r="I314" i="13" s="1"/>
  <c r="E298" i="17" l="1"/>
  <c r="I321" i="12"/>
  <c r="D321" i="12"/>
  <c r="L321" i="12" s="1"/>
  <c r="J321" i="12"/>
  <c r="K321" i="12" s="1"/>
  <c r="D319" i="15"/>
  <c r="J319" i="15"/>
  <c r="F319" i="15" s="1"/>
  <c r="F332" i="3"/>
  <c r="H332" i="3" s="1"/>
  <c r="D332" i="3"/>
  <c r="G332" i="3" s="1"/>
  <c r="I332" i="3" s="1"/>
  <c r="D314" i="13"/>
  <c r="J314" i="13"/>
  <c r="K298" i="17" l="1"/>
  <c r="L298" i="17" s="1"/>
  <c r="M298" i="17"/>
  <c r="F322" i="12"/>
  <c r="H322" i="12" s="1"/>
  <c r="G322" i="12"/>
  <c r="N319" i="15"/>
  <c r="K319" i="15"/>
  <c r="L319" i="15" s="1"/>
  <c r="J332" i="3"/>
  <c r="M319" i="15"/>
  <c r="F314" i="13"/>
  <c r="M314" i="13" s="1"/>
  <c r="H299" i="17" l="1"/>
  <c r="G299" i="17"/>
  <c r="I299" i="17" s="1"/>
  <c r="J299" i="17" s="1"/>
  <c r="D322" i="12"/>
  <c r="L322" i="12" s="1"/>
  <c r="I322" i="12"/>
  <c r="J322" i="12"/>
  <c r="K322" i="12" s="1"/>
  <c r="G320" i="15"/>
  <c r="I320" i="15" s="1"/>
  <c r="H320" i="15"/>
  <c r="F333" i="3"/>
  <c r="H333" i="3" s="1"/>
  <c r="D333" i="3"/>
  <c r="G333" i="3" s="1"/>
  <c r="I333" i="3" s="1"/>
  <c r="H315" i="13"/>
  <c r="G315" i="13"/>
  <c r="I315" i="13" s="1"/>
  <c r="N314" i="13"/>
  <c r="K314" i="13"/>
  <c r="L314" i="13" s="1"/>
  <c r="D299" i="17" l="1"/>
  <c r="F299" i="17"/>
  <c r="J333" i="3"/>
  <c r="J320" i="15"/>
  <c r="F320" i="15" s="1"/>
  <c r="D320" i="15"/>
  <c r="F323" i="12"/>
  <c r="H323" i="12" s="1"/>
  <c r="G323" i="12"/>
  <c r="D315" i="13"/>
  <c r="F315" i="13" s="1"/>
  <c r="J315" i="13"/>
  <c r="E299" i="17" l="1"/>
  <c r="K299" i="17" s="1"/>
  <c r="L299" i="17" s="1"/>
  <c r="M320" i="15"/>
  <c r="H321" i="15" s="1"/>
  <c r="N320" i="15"/>
  <c r="K320" i="15"/>
  <c r="L320" i="15" s="1"/>
  <c r="D323" i="12"/>
  <c r="L323" i="12" s="1"/>
  <c r="I323" i="12"/>
  <c r="J323" i="12"/>
  <c r="K323" i="12" s="1"/>
  <c r="D334" i="3"/>
  <c r="J334" i="3" s="1"/>
  <c r="F334" i="3"/>
  <c r="H334" i="3" s="1"/>
  <c r="M315" i="13"/>
  <c r="K315" i="13"/>
  <c r="L315" i="13" s="1"/>
  <c r="N315" i="13"/>
  <c r="M299" i="17" l="1"/>
  <c r="G300" i="17" s="1"/>
  <c r="I300" i="17" s="1"/>
  <c r="G321" i="15"/>
  <c r="I321" i="15" s="1"/>
  <c r="J321" i="15" s="1"/>
  <c r="F321" i="15" s="1"/>
  <c r="F335" i="3"/>
  <c r="H335" i="3" s="1"/>
  <c r="D335" i="3"/>
  <c r="G335" i="3" s="1"/>
  <c r="I335" i="3" s="1"/>
  <c r="G324" i="12"/>
  <c r="F324" i="12"/>
  <c r="H324" i="12" s="1"/>
  <c r="G334" i="3"/>
  <c r="I334" i="3" s="1"/>
  <c r="H316" i="13"/>
  <c r="G316" i="13"/>
  <c r="I316" i="13" s="1"/>
  <c r="H300" i="17" l="1"/>
  <c r="D300" i="17" s="1"/>
  <c r="D321" i="15"/>
  <c r="K321" i="15"/>
  <c r="L321" i="15" s="1"/>
  <c r="N321" i="15"/>
  <c r="M321" i="15"/>
  <c r="H322" i="15" s="1"/>
  <c r="J335" i="3"/>
  <c r="D336" i="3" s="1"/>
  <c r="J324" i="12"/>
  <c r="K324" i="12" s="1"/>
  <c r="D324" i="12"/>
  <c r="L324" i="12" s="1"/>
  <c r="I324" i="12"/>
  <c r="D316" i="13"/>
  <c r="J316" i="13"/>
  <c r="J300" i="17" l="1"/>
  <c r="F300" i="17"/>
  <c r="E300" i="17" s="1"/>
  <c r="G322" i="15"/>
  <c r="I322" i="15" s="1"/>
  <c r="J322" i="15" s="1"/>
  <c r="F322" i="15" s="1"/>
  <c r="F336" i="3"/>
  <c r="H336" i="3" s="1"/>
  <c r="D322" i="15"/>
  <c r="G325" i="12"/>
  <c r="F325" i="12"/>
  <c r="H325" i="12" s="1"/>
  <c r="J336" i="3"/>
  <c r="F316" i="13"/>
  <c r="K300" i="17" l="1"/>
  <c r="L300" i="17" s="1"/>
  <c r="M300" i="17"/>
  <c r="G336" i="3"/>
  <c r="I336" i="3" s="1"/>
  <c r="D325" i="12"/>
  <c r="L325" i="12" s="1"/>
  <c r="I325" i="12"/>
  <c r="J325" i="12"/>
  <c r="K325" i="12" s="1"/>
  <c r="D337" i="3"/>
  <c r="F337" i="3"/>
  <c r="H337" i="3" s="1"/>
  <c r="N322" i="15"/>
  <c r="K322" i="15"/>
  <c r="L322" i="15" s="1"/>
  <c r="M322" i="15"/>
  <c r="N316" i="13"/>
  <c r="K316" i="13"/>
  <c r="L316" i="13" s="1"/>
  <c r="M316" i="13"/>
  <c r="H301" i="17" l="1"/>
  <c r="G301" i="17"/>
  <c r="I301" i="17" s="1"/>
  <c r="J301" i="17" s="1"/>
  <c r="G337" i="3"/>
  <c r="I337" i="3" s="1"/>
  <c r="J337" i="3"/>
  <c r="H323" i="15"/>
  <c r="G323" i="15"/>
  <c r="I323" i="15" s="1"/>
  <c r="F326" i="12"/>
  <c r="H326" i="12" s="1"/>
  <c r="G326" i="12"/>
  <c r="G317" i="13"/>
  <c r="I317" i="13" s="1"/>
  <c r="H317" i="13"/>
  <c r="F301" i="17" l="1"/>
  <c r="D301" i="17"/>
  <c r="D326" i="12"/>
  <c r="L326" i="12" s="1"/>
  <c r="J326" i="12"/>
  <c r="K326" i="12" s="1"/>
  <c r="I326" i="12"/>
  <c r="J323" i="15"/>
  <c r="F323" i="15" s="1"/>
  <c r="D323" i="15"/>
  <c r="D338" i="3"/>
  <c r="F338" i="3"/>
  <c r="H338" i="3" s="1"/>
  <c r="D317" i="13"/>
  <c r="J317" i="13"/>
  <c r="E301" i="17" l="1"/>
  <c r="K301" i="17" s="1"/>
  <c r="L301" i="17" s="1"/>
  <c r="N323" i="15"/>
  <c r="K323" i="15"/>
  <c r="L323" i="15" s="1"/>
  <c r="J338" i="3"/>
  <c r="G338" i="3"/>
  <c r="I338" i="3" s="1"/>
  <c r="M323" i="15"/>
  <c r="F327" i="12"/>
  <c r="H327" i="12" s="1"/>
  <c r="G327" i="12"/>
  <c r="F317" i="13"/>
  <c r="M301" i="17" l="1"/>
  <c r="I327" i="12"/>
  <c r="J327" i="12"/>
  <c r="K327" i="12" s="1"/>
  <c r="D327" i="12"/>
  <c r="L327" i="12" s="1"/>
  <c r="F339" i="3"/>
  <c r="H339" i="3" s="1"/>
  <c r="D339" i="3"/>
  <c r="J339" i="3" s="1"/>
  <c r="G324" i="15"/>
  <c r="I324" i="15" s="1"/>
  <c r="H324" i="15"/>
  <c r="N317" i="13"/>
  <c r="K317" i="13"/>
  <c r="L317" i="13" s="1"/>
  <c r="M317" i="13"/>
  <c r="G302" i="17" l="1"/>
  <c r="I302" i="17" s="1"/>
  <c r="H302" i="17"/>
  <c r="F328" i="12"/>
  <c r="H328" i="12" s="1"/>
  <c r="G328" i="12"/>
  <c r="J324" i="15"/>
  <c r="F324" i="15" s="1"/>
  <c r="N324" i="15" s="1"/>
  <c r="D324" i="15"/>
  <c r="D340" i="3"/>
  <c r="J340" i="3" s="1"/>
  <c r="F340" i="3"/>
  <c r="H340" i="3" s="1"/>
  <c r="G339" i="3"/>
  <c r="I339" i="3" s="1"/>
  <c r="H318" i="13"/>
  <c r="G318" i="13"/>
  <c r="I318" i="13" s="1"/>
  <c r="F302" i="17" l="1"/>
  <c r="D302" i="17"/>
  <c r="J302" i="17"/>
  <c r="K324" i="15"/>
  <c r="L324" i="15" s="1"/>
  <c r="M324" i="15"/>
  <c r="H325" i="15"/>
  <c r="G325" i="15"/>
  <c r="I325" i="15" s="1"/>
  <c r="F341" i="3"/>
  <c r="H341" i="3" s="1"/>
  <c r="D341" i="3"/>
  <c r="J328" i="12"/>
  <c r="K328" i="12" s="1"/>
  <c r="D328" i="12"/>
  <c r="L328" i="12" s="1"/>
  <c r="I328" i="12"/>
  <c r="G340" i="3"/>
  <c r="I340" i="3" s="1"/>
  <c r="D318" i="13"/>
  <c r="F318" i="13" s="1"/>
  <c r="J318" i="13"/>
  <c r="E302" i="17" l="1"/>
  <c r="K302" i="17" s="1"/>
  <c r="L302" i="17" s="1"/>
  <c r="G12" i="1" s="1"/>
  <c r="F329" i="12"/>
  <c r="H329" i="12" s="1"/>
  <c r="G329" i="12"/>
  <c r="G341" i="3"/>
  <c r="I341" i="3" s="1"/>
  <c r="J341" i="3"/>
  <c r="J325" i="15"/>
  <c r="F325" i="15" s="1"/>
  <c r="D325" i="15"/>
  <c r="M318" i="13"/>
  <c r="N318" i="13"/>
  <c r="K318" i="13"/>
  <c r="L318" i="13" s="1"/>
  <c r="M302" i="17" l="1"/>
  <c r="M325" i="15"/>
  <c r="D342" i="3"/>
  <c r="J342" i="3" s="1"/>
  <c r="F342" i="3"/>
  <c r="H342" i="3" s="1"/>
  <c r="D329" i="12"/>
  <c r="L329" i="12" s="1"/>
  <c r="J329" i="12"/>
  <c r="K329" i="12" s="1"/>
  <c r="I329" i="12"/>
  <c r="K325" i="15"/>
  <c r="L325" i="15" s="1"/>
  <c r="N325" i="15"/>
  <c r="G319" i="13"/>
  <c r="I319" i="13" s="1"/>
  <c r="H319" i="13"/>
  <c r="G303" i="17" l="1"/>
  <c r="I303" i="17" s="1"/>
  <c r="H303" i="17"/>
  <c r="H326" i="15"/>
  <c r="G326" i="15"/>
  <c r="I326" i="15" s="1"/>
  <c r="D343" i="3"/>
  <c r="F343" i="3"/>
  <c r="H343" i="3" s="1"/>
  <c r="J343" i="3"/>
  <c r="G342" i="3"/>
  <c r="I342" i="3" s="1"/>
  <c r="G330" i="12"/>
  <c r="F330" i="12"/>
  <c r="H330" i="12" s="1"/>
  <c r="J319" i="13"/>
  <c r="D319" i="13"/>
  <c r="F303" i="17" l="1"/>
  <c r="J303" i="17"/>
  <c r="D303" i="17"/>
  <c r="J326" i="15"/>
  <c r="F326" i="15" s="1"/>
  <c r="D326" i="15"/>
  <c r="D344" i="3"/>
  <c r="F344" i="3"/>
  <c r="H344" i="3" s="1"/>
  <c r="J330" i="12"/>
  <c r="K330" i="12" s="1"/>
  <c r="D330" i="12"/>
  <c r="L330" i="12" s="1"/>
  <c r="I330" i="12"/>
  <c r="G343" i="3"/>
  <c r="I343" i="3" s="1"/>
  <c r="F319" i="13"/>
  <c r="M319" i="13" s="1"/>
  <c r="E303" i="17" l="1"/>
  <c r="K303" i="17" s="1"/>
  <c r="L303" i="17" s="1"/>
  <c r="M326" i="15"/>
  <c r="N326" i="15"/>
  <c r="K326" i="15"/>
  <c r="L326" i="15" s="1"/>
  <c r="F331" i="12"/>
  <c r="H331" i="12" s="1"/>
  <c r="G331" i="12"/>
  <c r="J344" i="3"/>
  <c r="G344" i="3"/>
  <c r="I344" i="3" s="1"/>
  <c r="G320" i="13"/>
  <c r="I320" i="13" s="1"/>
  <c r="H320" i="13"/>
  <c r="N319" i="13"/>
  <c r="K319" i="13"/>
  <c r="L319" i="13" s="1"/>
  <c r="M303" i="17" l="1"/>
  <c r="G304" i="17"/>
  <c r="I304" i="17" s="1"/>
  <c r="H304" i="17"/>
  <c r="G327" i="15"/>
  <c r="I327" i="15" s="1"/>
  <c r="H327" i="15"/>
  <c r="D345" i="3"/>
  <c r="J345" i="3" s="1"/>
  <c r="F345" i="3"/>
  <c r="H345" i="3" s="1"/>
  <c r="J331" i="12"/>
  <c r="K331" i="12" s="1"/>
  <c r="D331" i="12"/>
  <c r="L331" i="12" s="1"/>
  <c r="I331" i="12"/>
  <c r="J320" i="13"/>
  <c r="D320" i="13"/>
  <c r="J304" i="17" l="1"/>
  <c r="F304" i="17"/>
  <c r="E304" i="17" s="1"/>
  <c r="K304" i="17" s="1"/>
  <c r="L304" i="17" s="1"/>
  <c r="D304" i="17"/>
  <c r="J327" i="15"/>
  <c r="F327" i="15" s="1"/>
  <c r="D327" i="15"/>
  <c r="F346" i="3"/>
  <c r="H346" i="3" s="1"/>
  <c r="D346" i="3"/>
  <c r="G346" i="3" s="1"/>
  <c r="I346" i="3" s="1"/>
  <c r="G332" i="12"/>
  <c r="F332" i="12"/>
  <c r="H332" i="12" s="1"/>
  <c r="G345" i="3"/>
  <c r="I345" i="3" s="1"/>
  <c r="F320" i="13"/>
  <c r="K327" i="15"/>
  <c r="L327" i="15" s="1"/>
  <c r="N327" i="15"/>
  <c r="M304" i="17" l="1"/>
  <c r="M327" i="15"/>
  <c r="J346" i="3"/>
  <c r="I332" i="12"/>
  <c r="D332" i="12"/>
  <c r="L332" i="12" s="1"/>
  <c r="J332" i="12"/>
  <c r="K332" i="12" s="1"/>
  <c r="F347" i="3"/>
  <c r="H347" i="3" s="1"/>
  <c r="D347" i="3"/>
  <c r="J347" i="3"/>
  <c r="N320" i="13"/>
  <c r="K320" i="13"/>
  <c r="L320" i="13" s="1"/>
  <c r="M320" i="13"/>
  <c r="G305" i="17" l="1"/>
  <c r="I305" i="17" s="1"/>
  <c r="H305" i="17"/>
  <c r="G328" i="15"/>
  <c r="I328" i="15" s="1"/>
  <c r="H328" i="15"/>
  <c r="D348" i="3"/>
  <c r="J348" i="3" s="1"/>
  <c r="F348" i="3"/>
  <c r="H348" i="3" s="1"/>
  <c r="F333" i="12"/>
  <c r="H333" i="12" s="1"/>
  <c r="G333" i="12"/>
  <c r="G347" i="3"/>
  <c r="I347" i="3" s="1"/>
  <c r="G321" i="13"/>
  <c r="I321" i="13" s="1"/>
  <c r="H321" i="13"/>
  <c r="F305" i="17" l="1"/>
  <c r="J305" i="17"/>
  <c r="D305" i="17"/>
  <c r="D328" i="15"/>
  <c r="J328" i="15"/>
  <c r="F328" i="15" s="1"/>
  <c r="D349" i="3"/>
  <c r="J349" i="3" s="1"/>
  <c r="F349" i="3"/>
  <c r="H349" i="3" s="1"/>
  <c r="I333" i="12"/>
  <c r="J333" i="12"/>
  <c r="K333" i="12" s="1"/>
  <c r="D333" i="12"/>
  <c r="L333" i="12" s="1"/>
  <c r="G348" i="3"/>
  <c r="I348" i="3" s="1"/>
  <c r="D321" i="13"/>
  <c r="J321" i="13"/>
  <c r="K328" i="15"/>
  <c r="L328" i="15" s="1"/>
  <c r="N328" i="15"/>
  <c r="E305" i="17" l="1"/>
  <c r="K305" i="17" s="1"/>
  <c r="L305" i="17" s="1"/>
  <c r="M328" i="15"/>
  <c r="G329" i="15" s="1"/>
  <c r="I329" i="15" s="1"/>
  <c r="H329" i="15"/>
  <c r="F350" i="3"/>
  <c r="H350" i="3" s="1"/>
  <c r="D350" i="3"/>
  <c r="F334" i="12"/>
  <c r="H334" i="12" s="1"/>
  <c r="G334" i="12"/>
  <c r="G349" i="3"/>
  <c r="I349" i="3" s="1"/>
  <c r="F321" i="13"/>
  <c r="M321" i="13" s="1"/>
  <c r="M305" i="17" l="1"/>
  <c r="H306" i="17"/>
  <c r="G306" i="17"/>
  <c r="I306" i="17" s="1"/>
  <c r="J306" i="17" s="1"/>
  <c r="J329" i="15"/>
  <c r="G350" i="3"/>
  <c r="I350" i="3" s="1"/>
  <c r="D329" i="15"/>
  <c r="J350" i="3"/>
  <c r="F351" i="3" s="1"/>
  <c r="H351" i="3" s="1"/>
  <c r="I334" i="12"/>
  <c r="J334" i="12"/>
  <c r="K334" i="12" s="1"/>
  <c r="D334" i="12"/>
  <c r="L334" i="12" s="1"/>
  <c r="H322" i="13"/>
  <c r="G322" i="13"/>
  <c r="I322" i="13" s="1"/>
  <c r="N321" i="13"/>
  <c r="K321" i="13"/>
  <c r="L321" i="13" s="1"/>
  <c r="F329" i="15"/>
  <c r="D306" i="17" l="1"/>
  <c r="D351" i="3"/>
  <c r="G335" i="12"/>
  <c r="F335" i="12"/>
  <c r="H335" i="12" s="1"/>
  <c r="G351" i="3"/>
  <c r="I351" i="3" s="1"/>
  <c r="J351" i="3"/>
  <c r="N329" i="15"/>
  <c r="K329" i="15"/>
  <c r="L329" i="15" s="1"/>
  <c r="M329" i="15"/>
  <c r="D322" i="13"/>
  <c r="J322" i="13"/>
  <c r="F306" i="17" l="1"/>
  <c r="E306" i="17" s="1"/>
  <c r="K306" i="17" s="1"/>
  <c r="L306" i="17" s="1"/>
  <c r="F352" i="3"/>
  <c r="H352" i="3" s="1"/>
  <c r="D352" i="3"/>
  <c r="G352" i="3" s="1"/>
  <c r="J352" i="3"/>
  <c r="D335" i="12"/>
  <c r="L335" i="12" s="1"/>
  <c r="J335" i="12"/>
  <c r="K335" i="12" s="1"/>
  <c r="I335" i="12"/>
  <c r="F322" i="13"/>
  <c r="M322" i="13" s="1"/>
  <c r="H330" i="15"/>
  <c r="G330" i="15"/>
  <c r="I330" i="15" s="1"/>
  <c r="M306" i="17" l="1"/>
  <c r="I352" i="3"/>
  <c r="F336" i="12"/>
  <c r="H336" i="12" s="1"/>
  <c r="G336" i="12"/>
  <c r="F353" i="3"/>
  <c r="H353" i="3" s="1"/>
  <c r="D353" i="3"/>
  <c r="J353" i="3" s="1"/>
  <c r="G323" i="13"/>
  <c r="I323" i="13" s="1"/>
  <c r="H323" i="13"/>
  <c r="J330" i="15"/>
  <c r="D330" i="15"/>
  <c r="K322" i="13"/>
  <c r="L322" i="13" s="1"/>
  <c r="N322" i="13"/>
  <c r="H307" i="17" l="1"/>
  <c r="G307" i="17"/>
  <c r="I307" i="17" s="1"/>
  <c r="J307" i="17" s="1"/>
  <c r="F354" i="3"/>
  <c r="H354" i="3" s="1"/>
  <c r="D354" i="3"/>
  <c r="G354" i="3" s="1"/>
  <c r="J354" i="3"/>
  <c r="D336" i="12"/>
  <c r="L336" i="12" s="1"/>
  <c r="I336" i="12"/>
  <c r="J336" i="12"/>
  <c r="K336" i="12" s="1"/>
  <c r="G353" i="3"/>
  <c r="I353" i="3" s="1"/>
  <c r="F330" i="15"/>
  <c r="M330" i="15" s="1"/>
  <c r="J323" i="13"/>
  <c r="D323" i="13"/>
  <c r="F307" i="17" l="1"/>
  <c r="D307" i="17"/>
  <c r="I354" i="3"/>
  <c r="G337" i="12"/>
  <c r="F337" i="12"/>
  <c r="H337" i="12" s="1"/>
  <c r="F355" i="3"/>
  <c r="H355" i="3" s="1"/>
  <c r="D355" i="3"/>
  <c r="K330" i="15"/>
  <c r="L330" i="15" s="1"/>
  <c r="N330" i="15"/>
  <c r="G331" i="15"/>
  <c r="I331" i="15" s="1"/>
  <c r="H331" i="15"/>
  <c r="F323" i="13"/>
  <c r="M323" i="13" s="1"/>
  <c r="E307" i="17" l="1"/>
  <c r="K307" i="17" s="1"/>
  <c r="L307" i="17" s="1"/>
  <c r="G355" i="3"/>
  <c r="I355" i="3" s="1"/>
  <c r="J355" i="3"/>
  <c r="J337" i="12"/>
  <c r="K337" i="12" s="1"/>
  <c r="D337" i="12"/>
  <c r="L337" i="12" s="1"/>
  <c r="I337" i="12"/>
  <c r="J331" i="15"/>
  <c r="D331" i="15"/>
  <c r="H324" i="13"/>
  <c r="G324" i="13"/>
  <c r="I324" i="13" s="1"/>
  <c r="N323" i="13"/>
  <c r="K323" i="13"/>
  <c r="L323" i="13" s="1"/>
  <c r="M307" i="17" l="1"/>
  <c r="G308" i="17"/>
  <c r="I308" i="17" s="1"/>
  <c r="H308" i="17"/>
  <c r="G338" i="12"/>
  <c r="F338" i="12"/>
  <c r="H338" i="12" s="1"/>
  <c r="F356" i="3"/>
  <c r="H356" i="3" s="1"/>
  <c r="D356" i="3"/>
  <c r="G356" i="3" s="1"/>
  <c r="F331" i="15"/>
  <c r="M331" i="15" s="1"/>
  <c r="D324" i="13"/>
  <c r="J324" i="13"/>
  <c r="D308" i="17" l="1"/>
  <c r="J308" i="17"/>
  <c r="F308" i="17"/>
  <c r="I356" i="3"/>
  <c r="J356" i="3"/>
  <c r="I338" i="12"/>
  <c r="D338" i="12"/>
  <c r="L338" i="12" s="1"/>
  <c r="J338" i="12"/>
  <c r="K338" i="12" s="1"/>
  <c r="F324" i="13"/>
  <c r="M324" i="13" s="1"/>
  <c r="G332" i="15"/>
  <c r="I332" i="15" s="1"/>
  <c r="H332" i="15"/>
  <c r="K331" i="15"/>
  <c r="L331" i="15" s="1"/>
  <c r="N331" i="15"/>
  <c r="E308" i="17" l="1"/>
  <c r="K308" i="17" s="1"/>
  <c r="L308" i="17" s="1"/>
  <c r="F339" i="12"/>
  <c r="H339" i="12" s="1"/>
  <c r="G339" i="12"/>
  <c r="J357" i="3"/>
  <c r="F357" i="3"/>
  <c r="H357" i="3" s="1"/>
  <c r="D357" i="3"/>
  <c r="H325" i="13"/>
  <c r="G325" i="13"/>
  <c r="I325" i="13" s="1"/>
  <c r="K324" i="13"/>
  <c r="L324" i="13" s="1"/>
  <c r="N324" i="13"/>
  <c r="J332" i="15"/>
  <c r="D332" i="15"/>
  <c r="M308" i="17" l="1"/>
  <c r="F358" i="3"/>
  <c r="H358" i="3" s="1"/>
  <c r="D358" i="3"/>
  <c r="J358" i="3"/>
  <c r="D339" i="12"/>
  <c r="L339" i="12" s="1"/>
  <c r="I339" i="12"/>
  <c r="J339" i="12"/>
  <c r="K339" i="12" s="1"/>
  <c r="G357" i="3"/>
  <c r="I357" i="3" s="1"/>
  <c r="F332" i="15"/>
  <c r="M332" i="15" s="1"/>
  <c r="J325" i="13"/>
  <c r="D325" i="13"/>
  <c r="G309" i="17" l="1"/>
  <c r="I309" i="17" s="1"/>
  <c r="H309" i="17"/>
  <c r="G358" i="3"/>
  <c r="I358" i="3" s="1"/>
  <c r="F340" i="12"/>
  <c r="H340" i="12" s="1"/>
  <c r="G340" i="12"/>
  <c r="F359" i="3"/>
  <c r="H359" i="3" s="1"/>
  <c r="D359" i="3"/>
  <c r="J359" i="3" s="1"/>
  <c r="H333" i="15"/>
  <c r="G333" i="15"/>
  <c r="I333" i="15" s="1"/>
  <c r="F325" i="13"/>
  <c r="N332" i="15"/>
  <c r="K332" i="15"/>
  <c r="L332" i="15" s="1"/>
  <c r="D309" i="17" l="1"/>
  <c r="F309" i="17"/>
  <c r="J309" i="17"/>
  <c r="F360" i="3"/>
  <c r="H360" i="3" s="1"/>
  <c r="D360" i="3"/>
  <c r="G360" i="3" s="1"/>
  <c r="I360" i="3" s="1"/>
  <c r="I340" i="12"/>
  <c r="J340" i="12"/>
  <c r="K340" i="12" s="1"/>
  <c r="D340" i="12"/>
  <c r="L340" i="12" s="1"/>
  <c r="G359" i="3"/>
  <c r="I359" i="3" s="1"/>
  <c r="N325" i="13"/>
  <c r="K325" i="13"/>
  <c r="L325" i="13" s="1"/>
  <c r="M325" i="13"/>
  <c r="D333" i="15"/>
  <c r="J333" i="15"/>
  <c r="E309" i="17" l="1"/>
  <c r="K309" i="17" s="1"/>
  <c r="L309" i="17" s="1"/>
  <c r="G341" i="12"/>
  <c r="F341" i="12"/>
  <c r="H341" i="12" s="1"/>
  <c r="J360" i="3"/>
  <c r="H326" i="13"/>
  <c r="G326" i="13"/>
  <c r="I326" i="13" s="1"/>
  <c r="F333" i="15"/>
  <c r="M333" i="15" s="1"/>
  <c r="M309" i="17" l="1"/>
  <c r="F361" i="3"/>
  <c r="H361" i="3" s="1"/>
  <c r="M4" i="3" s="1"/>
  <c r="D361" i="3"/>
  <c r="G361" i="3" s="1"/>
  <c r="J361" i="3"/>
  <c r="I341" i="12"/>
  <c r="D341" i="12"/>
  <c r="L341" i="12" s="1"/>
  <c r="J341" i="12"/>
  <c r="G334" i="15"/>
  <c r="I334" i="15" s="1"/>
  <c r="H334" i="15"/>
  <c r="K333" i="15"/>
  <c r="L333" i="15" s="1"/>
  <c r="N333" i="15"/>
  <c r="J326" i="13"/>
  <c r="D326" i="13"/>
  <c r="F326" i="13" s="1"/>
  <c r="H310" i="17" l="1"/>
  <c r="G310" i="17"/>
  <c r="I310" i="17" s="1"/>
  <c r="J310" i="17" s="1"/>
  <c r="F342" i="12"/>
  <c r="H342" i="12" s="1"/>
  <c r="G342" i="12"/>
  <c r="K341" i="12"/>
  <c r="I361" i="3"/>
  <c r="L4" i="3"/>
  <c r="N4" i="3" s="1"/>
  <c r="M326" i="13"/>
  <c r="N326" i="13"/>
  <c r="K326" i="13"/>
  <c r="L326" i="13" s="1"/>
  <c r="J334" i="15"/>
  <c r="D334" i="15"/>
  <c r="F310" i="17" l="1"/>
  <c r="D310" i="17"/>
  <c r="J342" i="12"/>
  <c r="D342" i="12"/>
  <c r="L342" i="12" s="1"/>
  <c r="I342" i="12"/>
  <c r="F334" i="15"/>
  <c r="M334" i="15" s="1"/>
  <c r="G327" i="13"/>
  <c r="I327" i="13" s="1"/>
  <c r="H327" i="13"/>
  <c r="E310" i="17" l="1"/>
  <c r="K310" i="17" s="1"/>
  <c r="L310" i="17" s="1"/>
  <c r="M310" i="17"/>
  <c r="F343" i="12"/>
  <c r="H343" i="12" s="1"/>
  <c r="G343" i="12"/>
  <c r="K342" i="12"/>
  <c r="H335" i="15"/>
  <c r="G335" i="15"/>
  <c r="I335" i="15" s="1"/>
  <c r="D327" i="13"/>
  <c r="J327" i="13"/>
  <c r="N334" i="15"/>
  <c r="K334" i="15"/>
  <c r="L334" i="15" s="1"/>
  <c r="H311" i="17" l="1"/>
  <c r="G311" i="17"/>
  <c r="I311" i="17" s="1"/>
  <c r="I343" i="12"/>
  <c r="D343" i="12"/>
  <c r="L343" i="12" s="1"/>
  <c r="J343" i="12"/>
  <c r="F327" i="13"/>
  <c r="D335" i="15"/>
  <c r="J335" i="15"/>
  <c r="J311" i="17" l="1"/>
  <c r="F311" i="17"/>
  <c r="D311" i="17"/>
  <c r="F335" i="15"/>
  <c r="K343" i="12"/>
  <c r="F344" i="12"/>
  <c r="H344" i="12" s="1"/>
  <c r="G344" i="12"/>
  <c r="M335" i="15"/>
  <c r="K335" i="15"/>
  <c r="L335" i="15" s="1"/>
  <c r="N335" i="15"/>
  <c r="K327" i="13"/>
  <c r="L327" i="13" s="1"/>
  <c r="N327" i="13"/>
  <c r="M327" i="13"/>
  <c r="E311" i="17" l="1"/>
  <c r="K311" i="17" s="1"/>
  <c r="L311" i="17" s="1"/>
  <c r="D344" i="12"/>
  <c r="L344" i="12" s="1"/>
  <c r="J344" i="12"/>
  <c r="I344" i="12"/>
  <c r="H328" i="13"/>
  <c r="G328" i="13"/>
  <c r="I328" i="13" s="1"/>
  <c r="G336" i="15"/>
  <c r="I336" i="15" s="1"/>
  <c r="H336" i="15"/>
  <c r="M311" i="17" l="1"/>
  <c r="H312" i="17" s="1"/>
  <c r="K344" i="12"/>
  <c r="F345" i="12"/>
  <c r="H345" i="12" s="1"/>
  <c r="G345" i="12"/>
  <c r="J336" i="15"/>
  <c r="D336" i="15"/>
  <c r="J328" i="13"/>
  <c r="D328" i="13"/>
  <c r="G312" i="17" l="1"/>
  <c r="I312" i="17" s="1"/>
  <c r="J312" i="17" s="1"/>
  <c r="F312" i="17"/>
  <c r="D312" i="17"/>
  <c r="J345" i="12"/>
  <c r="D345" i="12"/>
  <c r="L345" i="12" s="1"/>
  <c r="I345" i="12"/>
  <c r="F328" i="13"/>
  <c r="M328" i="13" s="1"/>
  <c r="F336" i="15"/>
  <c r="M336" i="15" s="1"/>
  <c r="E312" i="17" l="1"/>
  <c r="K312" i="17" s="1"/>
  <c r="L312" i="17" s="1"/>
  <c r="F346" i="12"/>
  <c r="H346" i="12" s="1"/>
  <c r="G346" i="12"/>
  <c r="K345" i="12"/>
  <c r="G329" i="13"/>
  <c r="I329" i="13" s="1"/>
  <c r="H329" i="13"/>
  <c r="G337" i="15"/>
  <c r="I337" i="15" s="1"/>
  <c r="H337" i="15"/>
  <c r="K336" i="15"/>
  <c r="L336" i="15" s="1"/>
  <c r="N336" i="15"/>
  <c r="K328" i="13"/>
  <c r="L328" i="13" s="1"/>
  <c r="N328" i="13"/>
  <c r="M312" i="17" l="1"/>
  <c r="I346" i="12"/>
  <c r="J346" i="12"/>
  <c r="K346" i="12" s="1"/>
  <c r="D346" i="12"/>
  <c r="L346" i="12" s="1"/>
  <c r="D337" i="15"/>
  <c r="J337" i="15"/>
  <c r="D329" i="13"/>
  <c r="J329" i="13"/>
  <c r="G313" i="17" l="1"/>
  <c r="I313" i="17" s="1"/>
  <c r="H313" i="17"/>
  <c r="F347" i="12"/>
  <c r="H347" i="12" s="1"/>
  <c r="G347" i="12"/>
  <c r="F329" i="13"/>
  <c r="M329" i="13" s="1"/>
  <c r="F337" i="15"/>
  <c r="M337" i="15" s="1"/>
  <c r="J313" i="17" l="1"/>
  <c r="D313" i="17"/>
  <c r="F313" i="17"/>
  <c r="J347" i="12"/>
  <c r="K347" i="12" s="1"/>
  <c r="D347" i="12"/>
  <c r="L347" i="12" s="1"/>
  <c r="I347" i="12"/>
  <c r="H330" i="13"/>
  <c r="G330" i="13"/>
  <c r="I330" i="13" s="1"/>
  <c r="G338" i="15"/>
  <c r="I338" i="15" s="1"/>
  <c r="H338" i="15"/>
  <c r="K337" i="15"/>
  <c r="L337" i="15" s="1"/>
  <c r="N337" i="15"/>
  <c r="N329" i="13"/>
  <c r="K329" i="13"/>
  <c r="L329" i="13" s="1"/>
  <c r="E313" i="17" l="1"/>
  <c r="K313" i="17" s="1"/>
  <c r="L313" i="17" s="1"/>
  <c r="G348" i="12"/>
  <c r="F348" i="12"/>
  <c r="H348" i="12" s="1"/>
  <c r="J338" i="15"/>
  <c r="D338" i="15"/>
  <c r="D330" i="13"/>
  <c r="J330" i="13"/>
  <c r="M313" i="17" l="1"/>
  <c r="H314" i="17"/>
  <c r="G314" i="17"/>
  <c r="I314" i="17" s="1"/>
  <c r="D348" i="12"/>
  <c r="L348" i="12" s="1"/>
  <c r="I348" i="12"/>
  <c r="J348" i="12"/>
  <c r="K348" i="12" s="1"/>
  <c r="F330" i="13"/>
  <c r="F338" i="15"/>
  <c r="M338" i="15" s="1"/>
  <c r="J314" i="17" l="1"/>
  <c r="F314" i="17"/>
  <c r="D314" i="17"/>
  <c r="F349" i="12"/>
  <c r="H349" i="12" s="1"/>
  <c r="G349" i="12"/>
  <c r="G339" i="15"/>
  <c r="I339" i="15" s="1"/>
  <c r="H339" i="15"/>
  <c r="K330" i="13"/>
  <c r="L330" i="13" s="1"/>
  <c r="N330" i="13"/>
  <c r="N338" i="15"/>
  <c r="K338" i="15"/>
  <c r="L338" i="15" s="1"/>
  <c r="M330" i="13"/>
  <c r="E314" i="17" l="1"/>
  <c r="K314" i="17" s="1"/>
  <c r="L314" i="17" s="1"/>
  <c r="I349" i="12"/>
  <c r="D349" i="12"/>
  <c r="L349" i="12" s="1"/>
  <c r="J349" i="12"/>
  <c r="K349" i="12" s="1"/>
  <c r="J339" i="15"/>
  <c r="D339" i="15"/>
  <c r="H331" i="13"/>
  <c r="G331" i="13"/>
  <c r="I331" i="13" s="1"/>
  <c r="M314" i="17" l="1"/>
  <c r="F350" i="12"/>
  <c r="H350" i="12" s="1"/>
  <c r="G350" i="12"/>
  <c r="D331" i="13"/>
  <c r="F331" i="13" s="1"/>
  <c r="J331" i="13"/>
  <c r="F339" i="15"/>
  <c r="M339" i="15" s="1"/>
  <c r="H315" i="17" l="1"/>
  <c r="G315" i="17"/>
  <c r="I315" i="17" s="1"/>
  <c r="J350" i="12"/>
  <c r="K350" i="12" s="1"/>
  <c r="D350" i="12"/>
  <c r="L350" i="12" s="1"/>
  <c r="I350" i="12"/>
  <c r="G340" i="15"/>
  <c r="I340" i="15" s="1"/>
  <c r="H340" i="15"/>
  <c r="N339" i="15"/>
  <c r="K339" i="15"/>
  <c r="L339" i="15" s="1"/>
  <c r="M331" i="13"/>
  <c r="N331" i="13"/>
  <c r="K331" i="13"/>
  <c r="L331" i="13" s="1"/>
  <c r="J315" i="17" l="1"/>
  <c r="D315" i="17"/>
  <c r="F315" i="17"/>
  <c r="F351" i="12"/>
  <c r="H351" i="12" s="1"/>
  <c r="G351" i="12"/>
  <c r="G332" i="13"/>
  <c r="I332" i="13" s="1"/>
  <c r="H332" i="13"/>
  <c r="J340" i="15"/>
  <c r="D340" i="15"/>
  <c r="E315" i="17" l="1"/>
  <c r="K315" i="17" s="1"/>
  <c r="L315" i="17" s="1"/>
  <c r="I351" i="12"/>
  <c r="D351" i="12"/>
  <c r="L351" i="12" s="1"/>
  <c r="J351" i="12"/>
  <c r="K351" i="12" s="1"/>
  <c r="J332" i="13"/>
  <c r="D332" i="13"/>
  <c r="F332" i="13" s="1"/>
  <c r="F340" i="15"/>
  <c r="M315" i="17" l="1"/>
  <c r="H316" i="17" s="1"/>
  <c r="G316" i="17"/>
  <c r="I316" i="17" s="1"/>
  <c r="F352" i="12"/>
  <c r="H352" i="12" s="1"/>
  <c r="G352" i="12"/>
  <c r="K340" i="15"/>
  <c r="L340" i="15" s="1"/>
  <c r="N340" i="15"/>
  <c r="M332" i="13"/>
  <c r="N332" i="13"/>
  <c r="K332" i="13"/>
  <c r="L332" i="13" s="1"/>
  <c r="M340" i="15"/>
  <c r="F316" i="17" l="1"/>
  <c r="J316" i="17"/>
  <c r="D316" i="17"/>
  <c r="J352" i="12"/>
  <c r="K352" i="12" s="1"/>
  <c r="D352" i="12"/>
  <c r="L352" i="12" s="1"/>
  <c r="I352" i="12"/>
  <c r="H333" i="13"/>
  <c r="G333" i="13"/>
  <c r="I333" i="13" s="1"/>
  <c r="G341" i="15"/>
  <c r="I341" i="15" s="1"/>
  <c r="H341" i="15"/>
  <c r="E316" i="17" l="1"/>
  <c r="K316" i="17" s="1"/>
  <c r="L316" i="17" s="1"/>
  <c r="M316" i="17"/>
  <c r="F353" i="12"/>
  <c r="H353" i="12" s="1"/>
  <c r="G353" i="12"/>
  <c r="J341" i="15"/>
  <c r="D341" i="15"/>
  <c r="D333" i="13"/>
  <c r="F333" i="13" s="1"/>
  <c r="J333" i="13"/>
  <c r="G317" i="17" l="1"/>
  <c r="I317" i="17" s="1"/>
  <c r="H317" i="17"/>
  <c r="I353" i="12"/>
  <c r="D353" i="12"/>
  <c r="L353" i="12" s="1"/>
  <c r="J353" i="12"/>
  <c r="K353" i="12" s="1"/>
  <c r="F341" i="15"/>
  <c r="M333" i="13"/>
  <c r="K333" i="13"/>
  <c r="L333" i="13" s="1"/>
  <c r="N333" i="13"/>
  <c r="D317" i="17" l="1"/>
  <c r="J317" i="17"/>
  <c r="F317" i="17"/>
  <c r="F354" i="12"/>
  <c r="H354" i="12" s="1"/>
  <c r="G354" i="12"/>
  <c r="N341" i="15"/>
  <c r="K341" i="15"/>
  <c r="L341" i="15" s="1"/>
  <c r="H334" i="13"/>
  <c r="G334" i="13"/>
  <c r="I334" i="13" s="1"/>
  <c r="M341" i="15"/>
  <c r="E317" i="17" l="1"/>
  <c r="K317" i="17" s="1"/>
  <c r="L317" i="17" s="1"/>
  <c r="M317" i="17"/>
  <c r="D354" i="12"/>
  <c r="L354" i="12" s="1"/>
  <c r="J354" i="12"/>
  <c r="K354" i="12" s="1"/>
  <c r="I354" i="12"/>
  <c r="J334" i="13"/>
  <c r="D334" i="13"/>
  <c r="G342" i="15"/>
  <c r="I342" i="15" s="1"/>
  <c r="H342" i="15"/>
  <c r="H318" i="17" l="1"/>
  <c r="G318" i="17"/>
  <c r="I318" i="17" s="1"/>
  <c r="G355" i="12"/>
  <c r="F355" i="12"/>
  <c r="H355" i="12" s="1"/>
  <c r="F334" i="13"/>
  <c r="M334" i="13" s="1"/>
  <c r="D342" i="15"/>
  <c r="J342" i="15"/>
  <c r="D318" i="17" l="1"/>
  <c r="J318" i="17"/>
  <c r="F318" i="17"/>
  <c r="D355" i="12"/>
  <c r="L355" i="12" s="1"/>
  <c r="I355" i="12"/>
  <c r="J355" i="12"/>
  <c r="K355" i="12" s="1"/>
  <c r="F342" i="15"/>
  <c r="M342" i="15" s="1"/>
  <c r="G335" i="13"/>
  <c r="I335" i="13" s="1"/>
  <c r="H335" i="13"/>
  <c r="K334" i="13"/>
  <c r="L334" i="13" s="1"/>
  <c r="N334" i="13"/>
  <c r="E318" i="17" l="1"/>
  <c r="K318" i="17" s="1"/>
  <c r="L318" i="17" s="1"/>
  <c r="G356" i="12"/>
  <c r="F356" i="12"/>
  <c r="H356" i="12" s="1"/>
  <c r="J335" i="13"/>
  <c r="D335" i="13"/>
  <c r="F335" i="13" s="1"/>
  <c r="G343" i="15"/>
  <c r="I343" i="15" s="1"/>
  <c r="H343" i="15"/>
  <c r="K342" i="15"/>
  <c r="L342" i="15" s="1"/>
  <c r="N342" i="15"/>
  <c r="M318" i="17" l="1"/>
  <c r="J356" i="12"/>
  <c r="K356" i="12" s="1"/>
  <c r="I356" i="12"/>
  <c r="D356" i="12"/>
  <c r="L356" i="12" s="1"/>
  <c r="J343" i="15"/>
  <c r="D343" i="15"/>
  <c r="M335" i="13"/>
  <c r="N335" i="13"/>
  <c r="K335" i="13"/>
  <c r="L335" i="13" s="1"/>
  <c r="G319" i="17" l="1"/>
  <c r="I319" i="17" s="1"/>
  <c r="H319" i="17"/>
  <c r="G357" i="12"/>
  <c r="F357" i="12"/>
  <c r="H357" i="12" s="1"/>
  <c r="H336" i="13"/>
  <c r="G336" i="13"/>
  <c r="I336" i="13" s="1"/>
  <c r="F343" i="15"/>
  <c r="J319" i="17" l="1"/>
  <c r="D319" i="17"/>
  <c r="F319" i="17"/>
  <c r="J357" i="12"/>
  <c r="K357" i="12" s="1"/>
  <c r="D357" i="12"/>
  <c r="L357" i="12" s="1"/>
  <c r="I357" i="12"/>
  <c r="K343" i="15"/>
  <c r="L343" i="15" s="1"/>
  <c r="N343" i="15"/>
  <c r="M343" i="15"/>
  <c r="D336" i="13"/>
  <c r="F336" i="13" s="1"/>
  <c r="J336" i="13"/>
  <c r="E319" i="17" l="1"/>
  <c r="K319" i="17" s="1"/>
  <c r="L319" i="17" s="1"/>
  <c r="G358" i="12"/>
  <c r="F358" i="12"/>
  <c r="H358" i="12" s="1"/>
  <c r="M336" i="13"/>
  <c r="K336" i="13"/>
  <c r="L336" i="13" s="1"/>
  <c r="N336" i="13"/>
  <c r="G344" i="15"/>
  <c r="I344" i="15" s="1"/>
  <c r="H344" i="15"/>
  <c r="M319" i="17" l="1"/>
  <c r="G320" i="17"/>
  <c r="I320" i="17" s="1"/>
  <c r="H320" i="17"/>
  <c r="D358" i="12"/>
  <c r="L358" i="12" s="1"/>
  <c r="I358" i="12"/>
  <c r="J358" i="12"/>
  <c r="K358" i="12" s="1"/>
  <c r="J344" i="15"/>
  <c r="D344" i="15"/>
  <c r="F344" i="15" s="1"/>
  <c r="G337" i="13"/>
  <c r="I337" i="13" s="1"/>
  <c r="H337" i="13"/>
  <c r="J320" i="17" l="1"/>
  <c r="D320" i="17"/>
  <c r="F320" i="17"/>
  <c r="F359" i="12"/>
  <c r="H359" i="12" s="1"/>
  <c r="G359" i="12"/>
  <c r="J337" i="13"/>
  <c r="D337" i="13"/>
  <c r="M344" i="15"/>
  <c r="N344" i="15"/>
  <c r="K344" i="15"/>
  <c r="L344" i="15" s="1"/>
  <c r="E320" i="17" l="1"/>
  <c r="K320" i="17" s="1"/>
  <c r="L320" i="17" s="1"/>
  <c r="J359" i="12"/>
  <c r="K359" i="12" s="1"/>
  <c r="I359" i="12"/>
  <c r="D359" i="12"/>
  <c r="L359" i="12" s="1"/>
  <c r="F337" i="13"/>
  <c r="M337" i="13" s="1"/>
  <c r="G345" i="15"/>
  <c r="I345" i="15" s="1"/>
  <c r="H345" i="15"/>
  <c r="M320" i="17" l="1"/>
  <c r="H321" i="17"/>
  <c r="G321" i="17"/>
  <c r="I321" i="17" s="1"/>
  <c r="J321" i="17" s="1"/>
  <c r="F360" i="12"/>
  <c r="H360" i="12" s="1"/>
  <c r="G360" i="12"/>
  <c r="J345" i="15"/>
  <c r="D345" i="15"/>
  <c r="H338" i="13"/>
  <c r="G338" i="13"/>
  <c r="I338" i="13" s="1"/>
  <c r="N337" i="13"/>
  <c r="K337" i="13"/>
  <c r="L337" i="13" s="1"/>
  <c r="D321" i="17" l="1"/>
  <c r="F321" i="17"/>
  <c r="I360" i="12"/>
  <c r="D360" i="12"/>
  <c r="L360" i="12" s="1"/>
  <c r="J360" i="12"/>
  <c r="K360" i="12" s="1"/>
  <c r="J338" i="13"/>
  <c r="D338" i="13"/>
  <c r="F345" i="15"/>
  <c r="M345" i="15" s="1"/>
  <c r="E321" i="17" l="1"/>
  <c r="K321" i="17" s="1"/>
  <c r="L321" i="17" s="1"/>
  <c r="G361" i="12"/>
  <c r="F361" i="12"/>
  <c r="H361" i="12" s="1"/>
  <c r="G346" i="15"/>
  <c r="I346" i="15" s="1"/>
  <c r="H346" i="15"/>
  <c r="N345" i="15"/>
  <c r="K345" i="15"/>
  <c r="L345" i="15" s="1"/>
  <c r="F338" i="13"/>
  <c r="M338" i="13" s="1"/>
  <c r="M321" i="17" l="1"/>
  <c r="F3" i="1"/>
  <c r="M5" i="3"/>
  <c r="D361" i="12"/>
  <c r="L361" i="12" s="1"/>
  <c r="I361" i="12"/>
  <c r="J361" i="12"/>
  <c r="L5" i="3"/>
  <c r="N5" i="3" s="1"/>
  <c r="H339" i="13"/>
  <c r="G339" i="13"/>
  <c r="I339" i="13" s="1"/>
  <c r="D346" i="15"/>
  <c r="J346" i="15"/>
  <c r="K338" i="13"/>
  <c r="L338" i="13" s="1"/>
  <c r="N338" i="13"/>
  <c r="G322" i="17" l="1"/>
  <c r="I322" i="17" s="1"/>
  <c r="H322" i="17"/>
  <c r="F346" i="15"/>
  <c r="K361" i="12"/>
  <c r="F13" i="1" s="1"/>
  <c r="F2" i="1"/>
  <c r="F4" i="1" s="1"/>
  <c r="M346" i="15"/>
  <c r="K346" i="15"/>
  <c r="L346" i="15" s="1"/>
  <c r="N346" i="15"/>
  <c r="J339" i="13"/>
  <c r="D339" i="13"/>
  <c r="F339" i="13" s="1"/>
  <c r="D322" i="17" l="1"/>
  <c r="F322" i="17"/>
  <c r="J322" i="17"/>
  <c r="M339" i="13"/>
  <c r="N339" i="13"/>
  <c r="K339" i="13"/>
  <c r="L339" i="13" s="1"/>
  <c r="G347" i="15"/>
  <c r="I347" i="15" s="1"/>
  <c r="H347" i="15"/>
  <c r="E322" i="17" l="1"/>
  <c r="K322" i="17" s="1"/>
  <c r="L322" i="17" s="1"/>
  <c r="D347" i="15"/>
  <c r="J347" i="15"/>
  <c r="H340" i="13"/>
  <c r="G340" i="13"/>
  <c r="I340" i="13" s="1"/>
  <c r="M322" i="17" l="1"/>
  <c r="G323" i="17" s="1"/>
  <c r="I323" i="17" s="1"/>
  <c r="F347" i="15"/>
  <c r="N347" i="15" s="1"/>
  <c r="J340" i="13"/>
  <c r="D340" i="13"/>
  <c r="F340" i="13" s="1"/>
  <c r="H323" i="17" l="1"/>
  <c r="D323" i="17" s="1"/>
  <c r="F323" i="17"/>
  <c r="J323" i="17"/>
  <c r="K347" i="15"/>
  <c r="L347" i="15" s="1"/>
  <c r="M347" i="15"/>
  <c r="M340" i="13"/>
  <c r="N340" i="13"/>
  <c r="K340" i="13"/>
  <c r="L340" i="13" s="1"/>
  <c r="H348" i="15"/>
  <c r="G348" i="15"/>
  <c r="I348" i="15" s="1"/>
  <c r="E323" i="17" l="1"/>
  <c r="K323" i="17" s="1"/>
  <c r="L323" i="17" s="1"/>
  <c r="J348" i="15"/>
  <c r="D348" i="15"/>
  <c r="F348" i="15" s="1"/>
  <c r="G341" i="13"/>
  <c r="I341" i="13" s="1"/>
  <c r="H341" i="13"/>
  <c r="M323" i="17" l="1"/>
  <c r="G324" i="17" s="1"/>
  <c r="I324" i="17" s="1"/>
  <c r="H324" i="17"/>
  <c r="J341" i="13"/>
  <c r="D341" i="13"/>
  <c r="M348" i="15"/>
  <c r="K348" i="15"/>
  <c r="L348" i="15" s="1"/>
  <c r="N348" i="15"/>
  <c r="D324" i="17" l="1"/>
  <c r="F324" i="17"/>
  <c r="J324" i="17"/>
  <c r="G349" i="15"/>
  <c r="I349" i="15" s="1"/>
  <c r="H349" i="15"/>
  <c r="F341" i="13"/>
  <c r="E324" i="17" l="1"/>
  <c r="K324" i="17" s="1"/>
  <c r="L324" i="17" s="1"/>
  <c r="D349" i="15"/>
  <c r="J349" i="15"/>
  <c r="K341" i="13"/>
  <c r="L341" i="13" s="1"/>
  <c r="N341" i="13"/>
  <c r="M341" i="13"/>
  <c r="M324" i="17" l="1"/>
  <c r="H325" i="17"/>
  <c r="G325" i="17"/>
  <c r="I325" i="17" s="1"/>
  <c r="J325" i="17" s="1"/>
  <c r="F349" i="15"/>
  <c r="G342" i="13"/>
  <c r="I342" i="13" s="1"/>
  <c r="H342" i="13"/>
  <c r="M349" i="15"/>
  <c r="N349" i="15"/>
  <c r="K349" i="15"/>
  <c r="L349" i="15" s="1"/>
  <c r="D325" i="17" l="1"/>
  <c r="F325" i="17"/>
  <c r="H350" i="15"/>
  <c r="G350" i="15"/>
  <c r="I350" i="15" s="1"/>
  <c r="J342" i="13"/>
  <c r="D342" i="13"/>
  <c r="F342" i="13" s="1"/>
  <c r="E325" i="17" l="1"/>
  <c r="K325" i="17" s="1"/>
  <c r="L325" i="17" s="1"/>
  <c r="M342" i="13"/>
  <c r="N342" i="13"/>
  <c r="K342" i="13"/>
  <c r="L342" i="13" s="1"/>
  <c r="D350" i="15"/>
  <c r="J350" i="15"/>
  <c r="M325" i="17" l="1"/>
  <c r="H326" i="17" s="1"/>
  <c r="F326" i="17" s="1"/>
  <c r="F350" i="15"/>
  <c r="M350" i="15" s="1"/>
  <c r="N350" i="15"/>
  <c r="K350" i="15"/>
  <c r="L350" i="15" s="1"/>
  <c r="H343" i="13"/>
  <c r="G343" i="13"/>
  <c r="I343" i="13" s="1"/>
  <c r="G326" i="17" l="1"/>
  <c r="I326" i="17" s="1"/>
  <c r="J326" i="17" s="1"/>
  <c r="D343" i="13"/>
  <c r="J343" i="13"/>
  <c r="H351" i="15"/>
  <c r="G351" i="15"/>
  <c r="I351" i="15" s="1"/>
  <c r="D326" i="17" l="1"/>
  <c r="E326" i="17" s="1"/>
  <c r="K326" i="17" s="1"/>
  <c r="L326" i="17" s="1"/>
  <c r="D351" i="15"/>
  <c r="J351" i="15"/>
  <c r="M343" i="13"/>
  <c r="F343" i="13"/>
  <c r="M326" i="17" l="1"/>
  <c r="G344" i="13"/>
  <c r="I344" i="13" s="1"/>
  <c r="H344" i="13"/>
  <c r="N343" i="13"/>
  <c r="K343" i="13"/>
  <c r="L343" i="13" s="1"/>
  <c r="F351" i="15"/>
  <c r="G327" i="17" l="1"/>
  <c r="I327" i="17" s="1"/>
  <c r="H327" i="17"/>
  <c r="D327" i="17" s="1"/>
  <c r="F327" i="17"/>
  <c r="E327" i="17" s="1"/>
  <c r="K327" i="17" s="1"/>
  <c r="L327" i="17" s="1"/>
  <c r="N351" i="15"/>
  <c r="K351" i="15"/>
  <c r="L351" i="15" s="1"/>
  <c r="J344" i="13"/>
  <c r="D344" i="13"/>
  <c r="M351" i="15"/>
  <c r="J327" i="17" l="1"/>
  <c r="M327" i="17"/>
  <c r="F344" i="13"/>
  <c r="H352" i="15"/>
  <c r="G352" i="15"/>
  <c r="I352" i="15" s="1"/>
  <c r="G328" i="17" l="1"/>
  <c r="I328" i="17" s="1"/>
  <c r="H328" i="17"/>
  <c r="N344" i="13"/>
  <c r="K344" i="13"/>
  <c r="L344" i="13" s="1"/>
  <c r="J352" i="15"/>
  <c r="D352" i="15"/>
  <c r="M344" i="13"/>
  <c r="F328" i="17" l="1"/>
  <c r="D328" i="17"/>
  <c r="J328" i="17"/>
  <c r="F352" i="15"/>
  <c r="M352" i="15" s="1"/>
  <c r="H345" i="13"/>
  <c r="G345" i="13"/>
  <c r="I345" i="13" s="1"/>
  <c r="E328" i="17" l="1"/>
  <c r="K328" i="17" s="1"/>
  <c r="L328" i="17" s="1"/>
  <c r="G353" i="15"/>
  <c r="I353" i="15" s="1"/>
  <c r="H353" i="15"/>
  <c r="D345" i="13"/>
  <c r="J345" i="13"/>
  <c r="K352" i="15"/>
  <c r="L352" i="15" s="1"/>
  <c r="N352" i="15"/>
  <c r="M328" i="17" l="1"/>
  <c r="J353" i="15"/>
  <c r="D353" i="15"/>
  <c r="F345" i="13"/>
  <c r="M345" i="13" s="1"/>
  <c r="G329" i="17" l="1"/>
  <c r="I329" i="17" s="1"/>
  <c r="H329" i="17"/>
  <c r="H346" i="13"/>
  <c r="G346" i="13"/>
  <c r="I346" i="13" s="1"/>
  <c r="K345" i="13"/>
  <c r="L345" i="13" s="1"/>
  <c r="N345" i="13"/>
  <c r="F353" i="15"/>
  <c r="M353" i="15" s="1"/>
  <c r="D329" i="17" l="1"/>
  <c r="J329" i="17"/>
  <c r="F329" i="17"/>
  <c r="E329" i="17" s="1"/>
  <c r="K329" i="17" s="1"/>
  <c r="L329" i="17" s="1"/>
  <c r="H354" i="15"/>
  <c r="G354" i="15"/>
  <c r="I354" i="15" s="1"/>
  <c r="N353" i="15"/>
  <c r="K353" i="15"/>
  <c r="L353" i="15" s="1"/>
  <c r="D346" i="13"/>
  <c r="J346" i="13"/>
  <c r="M329" i="17" l="1"/>
  <c r="F346" i="13"/>
  <c r="M346" i="13" s="1"/>
  <c r="D354" i="15"/>
  <c r="J354" i="15"/>
  <c r="G330" i="17" l="1"/>
  <c r="I330" i="17" s="1"/>
  <c r="H330" i="17"/>
  <c r="H347" i="13"/>
  <c r="G347" i="13"/>
  <c r="I347" i="13" s="1"/>
  <c r="F354" i="15"/>
  <c r="K346" i="13"/>
  <c r="L346" i="13" s="1"/>
  <c r="N346" i="13"/>
  <c r="D330" i="17" l="1"/>
  <c r="J330" i="17"/>
  <c r="N354" i="15"/>
  <c r="K354" i="15"/>
  <c r="L354" i="15" s="1"/>
  <c r="M354" i="15"/>
  <c r="D347" i="13"/>
  <c r="F347" i="13" s="1"/>
  <c r="J347" i="13"/>
  <c r="F330" i="17" l="1"/>
  <c r="E330" i="17" s="1"/>
  <c r="G355" i="15"/>
  <c r="I355" i="15" s="1"/>
  <c r="H355" i="15"/>
  <c r="M347" i="13"/>
  <c r="K347" i="13"/>
  <c r="L347" i="13" s="1"/>
  <c r="N347" i="13"/>
  <c r="K330" i="17" l="1"/>
  <c r="L330" i="17" s="1"/>
  <c r="M330" i="17"/>
  <c r="D355" i="15"/>
  <c r="J355" i="15"/>
  <c r="G348" i="13"/>
  <c r="I348" i="13" s="1"/>
  <c r="H348" i="13"/>
  <c r="G331" i="17" l="1"/>
  <c r="I331" i="17" s="1"/>
  <c r="H331" i="17"/>
  <c r="J348" i="13"/>
  <c r="D348" i="13"/>
  <c r="F348" i="13" s="1"/>
  <c r="M355" i="15"/>
  <c r="F355" i="15"/>
  <c r="D331" i="17" l="1"/>
  <c r="J331" i="17"/>
  <c r="M348" i="13"/>
  <c r="N348" i="13"/>
  <c r="K348" i="13"/>
  <c r="L348" i="13" s="1"/>
  <c r="H356" i="15"/>
  <c r="G356" i="15"/>
  <c r="I356" i="15" s="1"/>
  <c r="K355" i="15"/>
  <c r="L355" i="15" s="1"/>
  <c r="N355" i="15"/>
  <c r="F331" i="17" l="1"/>
  <c r="E331" i="17" s="1"/>
  <c r="D356" i="15"/>
  <c r="J356" i="15"/>
  <c r="G349" i="13"/>
  <c r="I349" i="13" s="1"/>
  <c r="H349" i="13"/>
  <c r="K331" i="17" l="1"/>
  <c r="L331" i="17" s="1"/>
  <c r="M331" i="17"/>
  <c r="D349" i="13"/>
  <c r="F349" i="13" s="1"/>
  <c r="J349" i="13"/>
  <c r="F356" i="15"/>
  <c r="M356" i="15" s="1"/>
  <c r="H332" i="17" l="1"/>
  <c r="G332" i="17"/>
  <c r="I332" i="17" s="1"/>
  <c r="J332" i="17" s="1"/>
  <c r="G357" i="15"/>
  <c r="I357" i="15" s="1"/>
  <c r="H357" i="15"/>
  <c r="K356" i="15"/>
  <c r="L356" i="15" s="1"/>
  <c r="N356" i="15"/>
  <c r="M349" i="13"/>
  <c r="K349" i="13"/>
  <c r="L349" i="13" s="1"/>
  <c r="N349" i="13"/>
  <c r="F332" i="17" l="1"/>
  <c r="D332" i="17"/>
  <c r="H350" i="13"/>
  <c r="G350" i="13"/>
  <c r="I350" i="13" s="1"/>
  <c r="J357" i="15"/>
  <c r="D357" i="15"/>
  <c r="E332" i="17" l="1"/>
  <c r="K332" i="17" s="1"/>
  <c r="L332" i="17" s="1"/>
  <c r="M357" i="15"/>
  <c r="F357" i="15"/>
  <c r="D350" i="13"/>
  <c r="J350" i="13"/>
  <c r="M332" i="17" l="1"/>
  <c r="G358" i="15"/>
  <c r="I358" i="15" s="1"/>
  <c r="H358" i="15"/>
  <c r="F350" i="13"/>
  <c r="M350" i="13" s="1"/>
  <c r="K357" i="15"/>
  <c r="L357" i="15" s="1"/>
  <c r="N357" i="15"/>
  <c r="G333" i="17" l="1"/>
  <c r="I333" i="17" s="1"/>
  <c r="H333" i="17"/>
  <c r="G351" i="13"/>
  <c r="I351" i="13" s="1"/>
  <c r="H351" i="13"/>
  <c r="J358" i="15"/>
  <c r="D358" i="15"/>
  <c r="N350" i="13"/>
  <c r="K350" i="13"/>
  <c r="L350" i="13" s="1"/>
  <c r="F333" i="17" l="1"/>
  <c r="J333" i="17"/>
  <c r="D333" i="17"/>
  <c r="D351" i="13"/>
  <c r="F351" i="13" s="1"/>
  <c r="J351" i="13"/>
  <c r="F358" i="15"/>
  <c r="E333" i="17" l="1"/>
  <c r="K333" i="17" s="1"/>
  <c r="L333" i="17" s="1"/>
  <c r="K358" i="15"/>
  <c r="L358" i="15" s="1"/>
  <c r="N358" i="15"/>
  <c r="M358" i="15"/>
  <c r="M351" i="13"/>
  <c r="N351" i="13"/>
  <c r="K351" i="13"/>
  <c r="L351" i="13" s="1"/>
  <c r="M333" i="17" l="1"/>
  <c r="H352" i="13"/>
  <c r="G352" i="13"/>
  <c r="I352" i="13" s="1"/>
  <c r="H359" i="15"/>
  <c r="G359" i="15"/>
  <c r="I359" i="15" s="1"/>
  <c r="G334" i="17" l="1"/>
  <c r="I334" i="17" s="1"/>
  <c r="H334" i="17"/>
  <c r="J359" i="15"/>
  <c r="D359" i="15"/>
  <c r="D352" i="13"/>
  <c r="F352" i="13" s="1"/>
  <c r="J352" i="13"/>
  <c r="J334" i="17" l="1"/>
  <c r="D334" i="17"/>
  <c r="M352" i="13"/>
  <c r="N352" i="13"/>
  <c r="K352" i="13"/>
  <c r="L352" i="13" s="1"/>
  <c r="F359" i="15"/>
  <c r="F334" i="17" l="1"/>
  <c r="E334" i="17" s="1"/>
  <c r="N359" i="15"/>
  <c r="K359" i="15"/>
  <c r="L359" i="15" s="1"/>
  <c r="M359" i="15"/>
  <c r="H353" i="13"/>
  <c r="G353" i="13"/>
  <c r="I353" i="13" s="1"/>
  <c r="K334" i="17" l="1"/>
  <c r="L334" i="17" s="1"/>
  <c r="M334" i="17"/>
  <c r="G360" i="15"/>
  <c r="I360" i="15" s="1"/>
  <c r="H360" i="15"/>
  <c r="D353" i="13"/>
  <c r="J353" i="13"/>
  <c r="H335" i="17" l="1"/>
  <c r="G335" i="17"/>
  <c r="I335" i="17" s="1"/>
  <c r="D360" i="15"/>
  <c r="J360" i="15"/>
  <c r="F353" i="13"/>
  <c r="J335" i="17" l="1"/>
  <c r="F335" i="17"/>
  <c r="D335" i="17"/>
  <c r="K353" i="13"/>
  <c r="L353" i="13" s="1"/>
  <c r="N353" i="13"/>
  <c r="M353" i="13"/>
  <c r="R2" i="15"/>
  <c r="F360" i="15"/>
  <c r="M360" i="15" s="1"/>
  <c r="E335" i="17" l="1"/>
  <c r="K335" i="17" s="1"/>
  <c r="L335" i="17" s="1"/>
  <c r="H361" i="15"/>
  <c r="G361" i="15"/>
  <c r="I361" i="15" s="1"/>
  <c r="G354" i="13"/>
  <c r="I354" i="13" s="1"/>
  <c r="H354" i="13"/>
  <c r="N360" i="15"/>
  <c r="K360" i="15"/>
  <c r="L360" i="15" s="1"/>
  <c r="M335" i="17" l="1"/>
  <c r="J354" i="13"/>
  <c r="D354" i="13"/>
  <c r="K361" i="15"/>
  <c r="L361" i="15" s="1"/>
  <c r="N361" i="15"/>
  <c r="J361" i="15"/>
  <c r="D361" i="15"/>
  <c r="M361" i="15" s="1"/>
  <c r="G336" i="17" l="1"/>
  <c r="I336" i="17" s="1"/>
  <c r="H336" i="17"/>
  <c r="F354" i="13"/>
  <c r="J336" i="17" l="1"/>
  <c r="D336" i="17"/>
  <c r="F336" i="17"/>
  <c r="N354" i="13"/>
  <c r="K354" i="13"/>
  <c r="L354" i="13" s="1"/>
  <c r="M354" i="13"/>
  <c r="E336" i="17" l="1"/>
  <c r="K336" i="17" s="1"/>
  <c r="L336" i="17" s="1"/>
  <c r="H355" i="13"/>
  <c r="G355" i="13"/>
  <c r="I355" i="13" s="1"/>
  <c r="M336" i="17" l="1"/>
  <c r="J355" i="13"/>
  <c r="D355" i="13"/>
  <c r="F355" i="13" s="1"/>
  <c r="G337" i="17" l="1"/>
  <c r="I337" i="17" s="1"/>
  <c r="H337" i="17"/>
  <c r="M355" i="13"/>
  <c r="N355" i="13"/>
  <c r="K355" i="13"/>
  <c r="L355" i="13" s="1"/>
  <c r="J337" i="17" l="1"/>
  <c r="F337" i="17"/>
  <c r="D337" i="17"/>
  <c r="H356" i="13"/>
  <c r="G356" i="13"/>
  <c r="I356" i="13" s="1"/>
  <c r="E337" i="17" l="1"/>
  <c r="K337" i="17" s="1"/>
  <c r="L337" i="17" s="1"/>
  <c r="D356" i="13"/>
  <c r="J356" i="13"/>
  <c r="M337" i="17" l="1"/>
  <c r="H338" i="17"/>
  <c r="G338" i="17"/>
  <c r="I338" i="17" s="1"/>
  <c r="F356" i="13"/>
  <c r="M356" i="13" s="1"/>
  <c r="D338" i="17" l="1"/>
  <c r="F338" i="17"/>
  <c r="J338" i="17"/>
  <c r="H357" i="13"/>
  <c r="G357" i="13"/>
  <c r="I357" i="13" s="1"/>
  <c r="K356" i="13"/>
  <c r="L356" i="13" s="1"/>
  <c r="N356" i="13"/>
  <c r="E338" i="17" l="1"/>
  <c r="K338" i="17" s="1"/>
  <c r="L338" i="17" s="1"/>
  <c r="J357" i="13"/>
  <c r="D357" i="13"/>
  <c r="F357" i="13" s="1"/>
  <c r="M338" i="17" l="1"/>
  <c r="G339" i="17"/>
  <c r="I339" i="17" s="1"/>
  <c r="H339" i="17"/>
  <c r="M357" i="13"/>
  <c r="N357" i="13"/>
  <c r="K357" i="13"/>
  <c r="L357" i="13" s="1"/>
  <c r="F339" i="17" l="1"/>
  <c r="D339" i="17"/>
  <c r="J339" i="17"/>
  <c r="H358" i="13"/>
  <c r="G358" i="13"/>
  <c r="I358" i="13" s="1"/>
  <c r="E339" i="17" l="1"/>
  <c r="K339" i="17" s="1"/>
  <c r="L339" i="17" s="1"/>
  <c r="D358" i="13"/>
  <c r="J358" i="13"/>
  <c r="M339" i="17" l="1"/>
  <c r="F358" i="13"/>
  <c r="M358" i="13" s="1"/>
  <c r="G340" i="17" l="1"/>
  <c r="I340" i="17" s="1"/>
  <c r="H340" i="17"/>
  <c r="H359" i="13"/>
  <c r="G359" i="13"/>
  <c r="I359" i="13" s="1"/>
  <c r="K358" i="13"/>
  <c r="L358" i="13" s="1"/>
  <c r="N358" i="13"/>
  <c r="D340" i="17" l="1"/>
  <c r="F340" i="17"/>
  <c r="J340" i="17"/>
  <c r="J359" i="13"/>
  <c r="D359" i="13"/>
  <c r="E340" i="17" l="1"/>
  <c r="K340" i="17" s="1"/>
  <c r="L340" i="17" s="1"/>
  <c r="F359" i="13"/>
  <c r="M359" i="13" s="1"/>
  <c r="M340" i="17" l="1"/>
  <c r="H341" i="17"/>
  <c r="G341" i="17"/>
  <c r="I341" i="17" s="1"/>
  <c r="G360" i="13"/>
  <c r="I360" i="13" s="1"/>
  <c r="H360" i="13"/>
  <c r="K359" i="13"/>
  <c r="L359" i="13" s="1"/>
  <c r="N359" i="13"/>
  <c r="D341" i="17" l="1"/>
  <c r="J341" i="17"/>
  <c r="F341" i="17"/>
  <c r="D360" i="13"/>
  <c r="J360" i="13"/>
  <c r="E341" i="17" l="1"/>
  <c r="K341" i="17" s="1"/>
  <c r="L341" i="17" s="1"/>
  <c r="F360" i="13"/>
  <c r="M360" i="13" s="1"/>
  <c r="M341" i="17" l="1"/>
  <c r="G361" i="13"/>
  <c r="I361" i="13" s="1"/>
  <c r="H361" i="13"/>
  <c r="K360" i="13"/>
  <c r="L360" i="13" s="1"/>
  <c r="N360" i="13"/>
  <c r="R2" i="13"/>
  <c r="H342" i="17" l="1"/>
  <c r="G342" i="17"/>
  <c r="I342" i="17" s="1"/>
  <c r="D361" i="13"/>
  <c r="M361" i="13" s="1"/>
  <c r="N361" i="13"/>
  <c r="K361" i="13"/>
  <c r="L361" i="13" s="1"/>
  <c r="J361" i="13"/>
  <c r="F342" i="17" l="1"/>
  <c r="J342" i="17"/>
  <c r="D342" i="17"/>
  <c r="E342" i="17" l="1"/>
  <c r="K342" i="17" s="1"/>
  <c r="L342" i="17" s="1"/>
  <c r="M342" i="17" l="1"/>
  <c r="G343" i="17" s="1"/>
  <c r="I343" i="17" s="1"/>
  <c r="H343" i="17"/>
  <c r="J343" i="17" l="1"/>
  <c r="F343" i="17"/>
  <c r="D343" i="17"/>
  <c r="E343" i="17" l="1"/>
  <c r="K343" i="17" s="1"/>
  <c r="L343" i="17" s="1"/>
  <c r="M343" i="17" l="1"/>
  <c r="G344" i="17" s="1"/>
  <c r="I344" i="17" s="1"/>
  <c r="H344" i="17"/>
  <c r="J344" i="17" l="1"/>
  <c r="F344" i="17"/>
  <c r="D344" i="17"/>
  <c r="E344" i="17" l="1"/>
  <c r="K344" i="17" s="1"/>
  <c r="L344" i="17" s="1"/>
  <c r="M344" i="17" l="1"/>
  <c r="H345" i="17"/>
  <c r="G345" i="17"/>
  <c r="I345" i="17" s="1"/>
  <c r="F345" i="17" l="1"/>
  <c r="D345" i="17"/>
  <c r="J345" i="17"/>
  <c r="E345" i="17" l="1"/>
  <c r="K345" i="17" s="1"/>
  <c r="L345" i="17" s="1"/>
  <c r="M345" i="17" l="1"/>
  <c r="G346" i="17" l="1"/>
  <c r="I346" i="17" s="1"/>
  <c r="H346" i="17"/>
  <c r="D346" i="17" l="1"/>
  <c r="F346" i="17"/>
  <c r="J346" i="17"/>
  <c r="E346" i="17" l="1"/>
  <c r="K346" i="17" s="1"/>
  <c r="L346" i="17" s="1"/>
  <c r="M346" i="17" l="1"/>
  <c r="H347" i="17" l="1"/>
  <c r="G347" i="17"/>
  <c r="I347" i="17" s="1"/>
  <c r="F347" i="17" l="1"/>
  <c r="D347" i="17"/>
  <c r="J347" i="17"/>
  <c r="E347" i="17" l="1"/>
  <c r="K347" i="17" s="1"/>
  <c r="L347" i="17" s="1"/>
  <c r="M347" i="17" l="1"/>
  <c r="G348" i="17"/>
  <c r="I348" i="17" s="1"/>
  <c r="H348" i="17"/>
  <c r="D348" i="17" l="1"/>
  <c r="J348" i="17"/>
  <c r="F348" i="17"/>
  <c r="E348" i="17" l="1"/>
  <c r="K348" i="17" s="1"/>
  <c r="L348" i="17" s="1"/>
  <c r="M348" i="17" l="1"/>
  <c r="G349" i="17" l="1"/>
  <c r="I349" i="17" s="1"/>
  <c r="H349" i="17"/>
  <c r="F349" i="17" l="1"/>
  <c r="D349" i="17"/>
  <c r="J349" i="17"/>
  <c r="E349" i="17" l="1"/>
  <c r="K349" i="17" s="1"/>
  <c r="L349" i="17" s="1"/>
  <c r="M349" i="17" l="1"/>
  <c r="G350" i="17" l="1"/>
  <c r="I350" i="17" s="1"/>
  <c r="H350" i="17"/>
  <c r="D350" i="17" l="1"/>
  <c r="J350" i="17"/>
  <c r="F350" i="17"/>
  <c r="E350" i="17" l="1"/>
  <c r="K350" i="17" s="1"/>
  <c r="L350" i="17" s="1"/>
  <c r="M350" i="17" l="1"/>
  <c r="H351" i="17" l="1"/>
  <c r="G351" i="17"/>
  <c r="I351" i="17" s="1"/>
  <c r="D351" i="17" l="1"/>
  <c r="J351" i="17"/>
  <c r="F351" i="17"/>
  <c r="E351" i="17" l="1"/>
  <c r="K351" i="17" s="1"/>
  <c r="L351" i="17" s="1"/>
  <c r="M351" i="17" l="1"/>
  <c r="H352" i="17" l="1"/>
  <c r="G352" i="17"/>
  <c r="I352" i="17" s="1"/>
  <c r="D352" i="17" l="1"/>
  <c r="J352" i="17"/>
  <c r="F352" i="17"/>
  <c r="E352" i="17" l="1"/>
  <c r="K352" i="17" s="1"/>
  <c r="L352" i="17" s="1"/>
  <c r="M352" i="17" l="1"/>
  <c r="H353" i="17" l="1"/>
  <c r="G353" i="17"/>
  <c r="I353" i="17" s="1"/>
  <c r="J353" i="17" l="1"/>
  <c r="F353" i="17"/>
  <c r="D353" i="17"/>
  <c r="E353" i="17" l="1"/>
  <c r="K353" i="17" s="1"/>
  <c r="L353" i="17" s="1"/>
  <c r="M353" i="17" l="1"/>
  <c r="G354" i="17" l="1"/>
  <c r="I354" i="17" s="1"/>
  <c r="H354" i="17"/>
  <c r="D354" i="17" l="1"/>
  <c r="J354" i="17"/>
  <c r="F354" i="17"/>
  <c r="E354" i="17" l="1"/>
  <c r="K354" i="17" s="1"/>
  <c r="L354" i="17" s="1"/>
  <c r="M354" i="17" l="1"/>
  <c r="H355" i="17" l="1"/>
  <c r="G355" i="17"/>
  <c r="I355" i="17" s="1"/>
  <c r="D355" i="17" l="1"/>
  <c r="F355" i="17"/>
  <c r="J355" i="17"/>
  <c r="E355" i="17" l="1"/>
  <c r="K355" i="17" s="1"/>
  <c r="L355" i="17" s="1"/>
  <c r="M355" i="17" l="1"/>
  <c r="H356" i="17" l="1"/>
  <c r="G356" i="17"/>
  <c r="I356" i="17" s="1"/>
  <c r="D356" i="17" l="1"/>
  <c r="F356" i="17"/>
  <c r="J356" i="17"/>
  <c r="E356" i="17" l="1"/>
  <c r="K356" i="17" s="1"/>
  <c r="L356" i="17" s="1"/>
  <c r="M356" i="17" l="1"/>
  <c r="G357" i="17" l="1"/>
  <c r="I357" i="17" s="1"/>
  <c r="H357" i="17"/>
  <c r="F357" i="17" l="1"/>
  <c r="D357" i="17"/>
  <c r="J357" i="17"/>
  <c r="E357" i="17" l="1"/>
  <c r="K357" i="17" s="1"/>
  <c r="L357" i="17" s="1"/>
  <c r="M357" i="17" l="1"/>
  <c r="H358" i="17" s="1"/>
  <c r="G358" i="17"/>
  <c r="I358" i="17" s="1"/>
  <c r="D358" i="17" l="1"/>
  <c r="F358" i="17"/>
  <c r="J358" i="17"/>
  <c r="E358" i="17" l="1"/>
  <c r="K358" i="17" s="1"/>
  <c r="L358" i="17" s="1"/>
  <c r="M358" i="17" l="1"/>
  <c r="H359" i="17" s="1"/>
  <c r="G359" i="17"/>
  <c r="I359" i="17" s="1"/>
  <c r="D359" i="17" l="1"/>
  <c r="J359" i="17"/>
  <c r="F359" i="17"/>
  <c r="E359" i="17" s="1"/>
  <c r="K359" i="17" s="1"/>
  <c r="L359" i="17" s="1"/>
  <c r="M359" i="17" l="1"/>
  <c r="G360" i="17" l="1"/>
  <c r="I360" i="17" s="1"/>
  <c r="H360" i="17"/>
  <c r="J360" i="17" l="1"/>
  <c r="D360" i="17"/>
  <c r="F360" i="17"/>
  <c r="E360" i="17" l="1"/>
  <c r="K360" i="17" s="1"/>
  <c r="L360" i="17" s="1"/>
  <c r="M360" i="17" l="1"/>
  <c r="G361" i="17" s="1"/>
  <c r="H361" i="17" l="1"/>
  <c r="D361" i="17" s="1"/>
  <c r="I361" i="17"/>
  <c r="R2" i="17"/>
  <c r="G3" i="1" l="1"/>
  <c r="Q2" i="17"/>
  <c r="J361" i="17"/>
  <c r="E361" i="17"/>
  <c r="K361" i="17" s="1"/>
  <c r="M361" i="17" l="1"/>
  <c r="G2" i="1"/>
  <c r="G4" i="1" s="1"/>
  <c r="L361" i="17"/>
  <c r="G13" i="1" s="1"/>
</calcChain>
</file>

<file path=xl/sharedStrings.xml><?xml version="1.0" encoding="utf-8"?>
<sst xmlns="http://schemas.openxmlformats.org/spreadsheetml/2006/main" count="270" uniqueCount="122">
  <si>
    <t>Hypotheekbedrag</t>
  </si>
  <si>
    <t>WOZ</t>
  </si>
  <si>
    <t>Aflossing</t>
  </si>
  <si>
    <t>Rente</t>
  </si>
  <si>
    <t>Restschuld</t>
  </si>
  <si>
    <t>Maand</t>
  </si>
  <si>
    <t>Aftrek</t>
  </si>
  <si>
    <t>Netto</t>
  </si>
  <si>
    <t>Bruto</t>
  </si>
  <si>
    <t>Eigenwoningforfait</t>
  </si>
  <si>
    <t>Jaar</t>
  </si>
  <si>
    <t>Input</t>
  </si>
  <si>
    <t>Belastingpercentage</t>
  </si>
  <si>
    <t>Annuitair</t>
  </si>
  <si>
    <t>Totaal betaald</t>
  </si>
  <si>
    <t>Totaal netto</t>
  </si>
  <si>
    <t>Rentepercentage 0</t>
  </si>
  <si>
    <t>Rentepercentage 5</t>
  </si>
  <si>
    <t>Rentepercentage 10</t>
  </si>
  <si>
    <t>Rentepercentage 15</t>
  </si>
  <si>
    <t>Rentepercentage 20</t>
  </si>
  <si>
    <t>Rentepercentage 25</t>
  </si>
  <si>
    <t xml:space="preserve">Aanvang </t>
  </si>
  <si>
    <t>Jaar 6</t>
  </si>
  <si>
    <t>Jaar 11</t>
  </si>
  <si>
    <t>Jaar 16</t>
  </si>
  <si>
    <t>Jaar 21</t>
  </si>
  <si>
    <t>Jaar 26</t>
  </si>
  <si>
    <t>Totaal</t>
  </si>
  <si>
    <t>Inkomen</t>
  </si>
  <si>
    <t>Loon</t>
  </si>
  <si>
    <t>Uitgaven (vaste lasten)</t>
  </si>
  <si>
    <t>Vaste lasten</t>
  </si>
  <si>
    <t>Huur/hypotheek</t>
  </si>
  <si>
    <t>Energie</t>
  </si>
  <si>
    <t>Ketelhuur</t>
  </si>
  <si>
    <t>Belastingen</t>
  </si>
  <si>
    <t>Waterschapsbelasting</t>
  </si>
  <si>
    <t>Gemeentelijke Belastingen</t>
  </si>
  <si>
    <t>(Wegenbelasting: zie Auto)</t>
  </si>
  <si>
    <t>Ziektekostenverzekeringen</t>
  </si>
  <si>
    <t>Verzekering</t>
  </si>
  <si>
    <t>WA verzekering</t>
  </si>
  <si>
    <t>Inboedel verzekering</t>
  </si>
  <si>
    <t>Begrafenis verzekering</t>
  </si>
  <si>
    <t>Abvakabo</t>
  </si>
  <si>
    <t>Doorlopende reisverzekering</t>
  </si>
  <si>
    <t>Media</t>
  </si>
  <si>
    <t>Vaste telefoon</t>
  </si>
  <si>
    <t>Mobiel</t>
  </si>
  <si>
    <t>Kabel/schotel</t>
  </si>
  <si>
    <t>Ziggo</t>
  </si>
  <si>
    <t>Auto/vervoer</t>
  </si>
  <si>
    <t>Wegenbelasting</t>
  </si>
  <si>
    <t>Parkeervergunning</t>
  </si>
  <si>
    <t>Brandstof</t>
  </si>
  <si>
    <t>Onderhoud</t>
  </si>
  <si>
    <t>Anwb</t>
  </si>
  <si>
    <t>Correctiefactor</t>
  </si>
  <si>
    <t>Totaal vaste lasten samen</t>
  </si>
  <si>
    <t>Totaal vaste lasten zelf</t>
  </si>
  <si>
    <t>Over te maken per maand</t>
  </si>
  <si>
    <t>Overhouden per maand</t>
  </si>
  <si>
    <t>Aflossing studieschuld</t>
  </si>
  <si>
    <t>OZB</t>
  </si>
  <si>
    <t>Rioolheffing</t>
  </si>
  <si>
    <t>Huur</t>
  </si>
  <si>
    <t>Inkomsten</t>
  </si>
  <si>
    <t>Verdeling</t>
  </si>
  <si>
    <t>WA Verzekering</t>
  </si>
  <si>
    <t>Begrafenisverzeker</t>
  </si>
  <si>
    <t>Vakbond</t>
  </si>
  <si>
    <t>Reisverzekering</t>
  </si>
  <si>
    <t>Ziggo alles in een</t>
  </si>
  <si>
    <t>Autoverzekering</t>
  </si>
  <si>
    <t>ANWB</t>
  </si>
  <si>
    <t>Ziektekostenverz</t>
  </si>
  <si>
    <t>Totaal ontvangen van de belastingdienst</t>
  </si>
  <si>
    <t>Maand. Kosten</t>
  </si>
  <si>
    <t>Ingangsdatum hypotheek</t>
  </si>
  <si>
    <t>Datum</t>
  </si>
  <si>
    <t>Restberag voor annuiteitberekening</t>
  </si>
  <si>
    <t>Toelichting</t>
  </si>
  <si>
    <t>Relevant voor maand</t>
  </si>
  <si>
    <t>Afgelost bedrag</t>
  </si>
  <si>
    <t>Restbedrag hypotheek op datum</t>
  </si>
  <si>
    <t>Extra aflossing</t>
  </si>
  <si>
    <t xml:space="preserve"> </t>
  </si>
  <si>
    <t>Overmaken</t>
  </si>
  <si>
    <t>Netto kosten</t>
  </si>
  <si>
    <t xml:space="preserve">Netto kosten </t>
  </si>
  <si>
    <t>Jaar 30 maand 12</t>
  </si>
  <si>
    <t>Extra aflossen dankzij storting</t>
  </si>
  <si>
    <t>Extra aflossing dankzij storting</t>
  </si>
  <si>
    <t>Structureel overmaken</t>
  </si>
  <si>
    <t>Structurele Netto kosten</t>
  </si>
  <si>
    <t>Wat heeft het nou totaal gekost</t>
  </si>
  <si>
    <t>Structureel Overmaken</t>
  </si>
  <si>
    <t>Structurele netto kosten</t>
  </si>
  <si>
    <t>Stoppen vrijwillig aflos</t>
  </si>
  <si>
    <t>Aflossingsvrij maken</t>
  </si>
  <si>
    <t>Gemeentelijk (afvalstoffen + rioolheffing)</t>
  </si>
  <si>
    <t>Waterschapsbelasting (Tarief ingezetenen + zuiveringsheffing)</t>
  </si>
  <si>
    <t>Tarief gebouwde onroerende zaken (SR)</t>
  </si>
  <si>
    <t>OZB (GB)</t>
  </si>
  <si>
    <t>Belastingjaar</t>
  </si>
  <si>
    <t>Aftrekbare hypotheekrente</t>
  </si>
  <si>
    <t>Rente met HRA</t>
  </si>
  <si>
    <t>Bespaart over de rest van de looptijd (serieus nattevingerwerk)</t>
  </si>
  <si>
    <t>Rente aan bank</t>
  </si>
  <si>
    <t>Maandelijks extra</t>
  </si>
  <si>
    <t>Eenmalige impuls nu</t>
  </si>
  <si>
    <t>Extra aflossing dankzij</t>
  </si>
  <si>
    <t>Wat wil ik maandelijks betalen</t>
  </si>
  <si>
    <t>Datum vandaag</t>
  </si>
  <si>
    <t>Per wanneer?</t>
  </si>
  <si>
    <t>HRA extra aflossen, copy paste deze</t>
  </si>
  <si>
    <t>Annuitair experimenteren</t>
  </si>
  <si>
    <t>Annuitair zonder extra aflossingen</t>
  </si>
  <si>
    <t>Jantje</t>
  </si>
  <si>
    <t>Pietje</t>
  </si>
  <si>
    <t>Huurbedrag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</si>
</sst>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44" fontId="0" fillId="0" borderId="0" xfId="0" applyNumberFormat="1"/>
    <xf numFmtId="44" fontId="0" fillId="0" borderId="1" xfId="0" applyNumberFormat="1" applyBorder="1"/>
    <xf numFmtId="44" fontId="0" fillId="2" borderId="3" xfId="0" applyNumberFormat="1" applyFont="1" applyFill="1" applyBorder="1"/>
    <xf numFmtId="44" fontId="0" fillId="2" borderId="4" xfId="0" applyNumberFormat="1" applyFont="1" applyFill="1" applyBorder="1"/>
    <xf numFmtId="10" fontId="0" fillId="2" borderId="2" xfId="0" applyNumberFormat="1" applyFill="1" applyBorder="1"/>
    <xf numFmtId="10" fontId="0" fillId="2" borderId="3" xfId="0" applyNumberFormat="1" applyFill="1" applyBorder="1"/>
    <xf numFmtId="10" fontId="0" fillId="2" borderId="4" xfId="0" applyNumberFormat="1" applyFill="1" applyBorder="1"/>
    <xf numFmtId="44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0" fillId="0" borderId="0" xfId="0" applyFont="1"/>
    <xf numFmtId="14" fontId="0" fillId="0" borderId="0" xfId="0" applyNumberFormat="1"/>
    <xf numFmtId="14" fontId="0" fillId="2" borderId="2" xfId="0" applyNumberFormat="1" applyFill="1" applyBorder="1"/>
    <xf numFmtId="44" fontId="1" fillId="0" borderId="0" xfId="0" applyNumberFormat="1" applyFont="1"/>
    <xf numFmtId="0" fontId="1" fillId="0" borderId="0" xfId="0" applyFont="1" applyProtection="1">
      <protection locked="0"/>
    </xf>
    <xf numFmtId="44" fontId="1" fillId="0" borderId="0" xfId="0" applyNumberFormat="1" applyFont="1" applyProtection="1">
      <protection locked="0"/>
    </xf>
    <xf numFmtId="14" fontId="0" fillId="0" borderId="0" xfId="0" applyNumberFormat="1" applyFill="1" applyProtection="1">
      <protection locked="0"/>
    </xf>
    <xf numFmtId="4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44" fontId="0" fillId="0" borderId="0" xfId="0" applyNumberFormat="1" applyProtection="1">
      <protection locked="0"/>
    </xf>
    <xf numFmtId="14" fontId="0" fillId="2" borderId="4" xfId="0" applyNumberFormat="1" applyFill="1" applyBorder="1"/>
    <xf numFmtId="0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43" fontId="0" fillId="0" borderId="0" xfId="0" applyNumberFormat="1"/>
    <xf numFmtId="14" fontId="0" fillId="3" borderId="4" xfId="0" applyNumberFormat="1" applyFill="1" applyBorder="1"/>
    <xf numFmtId="14" fontId="1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44" fontId="0" fillId="0" borderId="0" xfId="0" applyNumberFormat="1" applyFont="1" applyFill="1" applyBorder="1"/>
    <xf numFmtId="0" fontId="0" fillId="2" borderId="5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Lineair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Lineair!$D$1</c:f>
              <c:strCache>
                <c:ptCount val="1"/>
                <c:pt idx="0">
                  <c:v>Aflossing</c:v>
                </c:pt>
              </c:strCache>
            </c:strRef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Lineair!$D$2:$D$361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Lineair!$F$1</c:f>
              <c:strCache>
                <c:ptCount val="1"/>
                <c:pt idx="0">
                  <c:v>Rente</c:v>
                </c:pt>
              </c:strCache>
            </c:strRef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Lineair!$G$1</c:f>
              <c:strCache>
                <c:ptCount val="1"/>
                <c:pt idx="0">
                  <c:v>Bruto</c:v>
                </c:pt>
              </c:strCache>
            </c:strRef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Lineair!$G$2:$G$361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Lineair!$H$1</c:f>
              <c:strCache>
                <c:ptCount val="1"/>
                <c:pt idx="0">
                  <c:v>Aftrek</c:v>
                </c:pt>
              </c:strCache>
            </c:strRef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Lineair!$H$2:$H$361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Lineair!$I$1</c:f>
              <c:strCache>
                <c:ptCount val="1"/>
                <c:pt idx="0">
                  <c:v>Netto</c:v>
                </c:pt>
              </c:strCache>
            </c:strRef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Lineair!$I$2:$I$361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1504"/>
        <c:axId val="211956480"/>
      </c:lineChart>
      <c:catAx>
        <c:axId val="21122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19564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1956480"/>
        <c:scaling>
          <c:orientation val="minMax"/>
          <c:max val="2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€</a:t>
                </a:r>
              </a:p>
            </c:rich>
          </c:tx>
          <c:layout/>
          <c:overlay val="0"/>
        </c:title>
        <c:numFmt formatCode="&quot;€&quot;\ #,##0.00" sourceLinked="0"/>
        <c:majorTickMark val="none"/>
        <c:minorTickMark val="none"/>
        <c:tickLblPos val="nextTo"/>
        <c:crossAx val="21122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Annuitair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Annuitair!$D$1</c:f>
              <c:strCache>
                <c:ptCount val="1"/>
                <c:pt idx="0">
                  <c:v>Aflossing</c:v>
                </c:pt>
              </c:strCache>
            </c:strRef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Annuitair!$D$2:$D$361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Annuitair!$F$1</c:f>
              <c:strCache>
                <c:ptCount val="1"/>
                <c:pt idx="0">
                  <c:v>Rente</c:v>
                </c:pt>
              </c:strCache>
            </c:strRef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Annuitair!$G$1</c:f>
              <c:strCache>
                <c:ptCount val="1"/>
                <c:pt idx="0">
                  <c:v>Bruto</c:v>
                </c:pt>
              </c:strCache>
            </c:strRef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Annuitair!$G$2:$G$361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Annuitair!$H$1</c:f>
              <c:strCache>
                <c:ptCount val="1"/>
                <c:pt idx="0">
                  <c:v>Aftrek</c:v>
                </c:pt>
              </c:strCache>
            </c:strRef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Annuitair!$H$2:$H$361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Annuitair!$I$1</c:f>
              <c:strCache>
                <c:ptCount val="1"/>
                <c:pt idx="0">
                  <c:v>Netto</c:v>
                </c:pt>
              </c:strCache>
            </c:strRef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Annuitair!$I$2:$I$361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46528"/>
        <c:axId val="221448064"/>
      </c:lineChart>
      <c:catAx>
        <c:axId val="22144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144806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21448064"/>
        <c:scaling>
          <c:orientation val="minMax"/>
          <c:max val="2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€</a:t>
                </a:r>
              </a:p>
            </c:rich>
          </c:tx>
          <c:layout/>
          <c:overlay val="0"/>
        </c:title>
        <c:numFmt formatCode="&quot;€&quot;\ #,##0.00" sourceLinked="0"/>
        <c:majorTickMark val="none"/>
        <c:minorTickMark val="none"/>
        <c:tickLblPos val="nextTo"/>
        <c:crossAx val="2214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Lineair versus annuitair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Netto Lineair</c:v>
          </c:tx>
          <c:marker>
            <c:symbol val="none"/>
          </c:marker>
          <c:cat>
            <c:strRef>
              <c:f>Lineair!$B:$B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Lineair!$I$2:$I$361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Netto Annuitair</c:v>
          </c:tx>
          <c:marker>
            <c:symbol val="none"/>
          </c:marker>
          <c:val>
            <c:numRef>
              <c:f>Annuitair!$I$2:$I$361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Bruto Lineair</c:v>
          </c:tx>
          <c:marker>
            <c:symbol val="none"/>
          </c:marker>
          <c:val>
            <c:numRef>
              <c:f>Lineair!$G$2:$G$361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Bruto Annuitair</c:v>
          </c:tx>
          <c:marker>
            <c:symbol val="none"/>
          </c:marker>
          <c:val>
            <c:numRef>
              <c:f>Annuitair!$G$2:$G$361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0368"/>
        <c:axId val="141211904"/>
      </c:lineChart>
      <c:catAx>
        <c:axId val="1412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crossAx val="14121190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1211904"/>
        <c:scaling>
          <c:orientation val="minMax"/>
          <c:max val="2200"/>
          <c:min val="0"/>
        </c:scaling>
        <c:delete val="0"/>
        <c:axPos val="l"/>
        <c:majorGridlines/>
        <c:title>
          <c:layout/>
          <c:overlay val="0"/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41210368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Restschuld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60277224604819"/>
          <c:y val="0.1845324074074074"/>
          <c:w val="0.62381705634422124"/>
          <c:h val="0.73687006172839509"/>
        </c:manualLayout>
      </c:layout>
      <c:lineChart>
        <c:grouping val="standard"/>
        <c:varyColors val="0"/>
        <c:ser>
          <c:idx val="0"/>
          <c:order val="0"/>
          <c:tx>
            <c:v>Lineair</c:v>
          </c:tx>
          <c:marker>
            <c:symbol val="none"/>
          </c:marker>
          <c:cat>
            <c:strRef>
              <c:f>Huur!$A:$A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Lineair!$J$2:$J$361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Annuitair</c:v>
          </c:tx>
          <c:marker>
            <c:symbol val="none"/>
          </c:marker>
          <c:cat>
            <c:strRef>
              <c:f>Huur!$A:$A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Annuitair!$L$2:$L$361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Annuitair experimenteren</c:v>
          </c:tx>
          <c:marker>
            <c:symbol val="none"/>
          </c:marker>
          <c:val>
            <c:numRef>
              <c:f>'Annuitair experimenteren'!$M$2:$M$361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v>Annuitair zonder gift</c:v>
          </c:tx>
          <c:marker>
            <c:symbol val="none"/>
          </c:marker>
          <c:val>
            <c:numRef>
              <c:f>'Annuitair zonder gift'!$L$2:$L$361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1424"/>
        <c:axId val="210872960"/>
      </c:lineChart>
      <c:catAx>
        <c:axId val="210871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729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0872960"/>
        <c:scaling>
          <c:orientation val="minMax"/>
          <c:min val="0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21087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13034694036192"/>
          <c:y val="0.27375277777777779"/>
          <c:w val="0.16698404871101535"/>
          <c:h val="0.354402777777777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Hypotheek versus inkomen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Netto annuitair</c:v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Annuitair!$I$2:$I$361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560"/>
        <c:axId val="151368448"/>
      </c:lineChart>
      <c:catAx>
        <c:axId val="1513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36844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5136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€</a:t>
                </a:r>
              </a:p>
            </c:rich>
          </c:tx>
          <c:layout/>
          <c:overlay val="0"/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513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"Verloren</a:t>
            </a:r>
            <a:r>
              <a:rPr lang="nl-NL" baseline="0"/>
              <a:t> inleg" aka rente en huur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Rente annuitair</c:v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Annuitair!$F$2:$F$361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Rente lineair</c:v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Lineair!$F$2:$F$361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Huur</c:v>
          </c:tx>
          <c:marker>
            <c:symbol val="none"/>
          </c:marker>
          <c:cat>
            <c:numRef>
              <c:f>Annuitair!$B$2:$B$361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</c:numCache>
            </c:numRef>
          </c:cat>
          <c:val>
            <c:numRef>
              <c:f>Huur!$C$2:$C$361</c:f>
              <c:numCache>
                <c:formatCode>0.00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2768"/>
        <c:axId val="151486848"/>
      </c:lineChart>
      <c:catAx>
        <c:axId val="15147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4868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51486848"/>
        <c:scaling>
          <c:orientation val="minMax"/>
          <c:max val="2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€</a:t>
                </a:r>
              </a:p>
            </c:rich>
          </c:tx>
          <c:layout/>
          <c:overlay val="0"/>
        </c:title>
        <c:numFmt formatCode="&quot;€&quot;\ #,##0.00" sourceLinked="0"/>
        <c:majorTickMark val="none"/>
        <c:minorTickMark val="none"/>
        <c:tickLblPos val="nextTo"/>
        <c:crossAx val="1514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Annuitair netto</a:t>
            </a:r>
            <a:r>
              <a:rPr lang="nl-NL" baseline="0"/>
              <a:t> + extra aflossing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2040023054584"/>
          <c:y val="0.14141512345679014"/>
          <c:w val="0.66574886046450743"/>
          <c:h val="0.73687006172839509"/>
        </c:manualLayout>
      </c:layout>
      <c:lineChart>
        <c:grouping val="standard"/>
        <c:varyColors val="0"/>
        <c:ser>
          <c:idx val="0"/>
          <c:order val="0"/>
          <c:tx>
            <c:v>Annuitair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Annuitair!$K$2:$K$361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Annuitair experimenteren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'Annuitair experimenteren'!$L$2:$L$361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Annuitair zonder gift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'Annuitair zonder gift'!$K$2:$K$361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536"/>
        <c:axId val="151587072"/>
      </c:lineChart>
      <c:catAx>
        <c:axId val="15158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5870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51587072"/>
        <c:scaling>
          <c:orientation val="minMax"/>
          <c:max val="2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€</a:t>
                </a:r>
              </a:p>
            </c:rich>
          </c:tx>
          <c:layout/>
          <c:overlay val="0"/>
        </c:title>
        <c:numFmt formatCode="&quot;€&quot;\ #,##0.00" sourceLinked="0"/>
        <c:majorTickMark val="none"/>
        <c:minorTickMark val="none"/>
        <c:tickLblPos val="nextTo"/>
        <c:crossAx val="1515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Rente per maand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Annuitair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Annuitair!$F$2:$F$361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Annuitair experimenteren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'Annuitair experimenteren'!$G$2:$G$361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Annuitair zonder gift</c:v>
          </c:tx>
          <c:marker>
            <c:symbol val="none"/>
          </c:marker>
          <c:cat>
            <c:strRef>
              <c:f>Annuitair!$B:$B</c:f>
              <c:strCache>
                <c:ptCount val="361"/>
                <c:pt idx="0">
                  <c:v>Jaar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</c:strCache>
            </c:strRef>
          </c:cat>
          <c:val>
            <c:numRef>
              <c:f>'Annuitair zonder gift'!$F$2:$F$361</c:f>
              <c:numCache>
                <c:formatCode>_("€"* #,##0.00_);_("€"* \(#,##0.00\);_("€"*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21632"/>
        <c:axId val="151623168"/>
      </c:lineChart>
      <c:catAx>
        <c:axId val="15162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62316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51623168"/>
        <c:scaling>
          <c:orientation val="minMax"/>
          <c:max val="2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€</a:t>
                </a:r>
              </a:p>
            </c:rich>
          </c:tx>
          <c:layout/>
          <c:overlay val="0"/>
        </c:title>
        <c:numFmt formatCode="&quot;€&quot;\ #,##0.00" sourceLinked="0"/>
        <c:majorTickMark val="none"/>
        <c:minorTickMark val="none"/>
        <c:tickLblPos val="nextTo"/>
        <c:crossAx val="1516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1927412</xdr:colOff>
      <xdr:row>75</xdr:row>
      <xdr:rowOff>47243</xdr:rowOff>
    </xdr:from>
    <xdr:to>
      <xdr:col>15</xdr:col>
      <xdr:colOff>134470</xdr:colOff>
      <xdr:row>92</xdr:row>
      <xdr:rowOff>48743</xdr:rowOff>
    </xdr:to>
    <xdr:graphicFrame macro="">
      <xdr:nvGraphicFramePr>
        <xdr:cNvPr id="3" name="Grafiek 2" title="Lineai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69273</xdr:colOff>
      <xdr:row>40</xdr:row>
      <xdr:rowOff>79767</xdr:rowOff>
    </xdr:from>
    <xdr:to>
      <xdr:col>20</xdr:col>
      <xdr:colOff>528205</xdr:colOff>
      <xdr:row>57</xdr:row>
      <xdr:rowOff>155863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112059</xdr:colOff>
      <xdr:row>92</xdr:row>
      <xdr:rowOff>103274</xdr:rowOff>
    </xdr:from>
    <xdr:to>
      <xdr:col>6</xdr:col>
      <xdr:colOff>612062</xdr:colOff>
      <xdr:row>109</xdr:row>
      <xdr:rowOff>104774</xdr:rowOff>
    </xdr:to>
    <xdr:graphicFrame macro="">
      <xdr:nvGraphicFramePr>
        <xdr:cNvPr id="5" name="Grafiek 4" title="Netto last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69273</xdr:colOff>
      <xdr:row>22</xdr:row>
      <xdr:rowOff>160758</xdr:rowOff>
    </xdr:from>
    <xdr:to>
      <xdr:col>20</xdr:col>
      <xdr:colOff>528205</xdr:colOff>
      <xdr:row>39</xdr:row>
      <xdr:rowOff>181841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375642</xdr:colOff>
      <xdr:row>1</xdr:row>
      <xdr:rowOff>100853</xdr:rowOff>
    </xdr:from>
    <xdr:to>
      <xdr:col>20</xdr:col>
      <xdr:colOff>381003</xdr:colOff>
      <xdr:row>17</xdr:row>
      <xdr:rowOff>177053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89647</xdr:colOff>
      <xdr:row>75</xdr:row>
      <xdr:rowOff>44824</xdr:rowOff>
    </xdr:from>
    <xdr:to>
      <xdr:col>6</xdr:col>
      <xdr:colOff>1871382</xdr:colOff>
      <xdr:row>92</xdr:row>
      <xdr:rowOff>46324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42277</xdr:colOff>
      <xdr:row>23</xdr:row>
      <xdr:rowOff>98816</xdr:rowOff>
    </xdr:from>
    <xdr:to>
      <xdr:col>7</xdr:col>
      <xdr:colOff>7333</xdr:colOff>
      <xdr:row>40</xdr:row>
      <xdr:rowOff>100316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44824</xdr:colOff>
      <xdr:row>40</xdr:row>
      <xdr:rowOff>89648</xdr:rowOff>
    </xdr:from>
    <xdr:to>
      <xdr:col>6</xdr:col>
      <xdr:colOff>1826558</xdr:colOff>
      <xdr:row>57</xdr:row>
      <xdr:rowOff>91148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144"/>
  <sheetViews>
    <sheetView tabSelected="1" zoomScale="110" zoomScaleNormal="110" workbookViewId="0">
      <selection activeCell="I16" sqref="I16"/>
    </sheetView>
  </sheetViews>
  <sheetFormatPr defaultRowHeight="15" x14ac:dyDescent="0.25"/>
  <cols>
    <col min="1" max="1" width="23.85546875" bestFit="1" customWidth="1"/>
    <col min="2" max="4" width="13.7109375" customWidth="1"/>
    <col min="5" max="5" width="37.42578125" bestFit="1" customWidth="1"/>
    <col min="6" max="6" width="15" bestFit="1" customWidth="1"/>
    <col min="7" max="7" width="24.7109375" bestFit="1" customWidth="1"/>
    <col min="8" max="8" width="32.140625" bestFit="1" customWidth="1"/>
    <col min="9" max="9" width="16" customWidth="1"/>
    <col min="10" max="10" width="12.7109375" bestFit="1" customWidth="1"/>
    <col min="22" max="22" width="25.85546875" customWidth="1"/>
    <col min="23" max="25" width="12.7109375" customWidth="1"/>
  </cols>
  <sheetData>
    <row r="1" spans="1:25" x14ac:dyDescent="0.25">
      <c r="A1" s="3" t="s">
        <v>11</v>
      </c>
      <c r="F1" t="s">
        <v>13</v>
      </c>
      <c r="G1" t="s">
        <v>117</v>
      </c>
      <c r="H1" t="s">
        <v>118</v>
      </c>
      <c r="I1" t="s">
        <v>66</v>
      </c>
      <c r="X1" s="13" t="s">
        <v>119</v>
      </c>
      <c r="Y1" s="13" t="s">
        <v>120</v>
      </c>
    </row>
    <row r="2" spans="1:25" x14ac:dyDescent="0.25">
      <c r="A2" s="14" t="s">
        <v>79</v>
      </c>
      <c r="B2" s="16">
        <v>41730</v>
      </c>
      <c r="E2" t="s">
        <v>14</v>
      </c>
      <c r="F2" s="4">
        <f>SUM(Annuitair!$J$2:'Annuitair'!$J$361)</f>
        <v>0</v>
      </c>
      <c r="G2" s="4">
        <f ca="1">SUM('Annuitair experimenteren'!$K$2:'Annuitair experimenteren'!$K$361)</f>
        <v>0</v>
      </c>
      <c r="H2" s="4">
        <f>SUM('Annuitair zonder gift'!$J$2:'Annuitair zonder gift'!$J$361)</f>
        <v>0</v>
      </c>
      <c r="I2" s="4">
        <f>SUM(Huur!C2:C361)</f>
        <v>0</v>
      </c>
      <c r="V2" t="s">
        <v>68</v>
      </c>
      <c r="X2" s="12">
        <v>0.5</v>
      </c>
      <c r="Y2" s="12">
        <v>0.5</v>
      </c>
    </row>
    <row r="3" spans="1:25" x14ac:dyDescent="0.25">
      <c r="A3" t="s">
        <v>0</v>
      </c>
      <c r="B3" s="6">
        <v>0</v>
      </c>
      <c r="C3" s="4"/>
      <c r="E3" t="s">
        <v>77</v>
      </c>
      <c r="F3" s="4">
        <f>SUM(Annuitair!$H$2:'Annuitair'!$H$361)</f>
        <v>0</v>
      </c>
      <c r="G3" s="4">
        <f ca="1">SUM('Annuitair experimenteren'!$I$2:'Annuitair experimenteren'!$I$361)</f>
        <v>0</v>
      </c>
      <c r="H3" s="4">
        <f>SUM('Annuitair zonder gift'!$H$2:'Annuitair zonder gift'!$H$361)</f>
        <v>0</v>
      </c>
      <c r="I3" s="4">
        <v>0</v>
      </c>
      <c r="V3" t="s">
        <v>67</v>
      </c>
      <c r="W3" s="4"/>
      <c r="X3" s="11">
        <v>0</v>
      </c>
      <c r="Y3" s="11">
        <v>0</v>
      </c>
    </row>
    <row r="4" spans="1:25" x14ac:dyDescent="0.25">
      <c r="A4" t="s">
        <v>1</v>
      </c>
      <c r="B4" s="7">
        <v>0</v>
      </c>
      <c r="E4" t="s">
        <v>15</v>
      </c>
      <c r="F4" s="4">
        <f>F2-F3</f>
        <v>0</v>
      </c>
      <c r="G4" s="4">
        <f ca="1">G2-G3</f>
        <v>0</v>
      </c>
      <c r="H4" s="4">
        <f>H2-H3</f>
        <v>0</v>
      </c>
      <c r="I4" s="4">
        <f>SUM(I2:I3)</f>
        <v>0</v>
      </c>
      <c r="W4" s="4"/>
      <c r="X4" s="4"/>
      <c r="Y4" s="4"/>
    </row>
    <row r="5" spans="1:25" x14ac:dyDescent="0.25">
      <c r="A5" t="s">
        <v>9</v>
      </c>
      <c r="B5" s="33">
        <f>B4*0.4%</f>
        <v>0</v>
      </c>
      <c r="F5" s="4"/>
      <c r="G5" s="4"/>
      <c r="H5" s="4"/>
      <c r="I5" s="4"/>
      <c r="J5" s="4"/>
      <c r="V5" t="s">
        <v>34</v>
      </c>
      <c r="W5" s="11">
        <v>0</v>
      </c>
      <c r="X5" s="4"/>
      <c r="Y5" s="4"/>
    </row>
    <row r="6" spans="1:25" x14ac:dyDescent="0.25">
      <c r="B6" s="4" t="s">
        <v>109</v>
      </c>
      <c r="C6" t="s">
        <v>107</v>
      </c>
      <c r="F6" t="s">
        <v>78</v>
      </c>
      <c r="G6" t="s">
        <v>78</v>
      </c>
      <c r="H6" t="s">
        <v>78</v>
      </c>
      <c r="I6" s="4" t="s">
        <v>78</v>
      </c>
      <c r="W6" s="4"/>
      <c r="X6" s="4"/>
      <c r="Y6" s="4"/>
    </row>
    <row r="7" spans="1:25" x14ac:dyDescent="0.25">
      <c r="A7" t="s">
        <v>16</v>
      </c>
      <c r="B7" s="8">
        <v>0</v>
      </c>
      <c r="C7" s="1" t="e">
        <f>((Annuitair!F2-Annuitair!H2)*12)/Annuitair!L2</f>
        <v>#DIV/0!</v>
      </c>
      <c r="E7" t="s">
        <v>22</v>
      </c>
      <c r="F7" s="4">
        <f>Annuitair!$K5</f>
        <v>0</v>
      </c>
      <c r="G7" s="4">
        <f ca="1">'Annuitair experimenteren'!$L4</f>
        <v>0</v>
      </c>
      <c r="H7" s="4">
        <f>'Annuitair zonder gift'!$K4</f>
        <v>0</v>
      </c>
      <c r="I7" s="4">
        <f>Huur!$C2</f>
        <v>0</v>
      </c>
      <c r="J7" s="4"/>
      <c r="V7" t="s">
        <v>102</v>
      </c>
      <c r="W7" s="11">
        <v>0</v>
      </c>
      <c r="X7" s="4"/>
      <c r="Y7" s="4"/>
    </row>
    <row r="8" spans="1:25" x14ac:dyDescent="0.25">
      <c r="A8" t="s">
        <v>17</v>
      </c>
      <c r="B8" s="9">
        <v>0</v>
      </c>
      <c r="C8" s="1" t="e">
        <f>((Annuitair!F61-Annuitair!H61)*12)/Annuitair!L61</f>
        <v>#DIV/0!</v>
      </c>
      <c r="E8" t="s">
        <v>23</v>
      </c>
      <c r="F8" s="4">
        <f>Annuitair!$K61</f>
        <v>0</v>
      </c>
      <c r="G8" s="4">
        <f ca="1">'Annuitair experimenteren'!$L61</f>
        <v>0</v>
      </c>
      <c r="H8" s="4">
        <f>'Annuitair zonder gift'!$K61</f>
        <v>0</v>
      </c>
      <c r="I8" s="4">
        <f>Huur!$C61</f>
        <v>0</v>
      </c>
      <c r="J8" s="4"/>
      <c r="V8" t="s">
        <v>101</v>
      </c>
      <c r="W8" s="11">
        <v>0</v>
      </c>
      <c r="X8" s="4"/>
      <c r="Y8" s="4"/>
    </row>
    <row r="9" spans="1:25" x14ac:dyDescent="0.25">
      <c r="A9" t="s">
        <v>18</v>
      </c>
      <c r="B9" s="9">
        <v>0</v>
      </c>
      <c r="C9" s="1" t="e">
        <f>((Annuitair!F121-Annuitair!H121)*12)/Annuitair!L121</f>
        <v>#DIV/0!</v>
      </c>
      <c r="E9" t="s">
        <v>24</v>
      </c>
      <c r="F9" s="4">
        <f>Annuitair!$K122</f>
        <v>0</v>
      </c>
      <c r="G9" s="4">
        <f ca="1">'Annuitair experimenteren'!$L122</f>
        <v>0</v>
      </c>
      <c r="H9" s="4">
        <f>'Annuitair zonder gift'!$K122</f>
        <v>0</v>
      </c>
      <c r="I9" s="4">
        <f>Huur!$C122</f>
        <v>0</v>
      </c>
      <c r="J9" s="4"/>
      <c r="V9" t="s">
        <v>104</v>
      </c>
      <c r="W9" s="11">
        <v>0</v>
      </c>
      <c r="X9" s="4"/>
      <c r="Y9" s="4"/>
    </row>
    <row r="10" spans="1:25" x14ac:dyDescent="0.25">
      <c r="A10" t="s">
        <v>19</v>
      </c>
      <c r="B10" s="9">
        <v>0</v>
      </c>
      <c r="C10" s="1" t="e">
        <f>((Annuitair!F181-Annuitair!H181)*12)/Annuitair!L181</f>
        <v>#DIV/0!</v>
      </c>
      <c r="E10" t="s">
        <v>25</v>
      </c>
      <c r="F10" s="4">
        <f>Annuitair!$K170</f>
        <v>0</v>
      </c>
      <c r="G10" s="4">
        <f ca="1">'Annuitair experimenteren'!$L182</f>
        <v>0</v>
      </c>
      <c r="H10" s="4">
        <f>'Annuitair zonder gift'!$K182</f>
        <v>0</v>
      </c>
      <c r="I10" s="4">
        <f>Huur!$C182</f>
        <v>0</v>
      </c>
      <c r="J10" s="4"/>
      <c r="V10" t="s">
        <v>103</v>
      </c>
      <c r="W10" s="11">
        <v>0</v>
      </c>
      <c r="X10" s="4"/>
      <c r="Y10" s="4"/>
    </row>
    <row r="11" spans="1:25" x14ac:dyDescent="0.25">
      <c r="A11" t="s">
        <v>20</v>
      </c>
      <c r="B11" s="9">
        <v>0</v>
      </c>
      <c r="C11" s="1" t="e">
        <f>((Annuitair!F241-Annuitair!H241)*12)/Annuitair!L241</f>
        <v>#DIV/0!</v>
      </c>
      <c r="E11" t="s">
        <v>26</v>
      </c>
      <c r="F11" s="4">
        <f>Annuitair!$K242</f>
        <v>0</v>
      </c>
      <c r="G11" s="4">
        <f ca="1">'Annuitair experimenteren'!$L242</f>
        <v>0</v>
      </c>
      <c r="H11" s="4">
        <f>'Annuitair zonder gift'!$K242</f>
        <v>0</v>
      </c>
      <c r="I11" s="4">
        <f>Huur!$C242</f>
        <v>0</v>
      </c>
      <c r="J11" s="4"/>
      <c r="W11" s="4"/>
      <c r="X11" s="4"/>
      <c r="Y11" s="4"/>
    </row>
    <row r="12" spans="1:25" x14ac:dyDescent="0.25">
      <c r="A12" t="s">
        <v>21</v>
      </c>
      <c r="B12" s="9">
        <v>0</v>
      </c>
      <c r="C12" s="1" t="e">
        <f>((Annuitair!F301-Annuitair!H301)*12)/Annuitair!L301</f>
        <v>#DIV/0!</v>
      </c>
      <c r="E12" t="s">
        <v>27</v>
      </c>
      <c r="F12" s="4">
        <f>Annuitair!$K302</f>
        <v>0</v>
      </c>
      <c r="G12" s="4">
        <f ca="1">'Annuitair experimenteren'!$L302</f>
        <v>0</v>
      </c>
      <c r="H12" s="4">
        <f>'Annuitair zonder gift'!$K302</f>
        <v>0</v>
      </c>
      <c r="I12" s="4">
        <f>Huur!$C302</f>
        <v>0</v>
      </c>
      <c r="J12" s="4"/>
      <c r="V12" t="s">
        <v>69</v>
      </c>
      <c r="W12" s="11">
        <v>0</v>
      </c>
      <c r="X12" s="4"/>
      <c r="Y12" s="4"/>
    </row>
    <row r="13" spans="1:25" x14ac:dyDescent="0.25">
      <c r="A13" t="s">
        <v>12</v>
      </c>
      <c r="B13" s="10">
        <v>0</v>
      </c>
      <c r="E13" t="s">
        <v>91</v>
      </c>
      <c r="F13" s="4">
        <f>Annuitair!$K361</f>
        <v>0</v>
      </c>
      <c r="G13" s="4">
        <f ca="1">'Annuitair experimenteren'!$L361</f>
        <v>0</v>
      </c>
      <c r="H13" s="4">
        <f>'Annuitair zonder gift'!$K361</f>
        <v>0</v>
      </c>
      <c r="I13" s="4">
        <f>Huur!$C361</f>
        <v>0</v>
      </c>
      <c r="J13" s="4"/>
      <c r="V13" t="s">
        <v>43</v>
      </c>
      <c r="W13" s="11">
        <v>0</v>
      </c>
      <c r="X13" s="4"/>
      <c r="Y13" s="4"/>
    </row>
    <row r="14" spans="1:25" x14ac:dyDescent="0.25">
      <c r="I14" s="4"/>
      <c r="V14" t="s">
        <v>76</v>
      </c>
      <c r="W14" s="4"/>
      <c r="X14" s="11">
        <v>0</v>
      </c>
      <c r="Y14" s="11">
        <v>0</v>
      </c>
    </row>
    <row r="15" spans="1:25" x14ac:dyDescent="0.25">
      <c r="A15" t="s">
        <v>111</v>
      </c>
      <c r="B15" s="27"/>
      <c r="E15" t="str">
        <f>"Over per maand nu "&amp;X1</f>
        <v>Over per maand nu Jantje</v>
      </c>
      <c r="F15" s="4">
        <f>'Totaalplaatje Annuitair'!$C$51</f>
        <v>0</v>
      </c>
      <c r="G15" s="4">
        <f>'Totaalplaatje Annuitair'!$C$51</f>
        <v>0</v>
      </c>
      <c r="H15" s="4">
        <f>'Totaalplaatje Annuitair'!$C$51</f>
        <v>0</v>
      </c>
      <c r="I15" s="4">
        <f>'Totaalplaatje Huur'!C51</f>
        <v>0</v>
      </c>
      <c r="V15" t="s">
        <v>70</v>
      </c>
      <c r="W15" s="4"/>
      <c r="X15" s="11">
        <v>0</v>
      </c>
      <c r="Y15" s="11">
        <v>0</v>
      </c>
    </row>
    <row r="16" spans="1:25" x14ac:dyDescent="0.25">
      <c r="A16" t="s">
        <v>110</v>
      </c>
      <c r="B16" s="28"/>
      <c r="E16" t="str">
        <f>"Over per maand nu "&amp;Y1</f>
        <v>Over per maand nu Pietje</v>
      </c>
      <c r="F16" s="5">
        <f>'Totaalplaatje Annuitair'!$D$51</f>
        <v>0</v>
      </c>
      <c r="G16" s="5">
        <f>'Totaalplaatje Annuitair'!$D$51</f>
        <v>0</v>
      </c>
      <c r="H16" s="5">
        <f>'Totaalplaatje Annuitair'!$D$51</f>
        <v>0</v>
      </c>
      <c r="I16" s="5">
        <f>'Totaalplaatje Huur'!D51</f>
        <v>0</v>
      </c>
      <c r="V16" t="s">
        <v>71</v>
      </c>
      <c r="W16" s="4"/>
      <c r="X16" s="11">
        <v>0</v>
      </c>
      <c r="Y16" s="11">
        <v>0</v>
      </c>
    </row>
    <row r="17" spans="1:25" x14ac:dyDescent="0.25">
      <c r="A17" t="s">
        <v>113</v>
      </c>
      <c r="B17" s="28">
        <v>1221.93</v>
      </c>
      <c r="F17" s="4">
        <f>SUM(F15:F16)</f>
        <v>0</v>
      </c>
      <c r="G17" s="4">
        <f>SUM(G15:G16)</f>
        <v>0</v>
      </c>
      <c r="H17" s="4">
        <f>SUM(H15:H16)</f>
        <v>0</v>
      </c>
      <c r="I17" s="4">
        <f>SUM(I15:I16)</f>
        <v>0</v>
      </c>
      <c r="W17" s="4"/>
      <c r="X17" s="11"/>
      <c r="Y17" s="11"/>
    </row>
    <row r="18" spans="1:25" x14ac:dyDescent="0.25">
      <c r="A18" t="s">
        <v>115</v>
      </c>
      <c r="B18" s="30">
        <v>54789</v>
      </c>
      <c r="V18" t="s">
        <v>72</v>
      </c>
      <c r="W18" s="11">
        <v>0</v>
      </c>
      <c r="X18" s="4"/>
      <c r="Y18" s="4"/>
    </row>
    <row r="19" spans="1:25" x14ac:dyDescent="0.25">
      <c r="F19" s="4"/>
      <c r="G19" s="4"/>
      <c r="H19" s="4"/>
      <c r="I19" s="4"/>
      <c r="W19" s="11"/>
      <c r="X19" s="4"/>
      <c r="Y19" s="4"/>
    </row>
    <row r="20" spans="1:25" x14ac:dyDescent="0.25">
      <c r="A20" t="s">
        <v>99</v>
      </c>
      <c r="B20" s="16">
        <v>52628</v>
      </c>
      <c r="F20" s="4"/>
      <c r="G20" s="4"/>
      <c r="H20" s="4"/>
      <c r="I20" s="4"/>
      <c r="W20" s="4"/>
      <c r="X20" s="4"/>
      <c r="Y20" s="4"/>
    </row>
    <row r="21" spans="1:25" x14ac:dyDescent="0.25">
      <c r="A21" t="s">
        <v>100</v>
      </c>
      <c r="B21" s="25">
        <v>45324</v>
      </c>
      <c r="F21" s="4"/>
      <c r="G21" s="4"/>
      <c r="H21" s="4"/>
      <c r="I21" s="4"/>
      <c r="V21" t="s">
        <v>73</v>
      </c>
      <c r="W21" s="11">
        <v>0</v>
      </c>
      <c r="X21" s="4"/>
      <c r="Y21" s="4"/>
    </row>
    <row r="22" spans="1:25" x14ac:dyDescent="0.25">
      <c r="A22" t="s">
        <v>114</v>
      </c>
      <c r="B22" s="15">
        <f ca="1">TODAY()</f>
        <v>43688</v>
      </c>
      <c r="V22" t="s">
        <v>49</v>
      </c>
      <c r="W22" s="4"/>
      <c r="X22" s="11">
        <v>0</v>
      </c>
      <c r="Y22" s="11">
        <v>0</v>
      </c>
    </row>
    <row r="23" spans="1:25" x14ac:dyDescent="0.25">
      <c r="A23" t="s">
        <v>121</v>
      </c>
      <c r="B23" s="34">
        <v>0</v>
      </c>
      <c r="W23" s="4"/>
      <c r="X23" s="4"/>
      <c r="Y23" s="4"/>
    </row>
    <row r="24" spans="1:25" x14ac:dyDescent="0.25">
      <c r="V24" t="s">
        <v>74</v>
      </c>
      <c r="W24" s="11">
        <v>0</v>
      </c>
      <c r="X24" s="4"/>
      <c r="Y24" s="4"/>
    </row>
    <row r="25" spans="1:25" x14ac:dyDescent="0.25">
      <c r="V25" t="s">
        <v>53</v>
      </c>
      <c r="W25" s="11">
        <v>0</v>
      </c>
      <c r="X25" s="4"/>
      <c r="Y25" s="4"/>
    </row>
    <row r="26" spans="1:25" x14ac:dyDescent="0.25">
      <c r="V26" t="s">
        <v>55</v>
      </c>
      <c r="W26" s="11">
        <v>0</v>
      </c>
      <c r="X26" s="4"/>
      <c r="Y26" s="4"/>
    </row>
    <row r="27" spans="1:25" x14ac:dyDescent="0.25">
      <c r="V27" t="s">
        <v>56</v>
      </c>
      <c r="W27" s="11">
        <v>0</v>
      </c>
      <c r="X27" s="4"/>
      <c r="Y27" s="4"/>
    </row>
    <row r="28" spans="1:25" x14ac:dyDescent="0.25">
      <c r="V28" t="s">
        <v>75</v>
      </c>
      <c r="W28" s="11">
        <v>0</v>
      </c>
      <c r="X28" s="4"/>
      <c r="Y28" s="4"/>
    </row>
    <row r="29" spans="1:25" x14ac:dyDescent="0.25">
      <c r="W29" s="4"/>
      <c r="X29" s="4"/>
      <c r="Y29" s="4"/>
    </row>
    <row r="30" spans="1:25" x14ac:dyDescent="0.25">
      <c r="V30" t="s">
        <v>2</v>
      </c>
      <c r="W30" s="4"/>
      <c r="X30" s="11">
        <v>0</v>
      </c>
      <c r="Y30" s="11">
        <v>0</v>
      </c>
    </row>
    <row r="113" spans="1:3" x14ac:dyDescent="0.25">
      <c r="A113" t="s">
        <v>105</v>
      </c>
      <c r="B113" t="s">
        <v>106</v>
      </c>
    </row>
    <row r="114" spans="1:3" x14ac:dyDescent="0.25">
      <c r="A114">
        <v>2014</v>
      </c>
      <c r="B114" s="4">
        <f>SUM(Annuitair!F2:F11)</f>
        <v>0</v>
      </c>
    </row>
    <row r="115" spans="1:3" x14ac:dyDescent="0.25">
      <c r="A115">
        <v>2015</v>
      </c>
      <c r="B115" s="4">
        <f>SUM(Annuitair!F12:F23)</f>
        <v>0</v>
      </c>
      <c r="C115" s="4">
        <f>(SUM(Annuitair!H12:H23))-3593</f>
        <v>-3593</v>
      </c>
    </row>
    <row r="116" spans="1:3" x14ac:dyDescent="0.25">
      <c r="A116">
        <v>2016</v>
      </c>
      <c r="B116" s="4">
        <f>SUM(Annuitair!F24:F35)</f>
        <v>0</v>
      </c>
      <c r="C116" s="4">
        <f>AVERAGE(Annuitair!H24:H35)</f>
        <v>0</v>
      </c>
    </row>
    <row r="117" spans="1:3" x14ac:dyDescent="0.25">
      <c r="A117">
        <v>2017</v>
      </c>
      <c r="B117" s="4">
        <f>SUM(Annuitair!F36:F47)</f>
        <v>0</v>
      </c>
      <c r="C117" s="4">
        <f>AVERAGE(Annuitair!H36:H47)</f>
        <v>0</v>
      </c>
    </row>
    <row r="118" spans="1:3" x14ac:dyDescent="0.25">
      <c r="A118">
        <v>2018</v>
      </c>
      <c r="B118" s="4">
        <f>SUM(Annuitair!F47:F58)</f>
        <v>0</v>
      </c>
      <c r="C118" s="4">
        <f>AVERAGE(Annuitair!H47:H58)</f>
        <v>0</v>
      </c>
    </row>
    <row r="119" spans="1:3" x14ac:dyDescent="0.25">
      <c r="A119">
        <v>2019</v>
      </c>
      <c r="B119" s="4">
        <f>SUM(Annuitair!F59:F70)</f>
        <v>0</v>
      </c>
      <c r="C119" s="4">
        <f>AVERAGE(Annuitair!H59:H70)</f>
        <v>0</v>
      </c>
    </row>
    <row r="120" spans="1:3" x14ac:dyDescent="0.25">
      <c r="A120">
        <v>2020</v>
      </c>
      <c r="B120" s="4">
        <f>SUM(Annuitair!F71:F82)</f>
        <v>0</v>
      </c>
      <c r="C120" s="4">
        <f>AVERAGE(Annuitair!H71:H82)</f>
        <v>0</v>
      </c>
    </row>
    <row r="121" spans="1:3" x14ac:dyDescent="0.25">
      <c r="A121">
        <v>2021</v>
      </c>
      <c r="B121" s="4">
        <f>SUM(Annuitair!F83:F94)</f>
        <v>0</v>
      </c>
      <c r="C121" s="4">
        <f>AVERAGE(Annuitair!H83:H94)</f>
        <v>0</v>
      </c>
    </row>
    <row r="122" spans="1:3" x14ac:dyDescent="0.25">
      <c r="A122">
        <v>2022</v>
      </c>
      <c r="B122" s="4"/>
    </row>
    <row r="123" spans="1:3" x14ac:dyDescent="0.25">
      <c r="A123">
        <v>2023</v>
      </c>
      <c r="B123" s="4"/>
    </row>
    <row r="124" spans="1:3" x14ac:dyDescent="0.25">
      <c r="A124">
        <v>2024</v>
      </c>
      <c r="B124" s="4"/>
    </row>
    <row r="125" spans="1:3" x14ac:dyDescent="0.25">
      <c r="A125">
        <v>2025</v>
      </c>
      <c r="B125" s="4"/>
    </row>
    <row r="126" spans="1:3" x14ac:dyDescent="0.25">
      <c r="A126">
        <v>2026</v>
      </c>
      <c r="B126" s="4"/>
    </row>
    <row r="127" spans="1:3" x14ac:dyDescent="0.25">
      <c r="A127">
        <v>2027</v>
      </c>
      <c r="B127" s="4"/>
    </row>
    <row r="128" spans="1:3" x14ac:dyDescent="0.25">
      <c r="A128">
        <v>2028</v>
      </c>
      <c r="B128" s="4"/>
    </row>
    <row r="129" spans="1:2" x14ac:dyDescent="0.25">
      <c r="A129">
        <v>2029</v>
      </c>
      <c r="B129" s="4"/>
    </row>
    <row r="130" spans="1:2" x14ac:dyDescent="0.25">
      <c r="A130">
        <v>2030</v>
      </c>
      <c r="B130" s="4"/>
    </row>
    <row r="131" spans="1:2" x14ac:dyDescent="0.25">
      <c r="A131">
        <v>2031</v>
      </c>
      <c r="B131" s="4"/>
    </row>
    <row r="132" spans="1:2" x14ac:dyDescent="0.25">
      <c r="A132">
        <v>2032</v>
      </c>
      <c r="B132" s="4"/>
    </row>
    <row r="133" spans="1:2" x14ac:dyDescent="0.25">
      <c r="A133">
        <v>2033</v>
      </c>
      <c r="B133" s="4"/>
    </row>
    <row r="134" spans="1:2" x14ac:dyDescent="0.25">
      <c r="A134">
        <v>2034</v>
      </c>
      <c r="B134" s="4"/>
    </row>
    <row r="135" spans="1:2" x14ac:dyDescent="0.25">
      <c r="A135">
        <v>2035</v>
      </c>
      <c r="B135" s="4"/>
    </row>
    <row r="136" spans="1:2" x14ac:dyDescent="0.25">
      <c r="A136">
        <v>2036</v>
      </c>
      <c r="B136" s="4"/>
    </row>
    <row r="137" spans="1:2" x14ac:dyDescent="0.25">
      <c r="A137">
        <v>2037</v>
      </c>
      <c r="B137" s="4"/>
    </row>
    <row r="138" spans="1:2" x14ac:dyDescent="0.25">
      <c r="A138">
        <v>2038</v>
      </c>
      <c r="B138" s="4"/>
    </row>
    <row r="139" spans="1:2" x14ac:dyDescent="0.25">
      <c r="A139">
        <v>2039</v>
      </c>
      <c r="B139" s="4"/>
    </row>
    <row r="140" spans="1:2" x14ac:dyDescent="0.25">
      <c r="A140">
        <v>2040</v>
      </c>
      <c r="B140" s="4"/>
    </row>
    <row r="141" spans="1:2" x14ac:dyDescent="0.25">
      <c r="A141">
        <v>2041</v>
      </c>
      <c r="B141" s="4"/>
    </row>
    <row r="142" spans="1:2" x14ac:dyDescent="0.25">
      <c r="A142">
        <v>2042</v>
      </c>
      <c r="B142" s="4"/>
    </row>
    <row r="143" spans="1:2" x14ac:dyDescent="0.25">
      <c r="A143">
        <v>2043</v>
      </c>
      <c r="B143" s="4"/>
    </row>
    <row r="144" spans="1:2" x14ac:dyDescent="0.25">
      <c r="A144">
        <v>2044</v>
      </c>
      <c r="B144" s="4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7" zoomScaleNormal="100" workbookViewId="0">
      <selection activeCell="B17" sqref="B17"/>
    </sheetView>
  </sheetViews>
  <sheetFormatPr defaultRowHeight="15" x14ac:dyDescent="0.25"/>
  <cols>
    <col min="1" max="1" width="27.42578125" bestFit="1" customWidth="1"/>
    <col min="2" max="4" width="20.7109375" style="4" customWidth="1"/>
  </cols>
  <sheetData>
    <row r="1" spans="1:4" x14ac:dyDescent="0.25">
      <c r="B1" s="4" t="s">
        <v>28</v>
      </c>
      <c r="C1" s="4" t="str">
        <f>Invoer!X1</f>
        <v>Jantje</v>
      </c>
      <c r="D1" s="4" t="str">
        <f>Invoer!Y1</f>
        <v>Pietje</v>
      </c>
    </row>
    <row r="2" spans="1:4" x14ac:dyDescent="0.25">
      <c r="A2" t="s">
        <v>29</v>
      </c>
    </row>
    <row r="3" spans="1:4" x14ac:dyDescent="0.25">
      <c r="A3" t="s">
        <v>30</v>
      </c>
      <c r="C3" s="4">
        <f>Invoer!X3</f>
        <v>0</v>
      </c>
      <c r="D3" s="4">
        <f>Invoer!Y3</f>
        <v>0</v>
      </c>
    </row>
    <row r="6" spans="1:4" x14ac:dyDescent="0.25">
      <c r="A6" t="s">
        <v>31</v>
      </c>
    </row>
    <row r="7" spans="1:4" x14ac:dyDescent="0.25">
      <c r="A7" t="s">
        <v>32</v>
      </c>
    </row>
    <row r="8" spans="1:4" x14ac:dyDescent="0.25">
      <c r="A8" t="s">
        <v>33</v>
      </c>
      <c r="B8" s="4">
        <f>Lineair!I4</f>
        <v>0</v>
      </c>
    </row>
    <row r="9" spans="1:4" x14ac:dyDescent="0.25">
      <c r="A9" t="s">
        <v>34</v>
      </c>
      <c r="B9" s="4">
        <f>Invoer!W5</f>
        <v>0</v>
      </c>
    </row>
    <row r="10" spans="1:4" x14ac:dyDescent="0.25">
      <c r="A10" t="s">
        <v>35</v>
      </c>
    </row>
    <row r="12" spans="1:4" x14ac:dyDescent="0.25">
      <c r="A12" t="s">
        <v>36</v>
      </c>
    </row>
    <row r="13" spans="1:4" x14ac:dyDescent="0.25">
      <c r="A13" t="s">
        <v>37</v>
      </c>
      <c r="B13" s="4">
        <f>Invoer!W7</f>
        <v>0</v>
      </c>
    </row>
    <row r="14" spans="1:4" x14ac:dyDescent="0.25">
      <c r="A14" t="s">
        <v>38</v>
      </c>
      <c r="B14" s="4">
        <f>Invoer!W8</f>
        <v>0</v>
      </c>
    </row>
    <row r="15" spans="1:4" x14ac:dyDescent="0.25">
      <c r="A15" t="s">
        <v>64</v>
      </c>
      <c r="B15" s="4">
        <f>Invoer!W9</f>
        <v>0</v>
      </c>
    </row>
    <row r="16" spans="1:4" x14ac:dyDescent="0.25">
      <c r="A16" t="s">
        <v>65</v>
      </c>
      <c r="B16" s="4">
        <f>Invoer!W10</f>
        <v>0</v>
      </c>
    </row>
    <row r="17" spans="1:4" x14ac:dyDescent="0.25">
      <c r="A17" t="s">
        <v>39</v>
      </c>
    </row>
    <row r="19" spans="1:4" x14ac:dyDescent="0.25">
      <c r="A19" t="s">
        <v>40</v>
      </c>
      <c r="C19" s="4">
        <f>Invoer!X14</f>
        <v>0</v>
      </c>
      <c r="D19" s="4">
        <f>Invoer!Y14</f>
        <v>0</v>
      </c>
    </row>
    <row r="24" spans="1:4" x14ac:dyDescent="0.25">
      <c r="A24" t="s">
        <v>41</v>
      </c>
    </row>
    <row r="25" spans="1:4" x14ac:dyDescent="0.25">
      <c r="A25" t="s">
        <v>42</v>
      </c>
      <c r="B25" s="4">
        <f>Invoer!W12</f>
        <v>0</v>
      </c>
    </row>
    <row r="26" spans="1:4" x14ac:dyDescent="0.25">
      <c r="A26" t="s">
        <v>43</v>
      </c>
      <c r="B26" s="4">
        <f>Invoer!W13</f>
        <v>0</v>
      </c>
    </row>
    <row r="27" spans="1:4" x14ac:dyDescent="0.25">
      <c r="A27" t="s">
        <v>44</v>
      </c>
      <c r="C27" s="4">
        <f>Invoer!X15</f>
        <v>0</v>
      </c>
      <c r="D27" s="4">
        <f>Invoer!Y15</f>
        <v>0</v>
      </c>
    </row>
    <row r="28" spans="1:4" x14ac:dyDescent="0.25">
      <c r="A28" t="s">
        <v>45</v>
      </c>
      <c r="C28" s="4">
        <f>Invoer!X16</f>
        <v>0</v>
      </c>
      <c r="D28" s="4">
        <f>Invoer!Y16</f>
        <v>0</v>
      </c>
    </row>
    <row r="29" spans="1:4" x14ac:dyDescent="0.25">
      <c r="A29" t="s">
        <v>46</v>
      </c>
      <c r="B29" s="4">
        <f>Invoer!W18</f>
        <v>0</v>
      </c>
    </row>
    <row r="31" spans="1:4" x14ac:dyDescent="0.25">
      <c r="A31" t="s">
        <v>47</v>
      </c>
    </row>
    <row r="32" spans="1:4" x14ac:dyDescent="0.25">
      <c r="A32" t="s">
        <v>48</v>
      </c>
    </row>
    <row r="33" spans="1:4" x14ac:dyDescent="0.25">
      <c r="A33" t="s">
        <v>49</v>
      </c>
      <c r="C33" s="4">
        <f>Invoer!X22</f>
        <v>0</v>
      </c>
      <c r="D33" s="4">
        <f>Invoer!Y22</f>
        <v>0</v>
      </c>
    </row>
    <row r="34" spans="1:4" x14ac:dyDescent="0.25">
      <c r="A34" t="s">
        <v>50</v>
      </c>
    </row>
    <row r="35" spans="1:4" x14ac:dyDescent="0.25">
      <c r="A35" t="s">
        <v>51</v>
      </c>
      <c r="B35" s="4">
        <f>Invoer!W21</f>
        <v>0</v>
      </c>
    </row>
    <row r="37" spans="1:4" x14ac:dyDescent="0.25">
      <c r="A37" t="s">
        <v>52</v>
      </c>
    </row>
    <row r="38" spans="1:4" x14ac:dyDescent="0.25">
      <c r="A38" t="s">
        <v>41</v>
      </c>
      <c r="B38" s="4">
        <f>Invoer!W24</f>
        <v>0</v>
      </c>
    </row>
    <row r="39" spans="1:4" x14ac:dyDescent="0.25">
      <c r="A39" t="s">
        <v>53</v>
      </c>
      <c r="B39" s="4">
        <f>Invoer!W25</f>
        <v>0</v>
      </c>
    </row>
    <row r="40" spans="1:4" x14ac:dyDescent="0.25">
      <c r="A40" t="s">
        <v>54</v>
      </c>
    </row>
    <row r="41" spans="1:4" x14ac:dyDescent="0.25">
      <c r="A41" t="s">
        <v>55</v>
      </c>
      <c r="B41" s="4">
        <f>Invoer!W26</f>
        <v>0</v>
      </c>
    </row>
    <row r="42" spans="1:4" x14ac:dyDescent="0.25">
      <c r="A42" t="s">
        <v>56</v>
      </c>
      <c r="B42" s="4">
        <f>Invoer!W27</f>
        <v>0</v>
      </c>
    </row>
    <row r="43" spans="1:4" x14ac:dyDescent="0.25">
      <c r="A43" t="s">
        <v>57</v>
      </c>
      <c r="B43" s="4">
        <f>Invoer!W28</f>
        <v>0</v>
      </c>
    </row>
    <row r="45" spans="1:4" x14ac:dyDescent="0.25">
      <c r="A45" t="s">
        <v>63</v>
      </c>
      <c r="C45" s="4">
        <f>Invoer!X30</f>
        <v>0</v>
      </c>
      <c r="D45" s="4">
        <f>Invoer!Y30</f>
        <v>0</v>
      </c>
    </row>
    <row r="47" spans="1:4" x14ac:dyDescent="0.25">
      <c r="A47" t="s">
        <v>58</v>
      </c>
      <c r="C47" s="1">
        <f>Invoer!X2</f>
        <v>0.5</v>
      </c>
      <c r="D47" s="1">
        <f>Invoer!Y2</f>
        <v>0.5</v>
      </c>
    </row>
    <row r="48" spans="1:4" x14ac:dyDescent="0.25">
      <c r="A48" t="s">
        <v>59</v>
      </c>
      <c r="B48" s="4">
        <f>SUM(B2:B43)</f>
        <v>0</v>
      </c>
      <c r="C48" s="4">
        <f>B48*C47</f>
        <v>0</v>
      </c>
      <c r="D48" s="4">
        <f>B48*D47</f>
        <v>0</v>
      </c>
    </row>
    <row r="49" spans="1:4" x14ac:dyDescent="0.25">
      <c r="A49" t="s">
        <v>60</v>
      </c>
      <c r="C49" s="4">
        <f>SUM(C19:C46)</f>
        <v>0</v>
      </c>
      <c r="D49" s="4">
        <f>SUM(D19:D46)</f>
        <v>0</v>
      </c>
    </row>
    <row r="50" spans="1:4" x14ac:dyDescent="0.25">
      <c r="A50" t="s">
        <v>61</v>
      </c>
      <c r="C50" s="4">
        <f>SUM(C48:C49)</f>
        <v>0</v>
      </c>
      <c r="D50" s="4">
        <f>SUM(D48:D49)</f>
        <v>0</v>
      </c>
    </row>
    <row r="51" spans="1:4" x14ac:dyDescent="0.25">
      <c r="A51" t="s">
        <v>62</v>
      </c>
      <c r="C51" s="4">
        <f>C3-C50</f>
        <v>0</v>
      </c>
      <c r="D51" s="4">
        <f>D3-D50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selection activeCell="B14" sqref="B14"/>
    </sheetView>
  </sheetViews>
  <sheetFormatPr defaultRowHeight="15" x14ac:dyDescent="0.25"/>
  <cols>
    <col min="1" max="1" width="27.42578125" bestFit="1" customWidth="1"/>
    <col min="2" max="4" width="20.7109375" style="4" customWidth="1"/>
  </cols>
  <sheetData>
    <row r="1" spans="1:4" x14ac:dyDescent="0.25">
      <c r="B1" s="4" t="s">
        <v>28</v>
      </c>
      <c r="C1" s="4" t="str">
        <f>Invoer!X1</f>
        <v>Jantje</v>
      </c>
      <c r="D1" s="4" t="str">
        <f>Invoer!Y1</f>
        <v>Pietje</v>
      </c>
    </row>
    <row r="2" spans="1:4" x14ac:dyDescent="0.25">
      <c r="A2" t="s">
        <v>29</v>
      </c>
    </row>
    <row r="3" spans="1:4" x14ac:dyDescent="0.25">
      <c r="A3" t="s">
        <v>30</v>
      </c>
      <c r="C3" s="4">
        <f>Invoer!X3</f>
        <v>0</v>
      </c>
      <c r="D3" s="4">
        <f>Invoer!Y3</f>
        <v>0</v>
      </c>
    </row>
    <row r="6" spans="1:4" x14ac:dyDescent="0.25">
      <c r="A6" t="s">
        <v>31</v>
      </c>
    </row>
    <row r="7" spans="1:4" x14ac:dyDescent="0.25">
      <c r="A7" t="s">
        <v>32</v>
      </c>
    </row>
    <row r="8" spans="1:4" x14ac:dyDescent="0.25">
      <c r="A8" t="s">
        <v>33</v>
      </c>
      <c r="B8" s="4">
        <f>Annuitair!I4</f>
        <v>0</v>
      </c>
    </row>
    <row r="9" spans="1:4" x14ac:dyDescent="0.25">
      <c r="A9" t="s">
        <v>34</v>
      </c>
      <c r="B9" s="4">
        <f>Invoer!W5</f>
        <v>0</v>
      </c>
    </row>
    <row r="10" spans="1:4" x14ac:dyDescent="0.25">
      <c r="A10" t="s">
        <v>35</v>
      </c>
    </row>
    <row r="12" spans="1:4" x14ac:dyDescent="0.25">
      <c r="A12" t="s">
        <v>36</v>
      </c>
    </row>
    <row r="13" spans="1:4" x14ac:dyDescent="0.25">
      <c r="A13" t="s">
        <v>37</v>
      </c>
      <c r="B13" s="4">
        <f>Invoer!W7</f>
        <v>0</v>
      </c>
    </row>
    <row r="14" spans="1:4" x14ac:dyDescent="0.25">
      <c r="A14" t="s">
        <v>38</v>
      </c>
      <c r="B14" s="4">
        <f>Invoer!W8</f>
        <v>0</v>
      </c>
    </row>
    <row r="15" spans="1:4" x14ac:dyDescent="0.25">
      <c r="A15" t="s">
        <v>64</v>
      </c>
      <c r="B15" s="4">
        <f>Invoer!W9</f>
        <v>0</v>
      </c>
    </row>
    <row r="16" spans="1:4" x14ac:dyDescent="0.25">
      <c r="A16" t="s">
        <v>65</v>
      </c>
      <c r="B16" s="4">
        <f>Invoer!W10</f>
        <v>0</v>
      </c>
    </row>
    <row r="17" spans="1:4" x14ac:dyDescent="0.25">
      <c r="A17" t="s">
        <v>39</v>
      </c>
    </row>
    <row r="19" spans="1:4" x14ac:dyDescent="0.25">
      <c r="A19" t="s">
        <v>40</v>
      </c>
      <c r="C19" s="4">
        <f>Invoer!X14</f>
        <v>0</v>
      </c>
      <c r="D19" s="4">
        <f>Invoer!Y14</f>
        <v>0</v>
      </c>
    </row>
    <row r="24" spans="1:4" x14ac:dyDescent="0.25">
      <c r="A24" t="s">
        <v>41</v>
      </c>
    </row>
    <row r="25" spans="1:4" x14ac:dyDescent="0.25">
      <c r="A25" t="s">
        <v>42</v>
      </c>
      <c r="B25" s="4">
        <f>Invoer!W12</f>
        <v>0</v>
      </c>
    </row>
    <row r="26" spans="1:4" x14ac:dyDescent="0.25">
      <c r="A26" t="s">
        <v>43</v>
      </c>
      <c r="B26" s="4">
        <f>Invoer!W13</f>
        <v>0</v>
      </c>
    </row>
    <row r="27" spans="1:4" x14ac:dyDescent="0.25">
      <c r="A27" t="s">
        <v>44</v>
      </c>
      <c r="C27" s="4">
        <f>Invoer!X15</f>
        <v>0</v>
      </c>
      <c r="D27" s="4">
        <f>Invoer!Y15</f>
        <v>0</v>
      </c>
    </row>
    <row r="28" spans="1:4" x14ac:dyDescent="0.25">
      <c r="A28" t="s">
        <v>45</v>
      </c>
      <c r="C28" s="4">
        <f>Invoer!X16</f>
        <v>0</v>
      </c>
      <c r="D28" s="4">
        <f>Invoer!Y16</f>
        <v>0</v>
      </c>
    </row>
    <row r="29" spans="1:4" x14ac:dyDescent="0.25">
      <c r="A29" t="s">
        <v>46</v>
      </c>
      <c r="B29" s="4">
        <f>Invoer!W18</f>
        <v>0</v>
      </c>
    </row>
    <row r="31" spans="1:4" x14ac:dyDescent="0.25">
      <c r="A31" t="s">
        <v>47</v>
      </c>
    </row>
    <row r="32" spans="1:4" x14ac:dyDescent="0.25">
      <c r="A32" t="s">
        <v>48</v>
      </c>
    </row>
    <row r="33" spans="1:4" x14ac:dyDescent="0.25">
      <c r="A33" t="s">
        <v>49</v>
      </c>
      <c r="C33" s="4">
        <f>Invoer!X22</f>
        <v>0</v>
      </c>
      <c r="D33" s="4">
        <f>Invoer!Y22</f>
        <v>0</v>
      </c>
    </row>
    <row r="34" spans="1:4" x14ac:dyDescent="0.25">
      <c r="A34" t="s">
        <v>50</v>
      </c>
    </row>
    <row r="35" spans="1:4" x14ac:dyDescent="0.25">
      <c r="A35" t="s">
        <v>51</v>
      </c>
      <c r="B35" s="4">
        <f>Invoer!W21</f>
        <v>0</v>
      </c>
    </row>
    <row r="37" spans="1:4" x14ac:dyDescent="0.25">
      <c r="A37" t="s">
        <v>52</v>
      </c>
    </row>
    <row r="38" spans="1:4" x14ac:dyDescent="0.25">
      <c r="A38" t="s">
        <v>41</v>
      </c>
      <c r="B38" s="4">
        <f>Invoer!W24</f>
        <v>0</v>
      </c>
    </row>
    <row r="39" spans="1:4" x14ac:dyDescent="0.25">
      <c r="A39" t="s">
        <v>53</v>
      </c>
      <c r="B39" s="4">
        <f>Invoer!W25</f>
        <v>0</v>
      </c>
    </row>
    <row r="40" spans="1:4" x14ac:dyDescent="0.25">
      <c r="A40" t="s">
        <v>54</v>
      </c>
    </row>
    <row r="41" spans="1:4" x14ac:dyDescent="0.25">
      <c r="A41" t="s">
        <v>55</v>
      </c>
      <c r="B41" s="4">
        <f>Invoer!W26</f>
        <v>0</v>
      </c>
    </row>
    <row r="42" spans="1:4" x14ac:dyDescent="0.25">
      <c r="A42" t="s">
        <v>56</v>
      </c>
      <c r="B42" s="4">
        <f>Invoer!W27</f>
        <v>0</v>
      </c>
    </row>
    <row r="43" spans="1:4" x14ac:dyDescent="0.25">
      <c r="A43" t="s">
        <v>57</v>
      </c>
      <c r="B43" s="4">
        <f>Invoer!W28</f>
        <v>0</v>
      </c>
    </row>
    <row r="45" spans="1:4" x14ac:dyDescent="0.25">
      <c r="A45" t="s">
        <v>63</v>
      </c>
      <c r="C45" s="4">
        <f>Invoer!X30</f>
        <v>0</v>
      </c>
      <c r="D45" s="4">
        <f>Invoer!Y30</f>
        <v>0</v>
      </c>
    </row>
    <row r="47" spans="1:4" x14ac:dyDescent="0.25">
      <c r="A47" t="s">
        <v>58</v>
      </c>
      <c r="C47" s="1">
        <f>Invoer!X2</f>
        <v>0.5</v>
      </c>
      <c r="D47" s="1">
        <f>Invoer!Y2</f>
        <v>0.5</v>
      </c>
    </row>
    <row r="48" spans="1:4" x14ac:dyDescent="0.25">
      <c r="A48" t="s">
        <v>59</v>
      </c>
      <c r="B48" s="4">
        <f>SUM(B2:B43)</f>
        <v>0</v>
      </c>
      <c r="C48" s="4">
        <f>B48*C47</f>
        <v>0</v>
      </c>
      <c r="D48" s="4">
        <f>B48*D47</f>
        <v>0</v>
      </c>
    </row>
    <row r="49" spans="1:4" x14ac:dyDescent="0.25">
      <c r="A49" t="s">
        <v>60</v>
      </c>
      <c r="C49" s="4">
        <f>SUM(C19:C46)</f>
        <v>0</v>
      </c>
      <c r="D49" s="4">
        <f>SUM(D19:D46)</f>
        <v>0</v>
      </c>
    </row>
    <row r="50" spans="1:4" x14ac:dyDescent="0.25">
      <c r="A50" t="s">
        <v>61</v>
      </c>
      <c r="C50" s="4">
        <f>SUM(C48:C49)</f>
        <v>0</v>
      </c>
      <c r="D50" s="4">
        <f>SUM(D48:D49)</f>
        <v>0</v>
      </c>
    </row>
    <row r="51" spans="1:4" x14ac:dyDescent="0.25">
      <c r="A51" t="s">
        <v>62</v>
      </c>
      <c r="C51" s="4">
        <f>C3-C50</f>
        <v>0</v>
      </c>
      <c r="D51" s="4">
        <f>D3-D50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selection activeCell="B16" sqref="B16"/>
    </sheetView>
  </sheetViews>
  <sheetFormatPr defaultRowHeight="15" x14ac:dyDescent="0.25"/>
  <cols>
    <col min="1" max="1" width="27.42578125" bestFit="1" customWidth="1"/>
    <col min="2" max="4" width="20.7109375" style="4" customWidth="1"/>
  </cols>
  <sheetData>
    <row r="1" spans="1:4" x14ac:dyDescent="0.25">
      <c r="B1" s="4" t="s">
        <v>28</v>
      </c>
      <c r="C1" s="4" t="str">
        <f>Invoer!X1</f>
        <v>Jantje</v>
      </c>
      <c r="D1" s="4" t="str">
        <f>Invoer!Y1</f>
        <v>Pietje</v>
      </c>
    </row>
    <row r="2" spans="1:4" x14ac:dyDescent="0.25">
      <c r="A2" t="s">
        <v>29</v>
      </c>
    </row>
    <row r="3" spans="1:4" x14ac:dyDescent="0.25">
      <c r="A3" t="s">
        <v>30</v>
      </c>
      <c r="C3" s="4">
        <f>Invoer!X3</f>
        <v>0</v>
      </c>
      <c r="D3" s="4">
        <f>Invoer!Y3</f>
        <v>0</v>
      </c>
    </row>
    <row r="6" spans="1:4" x14ac:dyDescent="0.25">
      <c r="A6" t="s">
        <v>31</v>
      </c>
    </row>
    <row r="7" spans="1:4" x14ac:dyDescent="0.25">
      <c r="A7" t="s">
        <v>32</v>
      </c>
    </row>
    <row r="8" spans="1:4" x14ac:dyDescent="0.25">
      <c r="A8" t="s">
        <v>33</v>
      </c>
      <c r="B8" s="4">
        <f>Huur!C2</f>
        <v>0</v>
      </c>
    </row>
    <row r="9" spans="1:4" x14ac:dyDescent="0.25">
      <c r="A9" t="s">
        <v>34</v>
      </c>
      <c r="B9" s="4">
        <f>Invoer!W5</f>
        <v>0</v>
      </c>
    </row>
    <row r="10" spans="1:4" x14ac:dyDescent="0.25">
      <c r="A10" t="s">
        <v>35</v>
      </c>
    </row>
    <row r="12" spans="1:4" x14ac:dyDescent="0.25">
      <c r="A12" t="s">
        <v>36</v>
      </c>
    </row>
    <row r="13" spans="1:4" x14ac:dyDescent="0.25">
      <c r="A13" t="s">
        <v>37</v>
      </c>
      <c r="B13" s="4">
        <f>Invoer!W7</f>
        <v>0</v>
      </c>
    </row>
    <row r="14" spans="1:4" x14ac:dyDescent="0.25">
      <c r="A14" t="s">
        <v>38</v>
      </c>
      <c r="B14" s="4">
        <f>Invoer!W8</f>
        <v>0</v>
      </c>
    </row>
    <row r="15" spans="1:4" x14ac:dyDescent="0.25">
      <c r="A15" t="s">
        <v>64</v>
      </c>
    </row>
    <row r="16" spans="1:4" x14ac:dyDescent="0.25">
      <c r="A16" t="s">
        <v>65</v>
      </c>
      <c r="B16" s="4">
        <f>Invoer!W10</f>
        <v>0</v>
      </c>
    </row>
    <row r="17" spans="1:4" x14ac:dyDescent="0.25">
      <c r="A17" t="s">
        <v>39</v>
      </c>
    </row>
    <row r="19" spans="1:4" x14ac:dyDescent="0.25">
      <c r="A19" t="s">
        <v>40</v>
      </c>
      <c r="C19" s="4">
        <f>Invoer!X14</f>
        <v>0</v>
      </c>
      <c r="D19" s="4">
        <f>Invoer!Y14</f>
        <v>0</v>
      </c>
    </row>
    <row r="24" spans="1:4" x14ac:dyDescent="0.25">
      <c r="A24" t="s">
        <v>41</v>
      </c>
    </row>
    <row r="25" spans="1:4" x14ac:dyDescent="0.25">
      <c r="A25" t="s">
        <v>42</v>
      </c>
      <c r="B25" s="4">
        <f>Invoer!W12</f>
        <v>0</v>
      </c>
    </row>
    <row r="26" spans="1:4" x14ac:dyDescent="0.25">
      <c r="A26" t="s">
        <v>43</v>
      </c>
      <c r="B26" s="4">
        <f>Invoer!W13</f>
        <v>0</v>
      </c>
    </row>
    <row r="27" spans="1:4" x14ac:dyDescent="0.25">
      <c r="A27" t="s">
        <v>44</v>
      </c>
      <c r="C27" s="4">
        <f>Invoer!X15</f>
        <v>0</v>
      </c>
      <c r="D27" s="4">
        <f>Invoer!Y15</f>
        <v>0</v>
      </c>
    </row>
    <row r="28" spans="1:4" x14ac:dyDescent="0.25">
      <c r="A28" t="s">
        <v>45</v>
      </c>
      <c r="C28" s="4">
        <f>Invoer!X16</f>
        <v>0</v>
      </c>
      <c r="D28" s="4">
        <f>Invoer!Y16</f>
        <v>0</v>
      </c>
    </row>
    <row r="29" spans="1:4" x14ac:dyDescent="0.25">
      <c r="A29" t="s">
        <v>46</v>
      </c>
      <c r="B29" s="4">
        <f>Invoer!W18</f>
        <v>0</v>
      </c>
    </row>
    <row r="31" spans="1:4" x14ac:dyDescent="0.25">
      <c r="A31" t="s">
        <v>47</v>
      </c>
    </row>
    <row r="32" spans="1:4" x14ac:dyDescent="0.25">
      <c r="A32" t="s">
        <v>48</v>
      </c>
    </row>
    <row r="33" spans="1:4" x14ac:dyDescent="0.25">
      <c r="A33" t="s">
        <v>49</v>
      </c>
      <c r="C33" s="4">
        <f>Invoer!X22</f>
        <v>0</v>
      </c>
      <c r="D33" s="4">
        <f>Invoer!Y22</f>
        <v>0</v>
      </c>
    </row>
    <row r="34" spans="1:4" x14ac:dyDescent="0.25">
      <c r="A34" t="s">
        <v>50</v>
      </c>
    </row>
    <row r="35" spans="1:4" x14ac:dyDescent="0.25">
      <c r="A35" t="s">
        <v>51</v>
      </c>
      <c r="B35" s="4">
        <f>Invoer!W21</f>
        <v>0</v>
      </c>
    </row>
    <row r="37" spans="1:4" x14ac:dyDescent="0.25">
      <c r="A37" t="s">
        <v>52</v>
      </c>
    </row>
    <row r="38" spans="1:4" x14ac:dyDescent="0.25">
      <c r="A38" t="s">
        <v>41</v>
      </c>
      <c r="B38" s="4">
        <f>Invoer!W24</f>
        <v>0</v>
      </c>
    </row>
    <row r="39" spans="1:4" x14ac:dyDescent="0.25">
      <c r="A39" t="s">
        <v>53</v>
      </c>
      <c r="B39" s="4">
        <f>Invoer!W25</f>
        <v>0</v>
      </c>
    </row>
    <row r="40" spans="1:4" x14ac:dyDescent="0.25">
      <c r="A40" t="s">
        <v>54</v>
      </c>
    </row>
    <row r="41" spans="1:4" x14ac:dyDescent="0.25">
      <c r="A41" t="s">
        <v>55</v>
      </c>
      <c r="B41" s="4">
        <f>Invoer!W26</f>
        <v>0</v>
      </c>
    </row>
    <row r="42" spans="1:4" x14ac:dyDescent="0.25">
      <c r="A42" t="s">
        <v>56</v>
      </c>
      <c r="B42" s="4">
        <f>Invoer!W27</f>
        <v>0</v>
      </c>
    </row>
    <row r="43" spans="1:4" x14ac:dyDescent="0.25">
      <c r="A43" t="s">
        <v>57</v>
      </c>
      <c r="B43" s="4">
        <f>Invoer!W28</f>
        <v>0</v>
      </c>
    </row>
    <row r="45" spans="1:4" x14ac:dyDescent="0.25">
      <c r="A45" t="s">
        <v>63</v>
      </c>
      <c r="C45" s="4">
        <f>Invoer!X30</f>
        <v>0</v>
      </c>
      <c r="D45" s="4">
        <f>Invoer!Y30</f>
        <v>0</v>
      </c>
    </row>
    <row r="47" spans="1:4" x14ac:dyDescent="0.25">
      <c r="A47" t="s">
        <v>58</v>
      </c>
      <c r="C47" s="1">
        <f>Invoer!X2</f>
        <v>0.5</v>
      </c>
      <c r="D47" s="1">
        <f>Invoer!Y2</f>
        <v>0.5</v>
      </c>
    </row>
    <row r="48" spans="1:4" x14ac:dyDescent="0.25">
      <c r="A48" t="s">
        <v>59</v>
      </c>
      <c r="B48" s="4">
        <f>SUM(B2:B43)</f>
        <v>0</v>
      </c>
      <c r="C48" s="4">
        <f>B48*C47</f>
        <v>0</v>
      </c>
      <c r="D48" s="4">
        <f>B48*D47</f>
        <v>0</v>
      </c>
    </row>
    <row r="49" spans="1:4" x14ac:dyDescent="0.25">
      <c r="A49" t="s">
        <v>60</v>
      </c>
      <c r="C49" s="4">
        <f>SUM(C19:C46)</f>
        <v>0</v>
      </c>
      <c r="D49" s="4">
        <f>SUM(D19:D46)</f>
        <v>0</v>
      </c>
    </row>
    <row r="50" spans="1:4" x14ac:dyDescent="0.25">
      <c r="A50" t="s">
        <v>61</v>
      </c>
      <c r="C50" s="4">
        <f>SUM(C48:C49)</f>
        <v>0</v>
      </c>
      <c r="D50" s="4">
        <f>SUM(D48:D49)</f>
        <v>0</v>
      </c>
    </row>
    <row r="51" spans="1:4" x14ac:dyDescent="0.25">
      <c r="A51" t="s">
        <v>62</v>
      </c>
      <c r="C51" s="4">
        <f>C3-C50</f>
        <v>0</v>
      </c>
      <c r="D51" s="4">
        <f>D3-D50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61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20.85546875" hidden="1" customWidth="1"/>
    <col min="2" max="2" width="12.28515625" style="32" customWidth="1"/>
    <col min="3" max="3" width="19.5703125" style="24" customWidth="1"/>
    <col min="4" max="4" width="25.7109375" style="23" customWidth="1"/>
    <col min="5" max="5" width="31.42578125" style="4" bestFit="1" customWidth="1"/>
    <col min="6" max="6" width="33.85546875" style="4" bestFit="1" customWidth="1"/>
    <col min="7" max="7" width="11.42578125" style="4" bestFit="1" customWidth="1"/>
    <col min="17" max="17" width="41.140625" bestFit="1" customWidth="1"/>
  </cols>
  <sheetData>
    <row r="1" spans="1:19" x14ac:dyDescent="0.25">
      <c r="A1" s="3" t="s">
        <v>83</v>
      </c>
      <c r="B1" s="31" t="s">
        <v>80</v>
      </c>
      <c r="C1" s="19" t="s">
        <v>84</v>
      </c>
      <c r="D1" s="18" t="s">
        <v>82</v>
      </c>
      <c r="E1" s="17" t="s">
        <v>85</v>
      </c>
      <c r="F1" s="17" t="s">
        <v>81</v>
      </c>
      <c r="G1" s="4" t="s">
        <v>108</v>
      </c>
      <c r="Q1" t="s">
        <v>116</v>
      </c>
    </row>
    <row r="2" spans="1:19" x14ac:dyDescent="0.25">
      <c r="A2" s="15">
        <f>IF(ISBLANK(B2),"",IF(DAY(B2)&lt;=DAY($B$2),DATE(YEAR(B2),MONTH(B2),DAY(B2)),DATE(YEAR(B2),MONTH(B2)+1,1)))</f>
        <v>41730</v>
      </c>
      <c r="B2" s="20">
        <f>Invoer!$B$2</f>
        <v>41730</v>
      </c>
      <c r="C2" s="21">
        <v>0</v>
      </c>
      <c r="D2" s="22"/>
      <c r="E2" s="4">
        <f>IF(ISNA(VLOOKUP(A2,Annuitair!A:L,12,0)),"",VLOOKUP(A2,Annuitair!A:L,12,0))</f>
        <v>0</v>
      </c>
      <c r="F2" s="4">
        <f>Invoer!$B$3-C2</f>
        <v>0</v>
      </c>
      <c r="P2">
        <v>2020</v>
      </c>
      <c r="Q2" t="str">
        <f>"=SOM('Annuitair experimenteren'!I"&amp;R2&amp;":I"&amp;S2&amp;")"</f>
        <v>=SOM('Annuitair experimenteren'!I71:I82)</v>
      </c>
      <c r="R2">
        <v>71</v>
      </c>
      <c r="S2">
        <v>82</v>
      </c>
    </row>
    <row r="3" spans="1:19" x14ac:dyDescent="0.25">
      <c r="A3" s="15" t="str">
        <f t="shared" ref="A3:A66" si="0">IF(ISBLANK(B3),"",IF(DAY(B3)&lt;=DAY($B$2),DATE(YEAR(B3),MONTH(B3),DAY(B3)),DATE(YEAR(B3),MONTH(B3)+1,1)))</f>
        <v/>
      </c>
      <c r="B3" s="20"/>
      <c r="C3" s="21"/>
      <c r="D3" s="22"/>
      <c r="E3" s="4" t="str">
        <f>IF(ISNA(VLOOKUP(A3,Annuitair!A:L,12,0)),"",VLOOKUP(A3,Annuitair!A:L,12,0))</f>
        <v/>
      </c>
      <c r="F3" s="4" t="str">
        <f t="shared" ref="F3:F66" si="1">IF(ISBLANK(C3),"",F2-C3)</f>
        <v/>
      </c>
      <c r="P3">
        <v>2021</v>
      </c>
      <c r="Q3" t="str">
        <f>"=SOM('Annuitair experimenteren'!I"&amp;R3&amp;":I"&amp;S3&amp;")"</f>
        <v>=SOM('Annuitair experimenteren'!I83:I94)</v>
      </c>
      <c r="R3">
        <f>83</f>
        <v>83</v>
      </c>
      <c r="S3">
        <f>R3+11</f>
        <v>94</v>
      </c>
    </row>
    <row r="4" spans="1:19" x14ac:dyDescent="0.25">
      <c r="A4" s="15" t="str">
        <f t="shared" si="0"/>
        <v/>
      </c>
      <c r="B4" s="20"/>
      <c r="C4" s="21"/>
      <c r="D4" s="22"/>
      <c r="E4" s="4" t="str">
        <f>IF(ISNA(VLOOKUP(A4,Annuitair!A:L,12,0)),"",VLOOKUP(A4,Annuitair!A:L,12,0))</f>
        <v/>
      </c>
      <c r="F4" s="4" t="str">
        <f t="shared" si="1"/>
        <v/>
      </c>
      <c r="P4">
        <v>2022</v>
      </c>
      <c r="Q4" t="str">
        <f t="shared" ref="Q4:Q19" si="2">"=SOM('Annuitair experimenteren'!I"&amp;R4&amp;":I"&amp;S4&amp;")"</f>
        <v>=SOM('Annuitair experimenteren'!I95:I106)</v>
      </c>
      <c r="R4">
        <f>R3+12</f>
        <v>95</v>
      </c>
      <c r="S4">
        <f t="shared" ref="S4:S19" si="3">R4+11</f>
        <v>106</v>
      </c>
    </row>
    <row r="5" spans="1:19" x14ac:dyDescent="0.25">
      <c r="A5" s="15" t="str">
        <f t="shared" si="0"/>
        <v/>
      </c>
      <c r="B5" s="20"/>
      <c r="C5" s="21"/>
      <c r="D5" s="22"/>
      <c r="E5" s="4" t="str">
        <f>IF(ISNA(VLOOKUP(A5,Annuitair!A:L,12,0)),"",VLOOKUP(A5,Annuitair!A:L,12,0))</f>
        <v/>
      </c>
      <c r="F5" s="4" t="str">
        <f t="shared" si="1"/>
        <v/>
      </c>
      <c r="P5">
        <v>2023</v>
      </c>
      <c r="Q5" t="str">
        <f t="shared" si="2"/>
        <v>=SOM('Annuitair experimenteren'!I107:I118)</v>
      </c>
      <c r="R5">
        <f>R4+12</f>
        <v>107</v>
      </c>
      <c r="S5">
        <f t="shared" si="3"/>
        <v>118</v>
      </c>
    </row>
    <row r="6" spans="1:19" x14ac:dyDescent="0.25">
      <c r="A6" s="15" t="str">
        <f t="shared" si="0"/>
        <v/>
      </c>
      <c r="B6" s="20"/>
      <c r="C6" s="4"/>
      <c r="D6" s="22"/>
      <c r="E6" s="4" t="str">
        <f>IF(ISNA(VLOOKUP(A6,Annuitair!A:L,12,0)),"",VLOOKUP(A6,Annuitair!A:L,12,0))</f>
        <v/>
      </c>
      <c r="F6" s="4" t="str">
        <f t="shared" si="1"/>
        <v/>
      </c>
      <c r="P6">
        <v>2024</v>
      </c>
      <c r="Q6" t="str">
        <f t="shared" si="2"/>
        <v>=SOM('Annuitair experimenteren'!I119:I130)</v>
      </c>
      <c r="R6">
        <f t="shared" ref="R6:R19" si="4">R5+12</f>
        <v>119</v>
      </c>
      <c r="S6">
        <f t="shared" si="3"/>
        <v>130</v>
      </c>
    </row>
    <row r="7" spans="1:19" x14ac:dyDescent="0.25">
      <c r="A7" s="15" t="str">
        <f t="shared" si="0"/>
        <v/>
      </c>
      <c r="B7" s="20"/>
      <c r="C7" s="4"/>
      <c r="D7" s="22"/>
      <c r="E7" s="4" t="str">
        <f>IF(ISNA(VLOOKUP(A7,Annuitair!A:L,12,0)),"",VLOOKUP(A7,Annuitair!A:L,12,0))</f>
        <v/>
      </c>
      <c r="F7" s="4" t="str">
        <f t="shared" si="1"/>
        <v/>
      </c>
      <c r="P7">
        <v>2025</v>
      </c>
      <c r="Q7" t="str">
        <f t="shared" si="2"/>
        <v>=SOM('Annuitair experimenteren'!I131:I142)</v>
      </c>
      <c r="R7">
        <f t="shared" si="4"/>
        <v>131</v>
      </c>
      <c r="S7">
        <f t="shared" si="3"/>
        <v>142</v>
      </c>
    </row>
    <row r="8" spans="1:19" x14ac:dyDescent="0.25">
      <c r="A8" s="15" t="str">
        <f t="shared" si="0"/>
        <v/>
      </c>
      <c r="B8" s="20"/>
      <c r="C8" s="4"/>
      <c r="D8" s="22"/>
      <c r="E8" s="4" t="str">
        <f>IF(ISNA(VLOOKUP(A8,Annuitair!A:L,12,0)),"",VLOOKUP(A8,Annuitair!A:L,12,0))</f>
        <v/>
      </c>
      <c r="F8" s="4" t="str">
        <f t="shared" si="1"/>
        <v/>
      </c>
      <c r="P8">
        <v>2026</v>
      </c>
      <c r="Q8" t="str">
        <f t="shared" si="2"/>
        <v>=SOM('Annuitair experimenteren'!I143:I154)</v>
      </c>
      <c r="R8">
        <f t="shared" si="4"/>
        <v>143</v>
      </c>
      <c r="S8">
        <f t="shared" si="3"/>
        <v>154</v>
      </c>
    </row>
    <row r="9" spans="1:19" x14ac:dyDescent="0.25">
      <c r="A9" s="15" t="str">
        <f t="shared" si="0"/>
        <v/>
      </c>
      <c r="B9" s="20"/>
      <c r="C9" s="4"/>
      <c r="D9" s="22"/>
      <c r="E9" s="4" t="str">
        <f>IF(ISNA(VLOOKUP(A9,Annuitair!A:L,12,0)),"",VLOOKUP(A9,Annuitair!A:L,12,0))</f>
        <v/>
      </c>
      <c r="F9" s="4" t="str">
        <f t="shared" si="1"/>
        <v/>
      </c>
      <c r="P9">
        <v>2027</v>
      </c>
      <c r="Q9" t="str">
        <f t="shared" si="2"/>
        <v>=SOM('Annuitair experimenteren'!I155:I166)</v>
      </c>
      <c r="R9">
        <f t="shared" si="4"/>
        <v>155</v>
      </c>
      <c r="S9">
        <f t="shared" si="3"/>
        <v>166</v>
      </c>
    </row>
    <row r="10" spans="1:19" x14ac:dyDescent="0.25">
      <c r="A10" s="15" t="str">
        <f t="shared" si="0"/>
        <v/>
      </c>
      <c r="B10" s="20"/>
      <c r="C10" s="4"/>
      <c r="D10" s="22"/>
      <c r="E10" s="4" t="str">
        <f>IF(ISNA(VLOOKUP(A10,Annuitair!A:L,12,0)),"",VLOOKUP(A10,Annuitair!A:L,12,0))</f>
        <v/>
      </c>
      <c r="F10" s="4" t="str">
        <f t="shared" si="1"/>
        <v/>
      </c>
      <c r="P10">
        <v>2028</v>
      </c>
      <c r="Q10" t="str">
        <f t="shared" si="2"/>
        <v>=SOM('Annuitair experimenteren'!I167:I178)</v>
      </c>
      <c r="R10">
        <f t="shared" si="4"/>
        <v>167</v>
      </c>
      <c r="S10">
        <f t="shared" si="3"/>
        <v>178</v>
      </c>
    </row>
    <row r="11" spans="1:19" x14ac:dyDescent="0.25">
      <c r="A11" s="15" t="str">
        <f t="shared" si="0"/>
        <v/>
      </c>
      <c r="B11" s="20"/>
      <c r="C11" s="4"/>
      <c r="D11" s="22"/>
      <c r="E11" s="4" t="str">
        <f>IF(ISNA(VLOOKUP(A11,Annuitair!A:L,12,0)),"",VLOOKUP(A11,Annuitair!A:L,12,0))</f>
        <v/>
      </c>
      <c r="F11" s="4" t="str">
        <f t="shared" si="1"/>
        <v/>
      </c>
      <c r="P11">
        <v>2029</v>
      </c>
      <c r="Q11" t="str">
        <f t="shared" si="2"/>
        <v>=SOM('Annuitair experimenteren'!I179:I190)</v>
      </c>
      <c r="R11">
        <f t="shared" si="4"/>
        <v>179</v>
      </c>
      <c r="S11">
        <f t="shared" si="3"/>
        <v>190</v>
      </c>
    </row>
    <row r="12" spans="1:19" x14ac:dyDescent="0.25">
      <c r="A12" s="15" t="str">
        <f t="shared" si="0"/>
        <v/>
      </c>
      <c r="B12" s="20"/>
      <c r="C12" s="4"/>
      <c r="D12" s="22"/>
      <c r="E12" s="4" t="str">
        <f>IF(ISNA(VLOOKUP(A12,Annuitair!A:L,12,0)),"",VLOOKUP(A12,Annuitair!A:L,12,0))</f>
        <v/>
      </c>
      <c r="F12" s="4" t="str">
        <f t="shared" si="1"/>
        <v/>
      </c>
      <c r="P12">
        <v>2030</v>
      </c>
      <c r="Q12" t="str">
        <f t="shared" si="2"/>
        <v>=SOM('Annuitair experimenteren'!I191:I202)</v>
      </c>
      <c r="R12">
        <f t="shared" si="4"/>
        <v>191</v>
      </c>
      <c r="S12">
        <f t="shared" si="3"/>
        <v>202</v>
      </c>
    </row>
    <row r="13" spans="1:19" x14ac:dyDescent="0.25">
      <c r="A13" s="15" t="str">
        <f t="shared" si="0"/>
        <v/>
      </c>
      <c r="B13" s="20"/>
      <c r="C13" s="4"/>
      <c r="D13" s="22"/>
      <c r="E13" s="4" t="str">
        <f>IF(ISNA(VLOOKUP(A13,Annuitair!A:L,12,0)),"",VLOOKUP(A13,Annuitair!A:L,12,0))</f>
        <v/>
      </c>
      <c r="F13" s="4" t="str">
        <f t="shared" si="1"/>
        <v/>
      </c>
      <c r="P13">
        <v>2031</v>
      </c>
      <c r="Q13" t="str">
        <f t="shared" si="2"/>
        <v>=SOM('Annuitair experimenteren'!I203:I214)</v>
      </c>
      <c r="R13">
        <f t="shared" si="4"/>
        <v>203</v>
      </c>
      <c r="S13">
        <f t="shared" si="3"/>
        <v>214</v>
      </c>
    </row>
    <row r="14" spans="1:19" x14ac:dyDescent="0.25">
      <c r="A14" s="15" t="str">
        <f t="shared" si="0"/>
        <v/>
      </c>
      <c r="B14" s="20"/>
      <c r="C14" s="4"/>
      <c r="D14" s="22"/>
      <c r="E14" s="4" t="str">
        <f>IF(ISNA(VLOOKUP(A14,Annuitair!A:L,12,0)),"",VLOOKUP(A14,Annuitair!A:L,12,0))</f>
        <v/>
      </c>
      <c r="F14" s="4" t="str">
        <f t="shared" si="1"/>
        <v/>
      </c>
      <c r="P14">
        <v>2032</v>
      </c>
      <c r="Q14" t="str">
        <f t="shared" si="2"/>
        <v>=SOM('Annuitair experimenteren'!I215:I226)</v>
      </c>
      <c r="R14">
        <f t="shared" si="4"/>
        <v>215</v>
      </c>
      <c r="S14">
        <f t="shared" si="3"/>
        <v>226</v>
      </c>
    </row>
    <row r="15" spans="1:19" x14ac:dyDescent="0.25">
      <c r="A15" s="15" t="str">
        <f t="shared" si="0"/>
        <v/>
      </c>
      <c r="B15" s="20"/>
      <c r="C15" s="4"/>
      <c r="D15" s="22"/>
      <c r="E15" s="4" t="str">
        <f>IF(ISNA(VLOOKUP(A15,Annuitair!A:L,12,0)),"",VLOOKUP(A15,Annuitair!A:L,12,0))</f>
        <v/>
      </c>
      <c r="F15" s="4" t="str">
        <f t="shared" si="1"/>
        <v/>
      </c>
      <c r="P15">
        <v>2033</v>
      </c>
      <c r="Q15" t="str">
        <f t="shared" si="2"/>
        <v>=SOM('Annuitair experimenteren'!I227:I238)</v>
      </c>
      <c r="R15">
        <f t="shared" si="4"/>
        <v>227</v>
      </c>
      <c r="S15">
        <f t="shared" si="3"/>
        <v>238</v>
      </c>
    </row>
    <row r="16" spans="1:19" x14ac:dyDescent="0.25">
      <c r="A16" s="15" t="str">
        <f t="shared" si="0"/>
        <v/>
      </c>
      <c r="B16" s="20"/>
      <c r="C16" s="4"/>
      <c r="D16" s="22"/>
      <c r="E16" s="4" t="str">
        <f>IF(ISNA(VLOOKUP(A16,Annuitair!A:L,12,0)),"",VLOOKUP(A16,Annuitair!A:L,12,0))</f>
        <v/>
      </c>
      <c r="F16" s="4" t="str">
        <f t="shared" si="1"/>
        <v/>
      </c>
      <c r="P16">
        <v>2034</v>
      </c>
      <c r="Q16" t="str">
        <f t="shared" si="2"/>
        <v>=SOM('Annuitair experimenteren'!I239:I250)</v>
      </c>
      <c r="R16">
        <f t="shared" si="4"/>
        <v>239</v>
      </c>
      <c r="S16">
        <f t="shared" si="3"/>
        <v>250</v>
      </c>
    </row>
    <row r="17" spans="1:19" x14ac:dyDescent="0.25">
      <c r="A17" s="15" t="str">
        <f t="shared" si="0"/>
        <v/>
      </c>
      <c r="B17" s="20"/>
      <c r="C17" s="4"/>
      <c r="D17" s="22"/>
      <c r="E17" s="4" t="str">
        <f>IF(ISNA(VLOOKUP(A17,Annuitair!A:L,12,0)),"",VLOOKUP(A17,Annuitair!A:L,12,0))</f>
        <v/>
      </c>
      <c r="F17" s="4" t="str">
        <f t="shared" si="1"/>
        <v/>
      </c>
      <c r="P17">
        <v>2035</v>
      </c>
      <c r="Q17" t="str">
        <f t="shared" si="2"/>
        <v>=SOM('Annuitair experimenteren'!I251:I262)</v>
      </c>
      <c r="R17">
        <f t="shared" si="4"/>
        <v>251</v>
      </c>
      <c r="S17">
        <f t="shared" si="3"/>
        <v>262</v>
      </c>
    </row>
    <row r="18" spans="1:19" x14ac:dyDescent="0.25">
      <c r="A18" s="15" t="str">
        <f t="shared" si="0"/>
        <v/>
      </c>
      <c r="B18" s="20"/>
      <c r="C18" s="4"/>
      <c r="D18" s="22"/>
      <c r="E18" s="4" t="str">
        <f>IF(ISNA(VLOOKUP(A18,Annuitair!A:L,12,0)),"",VLOOKUP(A18,Annuitair!A:L,12,0))</f>
        <v/>
      </c>
      <c r="F18" s="4" t="str">
        <f t="shared" si="1"/>
        <v/>
      </c>
      <c r="P18">
        <v>2036</v>
      </c>
      <c r="Q18" t="str">
        <f t="shared" si="2"/>
        <v>=SOM('Annuitair experimenteren'!I263:I274)</v>
      </c>
      <c r="R18">
        <f t="shared" si="4"/>
        <v>263</v>
      </c>
      <c r="S18">
        <f t="shared" si="3"/>
        <v>274</v>
      </c>
    </row>
    <row r="19" spans="1:19" x14ac:dyDescent="0.25">
      <c r="A19" s="15" t="str">
        <f t="shared" si="0"/>
        <v/>
      </c>
      <c r="B19" s="20"/>
      <c r="C19" s="4"/>
      <c r="D19" s="22"/>
      <c r="E19" s="4" t="str">
        <f>IF(ISNA(VLOOKUP(A19,Annuitair!A:L,12,0)),"",VLOOKUP(A19,Annuitair!A:L,12,0))</f>
        <v/>
      </c>
      <c r="F19" s="4" t="str">
        <f t="shared" si="1"/>
        <v/>
      </c>
      <c r="P19">
        <v>2037</v>
      </c>
      <c r="Q19" t="str">
        <f t="shared" si="2"/>
        <v>=SOM('Annuitair experimenteren'!I275:I286)</v>
      </c>
      <c r="R19">
        <f t="shared" si="4"/>
        <v>275</v>
      </c>
      <c r="S19">
        <f t="shared" si="3"/>
        <v>286</v>
      </c>
    </row>
    <row r="20" spans="1:19" x14ac:dyDescent="0.25">
      <c r="A20" s="15" t="str">
        <f t="shared" si="0"/>
        <v/>
      </c>
      <c r="B20" s="20"/>
      <c r="C20" s="4"/>
      <c r="D20" s="22"/>
      <c r="E20" s="4" t="str">
        <f>IF(ISNA(VLOOKUP(A20,Annuitair!A:L,12,0)),"",VLOOKUP(A20,Annuitair!A:L,12,0))</f>
        <v/>
      </c>
      <c r="F20" s="4" t="str">
        <f t="shared" si="1"/>
        <v/>
      </c>
    </row>
    <row r="21" spans="1:19" x14ac:dyDescent="0.25">
      <c r="A21" s="15" t="str">
        <f t="shared" si="0"/>
        <v/>
      </c>
      <c r="B21" s="20"/>
      <c r="C21" s="4"/>
      <c r="D21" s="22"/>
      <c r="E21" s="4" t="str">
        <f>IF(ISNA(VLOOKUP(A21,Annuitair!A:L,12,0)),"",VLOOKUP(A21,Annuitair!A:L,12,0))</f>
        <v/>
      </c>
      <c r="F21" s="4" t="str">
        <f t="shared" si="1"/>
        <v/>
      </c>
    </row>
    <row r="22" spans="1:19" x14ac:dyDescent="0.25">
      <c r="A22" s="15" t="str">
        <f t="shared" si="0"/>
        <v/>
      </c>
      <c r="B22" s="20"/>
      <c r="C22" s="4"/>
      <c r="D22" s="22"/>
      <c r="E22" s="4" t="str">
        <f>IF(ISNA(VLOOKUP(A22,Annuitair!A:L,12,0)),"",VLOOKUP(A22,Annuitair!A:L,12,0))</f>
        <v/>
      </c>
      <c r="F22" s="4" t="str">
        <f t="shared" si="1"/>
        <v/>
      </c>
    </row>
    <row r="23" spans="1:19" x14ac:dyDescent="0.25">
      <c r="A23" s="15" t="str">
        <f t="shared" si="0"/>
        <v/>
      </c>
      <c r="B23" s="20"/>
      <c r="C23" s="21"/>
      <c r="D23" s="22"/>
      <c r="E23" s="4" t="str">
        <f>IF(ISNA(VLOOKUP(A23,Annuitair!A:L,12,0)),"",VLOOKUP(A23,Annuitair!A:L,12,0))</f>
        <v/>
      </c>
      <c r="F23" s="4" t="str">
        <f t="shared" si="1"/>
        <v/>
      </c>
    </row>
    <row r="24" spans="1:19" x14ac:dyDescent="0.25">
      <c r="A24" s="15" t="str">
        <f t="shared" si="0"/>
        <v/>
      </c>
      <c r="B24" s="20"/>
      <c r="C24" s="21"/>
      <c r="D24" s="22"/>
      <c r="E24" s="4" t="str">
        <f>IF(ISNA(VLOOKUP(A24,Annuitair!A:L,12,0)),"",VLOOKUP(A24,Annuitair!A:L,12,0))</f>
        <v/>
      </c>
      <c r="F24" s="4" t="str">
        <f t="shared" si="1"/>
        <v/>
      </c>
    </row>
    <row r="25" spans="1:19" x14ac:dyDescent="0.25">
      <c r="A25" s="15" t="str">
        <f t="shared" si="0"/>
        <v/>
      </c>
      <c r="B25" s="20"/>
      <c r="C25" s="21"/>
      <c r="D25" s="22"/>
      <c r="E25" s="4" t="str">
        <f>IF(ISNA(VLOOKUP(A25,Annuitair!A:L,12,0)),"",VLOOKUP(A25,Annuitair!A:L,12,0))</f>
        <v/>
      </c>
      <c r="F25" s="4" t="str">
        <f t="shared" si="1"/>
        <v/>
      </c>
    </row>
    <row r="26" spans="1:19" x14ac:dyDescent="0.25">
      <c r="A26" s="15" t="str">
        <f t="shared" si="0"/>
        <v/>
      </c>
      <c r="B26" s="20"/>
      <c r="C26" s="21"/>
      <c r="D26" s="22"/>
      <c r="E26" s="4" t="str">
        <f>IF(ISNA(VLOOKUP(A26,Annuitair!A:L,12,0)),"",VLOOKUP(A26,Annuitair!A:L,12,0))</f>
        <v/>
      </c>
      <c r="F26" s="4" t="str">
        <f t="shared" si="1"/>
        <v/>
      </c>
    </row>
    <row r="27" spans="1:19" x14ac:dyDescent="0.25">
      <c r="A27" s="15" t="str">
        <f t="shared" si="0"/>
        <v/>
      </c>
      <c r="B27" s="20"/>
      <c r="C27" s="21"/>
      <c r="D27" s="22"/>
      <c r="E27" s="4" t="str">
        <f>IF(ISNA(VLOOKUP(A27,Annuitair!A:L,12,0)),"",VLOOKUP(A27,Annuitair!A:L,12,0))</f>
        <v/>
      </c>
      <c r="F27" s="4" t="str">
        <f t="shared" si="1"/>
        <v/>
      </c>
    </row>
    <row r="28" spans="1:19" x14ac:dyDescent="0.25">
      <c r="A28" s="15" t="str">
        <f t="shared" si="0"/>
        <v/>
      </c>
      <c r="B28" s="20"/>
      <c r="C28" s="21"/>
      <c r="D28" s="22"/>
      <c r="E28" s="4" t="str">
        <f>IF(ISNA(VLOOKUP(A28,Annuitair!A:L,12,0)),"",VLOOKUP(A28,Annuitair!A:L,12,0))</f>
        <v/>
      </c>
      <c r="F28" s="4" t="str">
        <f t="shared" si="1"/>
        <v/>
      </c>
    </row>
    <row r="29" spans="1:19" x14ac:dyDescent="0.25">
      <c r="A29" s="15" t="str">
        <f t="shared" si="0"/>
        <v/>
      </c>
      <c r="B29" s="20"/>
      <c r="C29" s="21"/>
      <c r="D29" s="22"/>
      <c r="E29" s="4" t="str">
        <f>IF(ISNA(VLOOKUP(A29,Annuitair!A:L,12,0)),"",VLOOKUP(A29,Annuitair!A:L,12,0))</f>
        <v/>
      </c>
      <c r="F29" s="4" t="str">
        <f t="shared" si="1"/>
        <v/>
      </c>
    </row>
    <row r="30" spans="1:19" x14ac:dyDescent="0.25">
      <c r="A30" s="15" t="str">
        <f t="shared" si="0"/>
        <v/>
      </c>
      <c r="B30" s="20"/>
      <c r="C30" s="21"/>
      <c r="D30" s="22"/>
      <c r="E30" s="4" t="str">
        <f>IF(ISNA(VLOOKUP(A30,Annuitair!A:L,12,0)),"",VLOOKUP(A30,Annuitair!A:L,12,0))</f>
        <v/>
      </c>
      <c r="F30" s="4" t="str">
        <f t="shared" si="1"/>
        <v/>
      </c>
    </row>
    <row r="31" spans="1:19" x14ac:dyDescent="0.25">
      <c r="A31" s="15" t="str">
        <f t="shared" si="0"/>
        <v/>
      </c>
      <c r="B31" s="20"/>
      <c r="C31" s="21"/>
      <c r="D31" s="22"/>
      <c r="E31" s="4" t="str">
        <f>IF(ISNA(VLOOKUP(A31,Annuitair!A:L,12,0)),"",VLOOKUP(A31,Annuitair!A:L,12,0))</f>
        <v/>
      </c>
      <c r="F31" s="4" t="str">
        <f t="shared" si="1"/>
        <v/>
      </c>
    </row>
    <row r="32" spans="1:19" x14ac:dyDescent="0.25">
      <c r="A32" s="15" t="str">
        <f t="shared" si="0"/>
        <v/>
      </c>
      <c r="B32" s="20"/>
      <c r="C32" s="21"/>
      <c r="D32" s="22"/>
      <c r="E32" s="4" t="str">
        <f>IF(ISNA(VLOOKUP(A32,Annuitair!A:L,12,0)),"",VLOOKUP(A32,Annuitair!A:L,12,0))</f>
        <v/>
      </c>
      <c r="F32" s="4" t="str">
        <f t="shared" si="1"/>
        <v/>
      </c>
    </row>
    <row r="33" spans="1:6" x14ac:dyDescent="0.25">
      <c r="A33" s="15" t="str">
        <f t="shared" si="0"/>
        <v/>
      </c>
      <c r="B33" s="20"/>
      <c r="C33" s="21"/>
      <c r="D33" s="22"/>
      <c r="E33" s="4" t="str">
        <f>IF(ISNA(VLOOKUP(A33,Annuitair!A:L,12,0)),"",VLOOKUP(A33,Annuitair!A:L,12,0))</f>
        <v/>
      </c>
      <c r="F33" s="4" t="str">
        <f t="shared" si="1"/>
        <v/>
      </c>
    </row>
    <row r="34" spans="1:6" x14ac:dyDescent="0.25">
      <c r="A34" s="15" t="str">
        <f t="shared" si="0"/>
        <v/>
      </c>
      <c r="B34" s="20"/>
      <c r="C34" s="21"/>
      <c r="D34" s="22"/>
      <c r="E34" s="4" t="str">
        <f>IF(ISNA(VLOOKUP(A34,Annuitair!A:L,12,0)),"",VLOOKUP(A34,Annuitair!A:L,12,0))</f>
        <v/>
      </c>
      <c r="F34" s="4" t="str">
        <f t="shared" si="1"/>
        <v/>
      </c>
    </row>
    <row r="35" spans="1:6" x14ac:dyDescent="0.25">
      <c r="A35" s="15" t="str">
        <f t="shared" si="0"/>
        <v/>
      </c>
      <c r="B35" s="20"/>
      <c r="C35" s="21"/>
      <c r="D35" s="22"/>
      <c r="E35" s="4" t="str">
        <f>IF(ISNA(VLOOKUP(A35,Annuitair!A:L,12,0)),"",VLOOKUP(A35,Annuitair!A:L,12,0))</f>
        <v/>
      </c>
      <c r="F35" s="4" t="str">
        <f t="shared" si="1"/>
        <v/>
      </c>
    </row>
    <row r="36" spans="1:6" x14ac:dyDescent="0.25">
      <c r="A36" s="15" t="str">
        <f t="shared" si="0"/>
        <v/>
      </c>
      <c r="B36" s="20"/>
      <c r="C36" s="21"/>
      <c r="D36" s="22"/>
      <c r="E36" s="4" t="str">
        <f>IF(ISNA(VLOOKUP(A36,Annuitair!A:L,12,0)),"",VLOOKUP(A36,Annuitair!A:L,12,0))</f>
        <v/>
      </c>
      <c r="F36" s="4" t="str">
        <f t="shared" si="1"/>
        <v/>
      </c>
    </row>
    <row r="37" spans="1:6" x14ac:dyDescent="0.25">
      <c r="A37" s="15" t="str">
        <f t="shared" si="0"/>
        <v/>
      </c>
      <c r="B37" s="20"/>
      <c r="C37" s="21"/>
      <c r="D37" s="22"/>
      <c r="E37" s="4" t="str">
        <f>IF(ISNA(VLOOKUP(A37,Annuitair!A:L,12,0)),"",VLOOKUP(A37,Annuitair!A:L,12,0))</f>
        <v/>
      </c>
      <c r="F37" s="4" t="str">
        <f t="shared" si="1"/>
        <v/>
      </c>
    </row>
    <row r="38" spans="1:6" x14ac:dyDescent="0.25">
      <c r="A38" s="15" t="str">
        <f t="shared" si="0"/>
        <v/>
      </c>
      <c r="B38" s="20"/>
      <c r="C38" s="21"/>
      <c r="D38" s="22"/>
      <c r="E38" s="4" t="str">
        <f>IF(ISNA(VLOOKUP(A38,Annuitair!A:L,12,0)),"",VLOOKUP(A38,Annuitair!A:L,12,0))</f>
        <v/>
      </c>
      <c r="F38" s="4" t="str">
        <f t="shared" si="1"/>
        <v/>
      </c>
    </row>
    <row r="39" spans="1:6" x14ac:dyDescent="0.25">
      <c r="A39" s="15" t="str">
        <f t="shared" si="0"/>
        <v/>
      </c>
      <c r="B39" s="20"/>
      <c r="C39" s="21"/>
      <c r="D39" s="22"/>
      <c r="E39" s="4" t="str">
        <f>IF(ISNA(VLOOKUP(A39,Annuitair!A:L,12,0)),"",VLOOKUP(A39,Annuitair!A:L,12,0))</f>
        <v/>
      </c>
      <c r="F39" s="4" t="str">
        <f t="shared" si="1"/>
        <v/>
      </c>
    </row>
    <row r="40" spans="1:6" x14ac:dyDescent="0.25">
      <c r="A40" s="15" t="str">
        <f t="shared" si="0"/>
        <v/>
      </c>
      <c r="B40" s="20"/>
      <c r="C40" s="21"/>
      <c r="D40" s="22"/>
      <c r="E40" s="4" t="str">
        <f>IF(ISNA(VLOOKUP(A40,Annuitair!A:L,12,0)),"",VLOOKUP(A40,Annuitair!A:L,12,0))</f>
        <v/>
      </c>
      <c r="F40" s="4" t="str">
        <f t="shared" si="1"/>
        <v/>
      </c>
    </row>
    <row r="41" spans="1:6" x14ac:dyDescent="0.25">
      <c r="A41" s="15" t="str">
        <f t="shared" si="0"/>
        <v/>
      </c>
      <c r="B41" s="20"/>
      <c r="C41" s="21"/>
      <c r="D41" s="22"/>
      <c r="E41" s="4" t="str">
        <f>IF(ISNA(VLOOKUP(A41,Annuitair!A:L,12,0)),"",VLOOKUP(A41,Annuitair!A:L,12,0))</f>
        <v/>
      </c>
      <c r="F41" s="4" t="str">
        <f t="shared" si="1"/>
        <v/>
      </c>
    </row>
    <row r="42" spans="1:6" x14ac:dyDescent="0.25">
      <c r="A42" s="15" t="str">
        <f t="shared" si="0"/>
        <v/>
      </c>
      <c r="B42" s="20"/>
      <c r="C42" s="21"/>
      <c r="D42" s="22"/>
      <c r="E42" s="4" t="str">
        <f>IF(ISNA(VLOOKUP(A42,Annuitair!A:L,12,0)),"",VLOOKUP(A42,Annuitair!A:L,12,0))</f>
        <v/>
      </c>
      <c r="F42" s="4" t="str">
        <f t="shared" si="1"/>
        <v/>
      </c>
    </row>
    <row r="43" spans="1:6" x14ac:dyDescent="0.25">
      <c r="A43" s="15" t="str">
        <f t="shared" si="0"/>
        <v/>
      </c>
      <c r="B43" s="20"/>
      <c r="C43" s="21"/>
      <c r="D43" s="22"/>
      <c r="E43" s="4" t="str">
        <f>IF(ISNA(VLOOKUP(A43,Annuitair!A:L,12,0)),"",VLOOKUP(A43,Annuitair!A:L,12,0))</f>
        <v/>
      </c>
      <c r="F43" s="4" t="str">
        <f t="shared" si="1"/>
        <v/>
      </c>
    </row>
    <row r="44" spans="1:6" x14ac:dyDescent="0.25">
      <c r="A44" s="15" t="str">
        <f t="shared" si="0"/>
        <v/>
      </c>
      <c r="B44" s="20"/>
      <c r="C44" s="21"/>
      <c r="D44" s="22"/>
      <c r="E44" s="4" t="str">
        <f>IF(ISNA(VLOOKUP(A44,Annuitair!A:L,12,0)),"",VLOOKUP(A44,Annuitair!A:L,12,0))</f>
        <v/>
      </c>
      <c r="F44" s="4" t="str">
        <f t="shared" si="1"/>
        <v/>
      </c>
    </row>
    <row r="45" spans="1:6" x14ac:dyDescent="0.25">
      <c r="A45" s="15" t="str">
        <f t="shared" si="0"/>
        <v/>
      </c>
      <c r="B45" s="20"/>
      <c r="C45" s="21"/>
      <c r="D45" s="22"/>
      <c r="E45" s="4" t="str">
        <f>IF(ISNA(VLOOKUP(A45,Annuitair!A:L,12,0)),"",VLOOKUP(A45,Annuitair!A:L,12,0))</f>
        <v/>
      </c>
      <c r="F45" s="4" t="str">
        <f t="shared" si="1"/>
        <v/>
      </c>
    </row>
    <row r="46" spans="1:6" x14ac:dyDescent="0.25">
      <c r="A46" s="15" t="str">
        <f t="shared" si="0"/>
        <v/>
      </c>
      <c r="B46" s="20"/>
      <c r="C46" s="21"/>
      <c r="D46" s="22"/>
      <c r="E46" s="4" t="str">
        <f>IF(ISNA(VLOOKUP(A46,Annuitair!A:L,12,0)),"",VLOOKUP(A46,Annuitair!A:L,12,0))</f>
        <v/>
      </c>
      <c r="F46" s="4" t="str">
        <f t="shared" si="1"/>
        <v/>
      </c>
    </row>
    <row r="47" spans="1:6" x14ac:dyDescent="0.25">
      <c r="A47" s="15" t="str">
        <f t="shared" si="0"/>
        <v/>
      </c>
      <c r="B47" s="20"/>
      <c r="C47" s="21"/>
      <c r="D47" s="22"/>
      <c r="E47" s="4" t="str">
        <f>IF(ISNA(VLOOKUP(A47,Annuitair!A:L,12,0)),"",VLOOKUP(A47,Annuitair!A:L,12,0))</f>
        <v/>
      </c>
      <c r="F47" s="4" t="str">
        <f t="shared" si="1"/>
        <v/>
      </c>
    </row>
    <row r="48" spans="1:6" x14ac:dyDescent="0.25">
      <c r="A48" s="15" t="str">
        <f t="shared" si="0"/>
        <v/>
      </c>
      <c r="B48" s="20"/>
      <c r="C48" s="21"/>
      <c r="D48" s="22"/>
      <c r="E48" s="4" t="str">
        <f>IF(ISNA(VLOOKUP(A48,Annuitair!A:L,12,0)),"",VLOOKUP(A48,Annuitair!A:L,12,0))</f>
        <v/>
      </c>
      <c r="F48" s="4" t="str">
        <f t="shared" si="1"/>
        <v/>
      </c>
    </row>
    <row r="49" spans="1:6" x14ac:dyDescent="0.25">
      <c r="A49" s="15" t="str">
        <f t="shared" si="0"/>
        <v/>
      </c>
      <c r="B49" s="20"/>
      <c r="C49" s="21"/>
      <c r="D49" s="22"/>
      <c r="E49" s="4" t="str">
        <f>IF(ISNA(VLOOKUP(A49,Annuitair!A:L,12,0)),"",VLOOKUP(A49,Annuitair!A:L,12,0))</f>
        <v/>
      </c>
      <c r="F49" s="4" t="str">
        <f t="shared" si="1"/>
        <v/>
      </c>
    </row>
    <row r="50" spans="1:6" x14ac:dyDescent="0.25">
      <c r="A50" s="15" t="str">
        <f t="shared" si="0"/>
        <v/>
      </c>
      <c r="B50" s="20"/>
      <c r="C50" s="21"/>
      <c r="D50" s="22"/>
      <c r="E50" s="4" t="str">
        <f>IF(ISNA(VLOOKUP(A50,Annuitair!A:L,12,0)),"",VLOOKUP(A50,Annuitair!A:L,12,0))</f>
        <v/>
      </c>
      <c r="F50" s="4" t="str">
        <f t="shared" si="1"/>
        <v/>
      </c>
    </row>
    <row r="51" spans="1:6" x14ac:dyDescent="0.25">
      <c r="A51" s="15" t="str">
        <f t="shared" si="0"/>
        <v/>
      </c>
      <c r="B51" s="20"/>
      <c r="C51" s="21"/>
      <c r="D51" s="22"/>
      <c r="E51" s="4" t="str">
        <f>IF(ISNA(VLOOKUP(A51,Annuitair!A:L,12,0)),"",VLOOKUP(A51,Annuitair!A:L,12,0))</f>
        <v/>
      </c>
      <c r="F51" s="4" t="str">
        <f t="shared" si="1"/>
        <v/>
      </c>
    </row>
    <row r="52" spans="1:6" x14ac:dyDescent="0.25">
      <c r="A52" s="15" t="str">
        <f t="shared" si="0"/>
        <v/>
      </c>
      <c r="B52" s="20"/>
      <c r="C52" s="21"/>
      <c r="D52" s="22"/>
      <c r="E52" s="4" t="str">
        <f>IF(ISNA(VLOOKUP(A52,Annuitair!A:L,12,0)),"",VLOOKUP(A52,Annuitair!A:L,12,0))</f>
        <v/>
      </c>
      <c r="F52" s="4" t="str">
        <f t="shared" si="1"/>
        <v/>
      </c>
    </row>
    <row r="53" spans="1:6" x14ac:dyDescent="0.25">
      <c r="A53" s="15" t="str">
        <f t="shared" si="0"/>
        <v/>
      </c>
      <c r="B53" s="20"/>
      <c r="C53" s="21"/>
      <c r="D53" s="22"/>
      <c r="E53" s="4" t="str">
        <f>IF(ISNA(VLOOKUP(A53,Annuitair!A:L,12,0)),"",VLOOKUP(A53,Annuitair!A:L,12,0))</f>
        <v/>
      </c>
      <c r="F53" s="4" t="str">
        <f t="shared" si="1"/>
        <v/>
      </c>
    </row>
    <row r="54" spans="1:6" x14ac:dyDescent="0.25">
      <c r="A54" s="15" t="str">
        <f t="shared" si="0"/>
        <v/>
      </c>
      <c r="B54" s="20"/>
      <c r="C54" s="21"/>
      <c r="D54" s="22"/>
      <c r="E54" s="4" t="str">
        <f>IF(ISNA(VLOOKUP(A54,Annuitair!A:L,12,0)),"",VLOOKUP(A54,Annuitair!A:L,12,0))</f>
        <v/>
      </c>
      <c r="F54" s="4" t="str">
        <f t="shared" si="1"/>
        <v/>
      </c>
    </row>
    <row r="55" spans="1:6" x14ac:dyDescent="0.25">
      <c r="A55" s="15" t="str">
        <f t="shared" si="0"/>
        <v/>
      </c>
      <c r="B55" s="20"/>
      <c r="C55" s="21"/>
      <c r="D55" s="22"/>
      <c r="E55" s="4" t="str">
        <f>IF(ISNA(VLOOKUP(A55,Annuitair!A:L,12,0)),"",VLOOKUP(A55,Annuitair!A:L,12,0))</f>
        <v/>
      </c>
      <c r="F55" s="4" t="str">
        <f t="shared" si="1"/>
        <v/>
      </c>
    </row>
    <row r="56" spans="1:6" x14ac:dyDescent="0.25">
      <c r="A56" s="15" t="str">
        <f t="shared" si="0"/>
        <v/>
      </c>
      <c r="B56" s="20"/>
      <c r="C56" s="21"/>
      <c r="D56" s="22"/>
      <c r="E56" s="4" t="str">
        <f>IF(ISNA(VLOOKUP(A56,Annuitair!A:L,12,0)),"",VLOOKUP(A56,Annuitair!A:L,12,0))</f>
        <v/>
      </c>
      <c r="F56" s="4" t="str">
        <f t="shared" si="1"/>
        <v/>
      </c>
    </row>
    <row r="57" spans="1:6" x14ac:dyDescent="0.25">
      <c r="A57" s="15" t="str">
        <f t="shared" si="0"/>
        <v/>
      </c>
      <c r="B57" s="20"/>
      <c r="C57" s="21"/>
      <c r="D57" s="22"/>
      <c r="E57" s="4" t="str">
        <f>IF(ISNA(VLOOKUP(A57,Annuitair!A:L,12,0)),"",VLOOKUP(A57,Annuitair!A:L,12,0))</f>
        <v/>
      </c>
      <c r="F57" s="4" t="str">
        <f t="shared" si="1"/>
        <v/>
      </c>
    </row>
    <row r="58" spans="1:6" x14ac:dyDescent="0.25">
      <c r="A58" s="15" t="str">
        <f t="shared" si="0"/>
        <v/>
      </c>
      <c r="B58" s="20"/>
      <c r="C58" s="21"/>
      <c r="D58" s="22"/>
      <c r="E58" s="4" t="str">
        <f>IF(ISNA(VLOOKUP(A58,Annuitair!A:L,12,0)),"",VLOOKUP(A58,Annuitair!A:L,12,0))</f>
        <v/>
      </c>
      <c r="F58" s="4" t="str">
        <f t="shared" si="1"/>
        <v/>
      </c>
    </row>
    <row r="59" spans="1:6" x14ac:dyDescent="0.25">
      <c r="A59" s="15" t="str">
        <f t="shared" si="0"/>
        <v/>
      </c>
      <c r="B59" s="20"/>
      <c r="C59" s="21"/>
      <c r="D59" s="22"/>
      <c r="E59" s="4" t="str">
        <f>IF(ISNA(VLOOKUP(A59,Annuitair!A:L,12,0)),"",VLOOKUP(A59,Annuitair!A:L,12,0))</f>
        <v/>
      </c>
      <c r="F59" s="4" t="str">
        <f t="shared" si="1"/>
        <v/>
      </c>
    </row>
    <row r="60" spans="1:6" x14ac:dyDescent="0.25">
      <c r="A60" s="15" t="str">
        <f t="shared" si="0"/>
        <v/>
      </c>
      <c r="B60" s="20"/>
      <c r="C60" s="21"/>
      <c r="D60" s="22"/>
      <c r="E60" s="4" t="str">
        <f>IF(ISNA(VLOOKUP(A60,Annuitair!A:L,12,0)),"",VLOOKUP(A60,Annuitair!A:L,12,0))</f>
        <v/>
      </c>
      <c r="F60" s="4" t="str">
        <f t="shared" si="1"/>
        <v/>
      </c>
    </row>
    <row r="61" spans="1:6" x14ac:dyDescent="0.25">
      <c r="A61" s="15" t="str">
        <f t="shared" si="0"/>
        <v/>
      </c>
      <c r="B61" s="20"/>
      <c r="C61" s="21"/>
      <c r="D61" s="22"/>
      <c r="E61" s="4" t="str">
        <f>IF(ISNA(VLOOKUP(A61,Annuitair!A:L,12,0)),"",VLOOKUP(A61,Annuitair!A:L,12,0))</f>
        <v/>
      </c>
      <c r="F61" s="4" t="str">
        <f t="shared" si="1"/>
        <v/>
      </c>
    </row>
    <row r="62" spans="1:6" x14ac:dyDescent="0.25">
      <c r="A62" s="15" t="str">
        <f t="shared" si="0"/>
        <v/>
      </c>
      <c r="B62" s="20"/>
      <c r="C62" s="21"/>
      <c r="D62" s="22"/>
      <c r="E62" s="4" t="str">
        <f>IF(ISNA(VLOOKUP(A62,Annuitair!A:L,12,0)),"",VLOOKUP(A62,Annuitair!A:L,12,0))</f>
        <v/>
      </c>
      <c r="F62" s="4" t="str">
        <f t="shared" si="1"/>
        <v/>
      </c>
    </row>
    <row r="63" spans="1:6" x14ac:dyDescent="0.25">
      <c r="A63" s="15" t="str">
        <f t="shared" si="0"/>
        <v/>
      </c>
      <c r="B63" s="20"/>
      <c r="C63" s="21"/>
      <c r="D63" s="22"/>
      <c r="E63" s="4" t="str">
        <f>IF(ISNA(VLOOKUP(A63,Annuitair!A:L,12,0)),"",VLOOKUP(A63,Annuitair!A:L,12,0))</f>
        <v/>
      </c>
      <c r="F63" s="4" t="str">
        <f t="shared" si="1"/>
        <v/>
      </c>
    </row>
    <row r="64" spans="1:6" x14ac:dyDescent="0.25">
      <c r="A64" s="15" t="str">
        <f t="shared" si="0"/>
        <v/>
      </c>
      <c r="B64" s="20"/>
      <c r="C64" s="21"/>
      <c r="D64" s="22"/>
      <c r="E64" s="4" t="str">
        <f>IF(ISNA(VLOOKUP(A64,Annuitair!A:L,12,0)),"",VLOOKUP(A64,Annuitair!A:L,12,0))</f>
        <v/>
      </c>
      <c r="F64" s="4" t="str">
        <f t="shared" si="1"/>
        <v/>
      </c>
    </row>
    <row r="65" spans="1:6" x14ac:dyDescent="0.25">
      <c r="A65" s="15" t="str">
        <f t="shared" si="0"/>
        <v/>
      </c>
      <c r="B65" s="20"/>
      <c r="C65" s="21"/>
      <c r="D65" s="22"/>
      <c r="E65" s="4" t="str">
        <f>IF(ISNA(VLOOKUP(A65,Annuitair!A:L,12,0)),"",VLOOKUP(A65,Annuitair!A:L,12,0))</f>
        <v/>
      </c>
      <c r="F65" s="4" t="str">
        <f t="shared" si="1"/>
        <v/>
      </c>
    </row>
    <row r="66" spans="1:6" x14ac:dyDescent="0.25">
      <c r="A66" s="15" t="str">
        <f t="shared" si="0"/>
        <v/>
      </c>
      <c r="B66" s="20"/>
      <c r="C66" s="21"/>
      <c r="D66" s="22"/>
      <c r="E66" s="4" t="str">
        <f>IF(ISNA(VLOOKUP(A66,Annuitair!A:L,12,0)),"",VLOOKUP(A66,Annuitair!A:L,12,0))</f>
        <v/>
      </c>
      <c r="F66" s="4" t="str">
        <f t="shared" si="1"/>
        <v/>
      </c>
    </row>
    <row r="67" spans="1:6" x14ac:dyDescent="0.25">
      <c r="A67" s="15" t="str">
        <f t="shared" ref="A67:A130" si="5">IF(ISBLANK(B67),"",IF(DAY(B67)&lt;=DAY($B$2),DATE(YEAR(B67),MONTH(B67),DAY(B67)),DATE(YEAR(B67),MONTH(B67)+1,1)))</f>
        <v/>
      </c>
      <c r="B67" s="20"/>
      <c r="C67" s="21"/>
      <c r="D67" s="22"/>
      <c r="E67" s="4" t="str">
        <f>IF(ISNA(VLOOKUP(A67,Annuitair!A:L,12,0)),"",VLOOKUP(A67,Annuitair!A:L,12,0))</f>
        <v/>
      </c>
      <c r="F67" s="4" t="str">
        <f t="shared" ref="F67:F130" si="6">IF(ISBLANK(C67),"",F66-C67)</f>
        <v/>
      </c>
    </row>
    <row r="68" spans="1:6" x14ac:dyDescent="0.25">
      <c r="A68" s="15" t="str">
        <f t="shared" si="5"/>
        <v/>
      </c>
      <c r="B68" s="20"/>
      <c r="C68" s="21"/>
      <c r="D68" s="22"/>
      <c r="E68" s="4" t="str">
        <f>IF(ISNA(VLOOKUP(A68,Annuitair!A:L,12,0)),"",VLOOKUP(A68,Annuitair!A:L,12,0))</f>
        <v/>
      </c>
      <c r="F68" s="4" t="str">
        <f t="shared" si="6"/>
        <v/>
      </c>
    </row>
    <row r="69" spans="1:6" x14ac:dyDescent="0.25">
      <c r="A69" s="15" t="str">
        <f t="shared" si="5"/>
        <v/>
      </c>
      <c r="B69" s="20"/>
      <c r="C69" s="21"/>
      <c r="D69" s="22"/>
      <c r="E69" s="4" t="str">
        <f>IF(ISNA(VLOOKUP(A69,Annuitair!A:L,12,0)),"",VLOOKUP(A69,Annuitair!A:L,12,0))</f>
        <v/>
      </c>
      <c r="F69" s="4" t="str">
        <f t="shared" si="6"/>
        <v/>
      </c>
    </row>
    <row r="70" spans="1:6" x14ac:dyDescent="0.25">
      <c r="A70" s="15" t="str">
        <f t="shared" si="5"/>
        <v/>
      </c>
      <c r="B70" s="20"/>
      <c r="C70" s="21"/>
      <c r="D70" s="22"/>
      <c r="E70" s="4" t="str">
        <f>IF(ISNA(VLOOKUP(A70,Annuitair!A:L,12,0)),"",VLOOKUP(A70,Annuitair!A:L,12,0))</f>
        <v/>
      </c>
      <c r="F70" s="4" t="str">
        <f t="shared" si="6"/>
        <v/>
      </c>
    </row>
    <row r="71" spans="1:6" x14ac:dyDescent="0.25">
      <c r="A71" s="15" t="str">
        <f t="shared" si="5"/>
        <v/>
      </c>
      <c r="B71" s="20"/>
      <c r="C71" s="21"/>
      <c r="D71" s="22"/>
      <c r="E71" s="4" t="str">
        <f>IF(ISNA(VLOOKUP(A71,Annuitair!A:L,12,0)),"",VLOOKUP(A71,Annuitair!A:L,12,0))</f>
        <v/>
      </c>
      <c r="F71" s="4" t="str">
        <f t="shared" si="6"/>
        <v/>
      </c>
    </row>
    <row r="72" spans="1:6" x14ac:dyDescent="0.25">
      <c r="A72" s="15" t="str">
        <f t="shared" si="5"/>
        <v/>
      </c>
      <c r="B72" s="20"/>
      <c r="C72" s="21"/>
      <c r="D72" s="22"/>
      <c r="E72" s="4" t="str">
        <f>IF(ISNA(VLOOKUP(A72,Annuitair!A:L,12,0)),"",VLOOKUP(A72,Annuitair!A:L,12,0))</f>
        <v/>
      </c>
      <c r="F72" s="4" t="str">
        <f t="shared" si="6"/>
        <v/>
      </c>
    </row>
    <row r="73" spans="1:6" x14ac:dyDescent="0.25">
      <c r="A73" s="15" t="str">
        <f t="shared" si="5"/>
        <v/>
      </c>
      <c r="B73" s="20"/>
      <c r="C73" s="21"/>
      <c r="D73" s="22"/>
      <c r="E73" s="4" t="str">
        <f>IF(ISNA(VLOOKUP(A73,Annuitair!A:L,12,0)),"",VLOOKUP(A73,Annuitair!A:L,12,0))</f>
        <v/>
      </c>
      <c r="F73" s="4" t="str">
        <f t="shared" si="6"/>
        <v/>
      </c>
    </row>
    <row r="74" spans="1:6" x14ac:dyDescent="0.25">
      <c r="A74" s="15" t="str">
        <f t="shared" si="5"/>
        <v/>
      </c>
      <c r="B74" s="20"/>
      <c r="C74" s="21"/>
      <c r="D74" s="22"/>
      <c r="E74" s="4" t="str">
        <f>IF(ISNA(VLOOKUP(A74,Annuitair!A:L,12,0)),"",VLOOKUP(A74,Annuitair!A:L,12,0))</f>
        <v/>
      </c>
      <c r="F74" s="4" t="str">
        <f t="shared" si="6"/>
        <v/>
      </c>
    </row>
    <row r="75" spans="1:6" x14ac:dyDescent="0.25">
      <c r="A75" s="15" t="str">
        <f t="shared" si="5"/>
        <v/>
      </c>
      <c r="B75" s="20"/>
      <c r="C75" s="21"/>
      <c r="D75" s="22"/>
      <c r="E75" s="4" t="str">
        <f>IF(ISNA(VLOOKUP(A75,Annuitair!A:L,12,0)),"",VLOOKUP(A75,Annuitair!A:L,12,0))</f>
        <v/>
      </c>
      <c r="F75" s="4" t="str">
        <f t="shared" si="6"/>
        <v/>
      </c>
    </row>
    <row r="76" spans="1:6" x14ac:dyDescent="0.25">
      <c r="A76" s="15" t="str">
        <f t="shared" si="5"/>
        <v/>
      </c>
      <c r="B76" s="20"/>
      <c r="C76" s="21"/>
      <c r="D76" s="22"/>
      <c r="E76" s="4" t="str">
        <f>IF(ISNA(VLOOKUP(A76,Annuitair!A:L,12,0)),"",VLOOKUP(A76,Annuitair!A:L,12,0))</f>
        <v/>
      </c>
      <c r="F76" s="4" t="str">
        <f t="shared" si="6"/>
        <v/>
      </c>
    </row>
    <row r="77" spans="1:6" x14ac:dyDescent="0.25">
      <c r="A77" s="15" t="str">
        <f t="shared" si="5"/>
        <v/>
      </c>
      <c r="B77" s="20"/>
      <c r="C77" s="21"/>
      <c r="D77" s="22"/>
      <c r="E77" s="4" t="str">
        <f>IF(ISNA(VLOOKUP(A77,Annuitair!A:L,12,0)),"",VLOOKUP(A77,Annuitair!A:L,12,0))</f>
        <v/>
      </c>
      <c r="F77" s="4" t="str">
        <f t="shared" si="6"/>
        <v/>
      </c>
    </row>
    <row r="78" spans="1:6" x14ac:dyDescent="0.25">
      <c r="A78" s="15" t="str">
        <f t="shared" si="5"/>
        <v/>
      </c>
      <c r="B78" s="20"/>
      <c r="C78" s="21"/>
      <c r="D78" s="22"/>
      <c r="E78" s="4" t="str">
        <f>IF(ISNA(VLOOKUP(A78,Annuitair!A:L,12,0)),"",VLOOKUP(A78,Annuitair!A:L,12,0))</f>
        <v/>
      </c>
      <c r="F78" s="4" t="str">
        <f t="shared" si="6"/>
        <v/>
      </c>
    </row>
    <row r="79" spans="1:6" x14ac:dyDescent="0.25">
      <c r="A79" s="15" t="str">
        <f t="shared" si="5"/>
        <v/>
      </c>
      <c r="B79" s="20"/>
      <c r="C79" s="21"/>
      <c r="D79" s="22"/>
      <c r="E79" s="4" t="str">
        <f>IF(ISNA(VLOOKUP(A79,Annuitair!A:L,12,0)),"",VLOOKUP(A79,Annuitair!A:L,12,0))</f>
        <v/>
      </c>
      <c r="F79" s="4" t="str">
        <f t="shared" si="6"/>
        <v/>
      </c>
    </row>
    <row r="80" spans="1:6" x14ac:dyDescent="0.25">
      <c r="A80" s="15" t="str">
        <f t="shared" si="5"/>
        <v/>
      </c>
      <c r="B80" s="20"/>
      <c r="C80" s="21"/>
      <c r="D80" s="22"/>
      <c r="E80" s="4" t="str">
        <f>IF(ISNA(VLOOKUP(A80,Annuitair!A:L,12,0)),"",VLOOKUP(A80,Annuitair!A:L,12,0))</f>
        <v/>
      </c>
      <c r="F80" s="4" t="str">
        <f t="shared" si="6"/>
        <v/>
      </c>
    </row>
    <row r="81" spans="1:6" x14ac:dyDescent="0.25">
      <c r="A81" s="15" t="str">
        <f t="shared" si="5"/>
        <v/>
      </c>
      <c r="B81" s="20"/>
      <c r="C81" s="21"/>
      <c r="D81" s="22"/>
      <c r="E81" s="4" t="str">
        <f>IF(ISNA(VLOOKUP(A81,Annuitair!A:L,12,0)),"",VLOOKUP(A81,Annuitair!A:L,12,0))</f>
        <v/>
      </c>
      <c r="F81" s="4" t="str">
        <f t="shared" si="6"/>
        <v/>
      </c>
    </row>
    <row r="82" spans="1:6" x14ac:dyDescent="0.25">
      <c r="A82" s="15" t="str">
        <f t="shared" si="5"/>
        <v/>
      </c>
      <c r="B82" s="20"/>
      <c r="C82" s="21"/>
      <c r="D82" s="22"/>
      <c r="E82" s="4" t="str">
        <f>IF(ISNA(VLOOKUP(A82,Annuitair!A:L,12,0)),"",VLOOKUP(A82,Annuitair!A:L,12,0))</f>
        <v/>
      </c>
      <c r="F82" s="4" t="str">
        <f t="shared" si="6"/>
        <v/>
      </c>
    </row>
    <row r="83" spans="1:6" x14ac:dyDescent="0.25">
      <c r="A83" s="15" t="str">
        <f t="shared" si="5"/>
        <v/>
      </c>
      <c r="B83" s="20"/>
      <c r="C83" s="21"/>
      <c r="D83" s="22"/>
      <c r="E83" s="4" t="str">
        <f>IF(ISNA(VLOOKUP(A83,Annuitair!A:L,12,0)),"",VLOOKUP(A83,Annuitair!A:L,12,0))</f>
        <v/>
      </c>
      <c r="F83" s="4" t="str">
        <f t="shared" si="6"/>
        <v/>
      </c>
    </row>
    <row r="84" spans="1:6" x14ac:dyDescent="0.25">
      <c r="A84" s="15" t="str">
        <f t="shared" si="5"/>
        <v/>
      </c>
      <c r="B84" s="20"/>
      <c r="C84" s="21"/>
      <c r="D84" s="22"/>
      <c r="E84" s="4" t="str">
        <f>IF(ISNA(VLOOKUP(A84,Annuitair!A:L,12,0)),"",VLOOKUP(A84,Annuitair!A:L,12,0))</f>
        <v/>
      </c>
      <c r="F84" s="4" t="str">
        <f t="shared" si="6"/>
        <v/>
      </c>
    </row>
    <row r="85" spans="1:6" x14ac:dyDescent="0.25">
      <c r="A85" s="15" t="str">
        <f t="shared" si="5"/>
        <v/>
      </c>
      <c r="B85" s="20"/>
      <c r="C85" s="21"/>
      <c r="D85" s="22"/>
      <c r="E85" s="4" t="str">
        <f>IF(ISNA(VLOOKUP(A85,Annuitair!A:L,12,0)),"",VLOOKUP(A85,Annuitair!A:L,12,0))</f>
        <v/>
      </c>
      <c r="F85" s="4" t="str">
        <f t="shared" si="6"/>
        <v/>
      </c>
    </row>
    <row r="86" spans="1:6" x14ac:dyDescent="0.25">
      <c r="A86" s="15" t="str">
        <f t="shared" si="5"/>
        <v/>
      </c>
      <c r="B86" s="20"/>
      <c r="C86" s="21"/>
      <c r="D86" s="22"/>
      <c r="E86" s="4" t="str">
        <f>IF(ISNA(VLOOKUP(A86,Annuitair!A:L,12,0)),"",VLOOKUP(A86,Annuitair!A:L,12,0))</f>
        <v/>
      </c>
      <c r="F86" s="4" t="str">
        <f t="shared" si="6"/>
        <v/>
      </c>
    </row>
    <row r="87" spans="1:6" x14ac:dyDescent="0.25">
      <c r="A87" s="15" t="str">
        <f t="shared" si="5"/>
        <v/>
      </c>
      <c r="B87" s="20"/>
      <c r="C87" s="21"/>
      <c r="D87" s="22"/>
      <c r="E87" s="4" t="str">
        <f>IF(ISNA(VLOOKUP(A87,Annuitair!A:L,12,0)),"",VLOOKUP(A87,Annuitair!A:L,12,0))</f>
        <v/>
      </c>
      <c r="F87" s="4" t="str">
        <f t="shared" si="6"/>
        <v/>
      </c>
    </row>
    <row r="88" spans="1:6" x14ac:dyDescent="0.25">
      <c r="A88" s="15" t="str">
        <f t="shared" si="5"/>
        <v/>
      </c>
      <c r="B88" s="20"/>
      <c r="C88" s="21"/>
      <c r="D88" s="22"/>
      <c r="E88" s="4" t="str">
        <f>IF(ISNA(VLOOKUP(A88,Annuitair!A:L,12,0)),"",VLOOKUP(A88,Annuitair!A:L,12,0))</f>
        <v/>
      </c>
      <c r="F88" s="4" t="str">
        <f t="shared" si="6"/>
        <v/>
      </c>
    </row>
    <row r="89" spans="1:6" x14ac:dyDescent="0.25">
      <c r="A89" s="15" t="str">
        <f t="shared" si="5"/>
        <v/>
      </c>
      <c r="B89" s="20"/>
      <c r="C89" s="21"/>
      <c r="D89" s="22"/>
      <c r="E89" s="4" t="str">
        <f>IF(ISNA(VLOOKUP(A89,Annuitair!A:L,12,0)),"",VLOOKUP(A89,Annuitair!A:L,12,0))</f>
        <v/>
      </c>
      <c r="F89" s="4" t="str">
        <f t="shared" si="6"/>
        <v/>
      </c>
    </row>
    <row r="90" spans="1:6" x14ac:dyDescent="0.25">
      <c r="A90" s="15" t="str">
        <f t="shared" si="5"/>
        <v/>
      </c>
      <c r="B90" s="20"/>
      <c r="C90" s="21"/>
      <c r="D90" s="22"/>
      <c r="E90" s="4" t="str">
        <f>IF(ISNA(VLOOKUP(A90,Annuitair!A:L,12,0)),"",VLOOKUP(A90,Annuitair!A:L,12,0))</f>
        <v/>
      </c>
      <c r="F90" s="4" t="str">
        <f t="shared" si="6"/>
        <v/>
      </c>
    </row>
    <row r="91" spans="1:6" x14ac:dyDescent="0.25">
      <c r="A91" s="15" t="str">
        <f t="shared" si="5"/>
        <v/>
      </c>
      <c r="B91" s="20"/>
      <c r="C91" s="21"/>
      <c r="D91" s="22"/>
      <c r="E91" s="4" t="str">
        <f>IF(ISNA(VLOOKUP(A91,Annuitair!A:L,12,0)),"",VLOOKUP(A91,Annuitair!A:L,12,0))</f>
        <v/>
      </c>
      <c r="F91" s="4" t="str">
        <f t="shared" si="6"/>
        <v/>
      </c>
    </row>
    <row r="92" spans="1:6" x14ac:dyDescent="0.25">
      <c r="A92" s="15" t="str">
        <f t="shared" si="5"/>
        <v/>
      </c>
      <c r="B92" s="20"/>
      <c r="C92" s="21"/>
      <c r="D92" s="22"/>
      <c r="E92" s="4" t="str">
        <f>IF(ISNA(VLOOKUP(A92,Annuitair!A:L,12,0)),"",VLOOKUP(A92,Annuitair!A:L,12,0))</f>
        <v/>
      </c>
      <c r="F92" s="4" t="str">
        <f t="shared" si="6"/>
        <v/>
      </c>
    </row>
    <row r="93" spans="1:6" x14ac:dyDescent="0.25">
      <c r="A93" s="15" t="str">
        <f t="shared" si="5"/>
        <v/>
      </c>
      <c r="B93" s="20"/>
      <c r="C93" s="21"/>
      <c r="D93" s="22"/>
      <c r="E93" s="4" t="str">
        <f>IF(ISNA(VLOOKUP(A93,Annuitair!A:L,12,0)),"",VLOOKUP(A93,Annuitair!A:L,12,0))</f>
        <v/>
      </c>
      <c r="F93" s="4" t="str">
        <f t="shared" si="6"/>
        <v/>
      </c>
    </row>
    <row r="94" spans="1:6" x14ac:dyDescent="0.25">
      <c r="A94" s="15" t="str">
        <f t="shared" si="5"/>
        <v/>
      </c>
      <c r="B94" s="20"/>
      <c r="C94" s="21"/>
      <c r="D94" s="22"/>
      <c r="E94" s="4" t="str">
        <f>IF(ISNA(VLOOKUP(A94,Annuitair!A:L,12,0)),"",VLOOKUP(A94,Annuitair!A:L,12,0))</f>
        <v/>
      </c>
      <c r="F94" s="4" t="str">
        <f t="shared" si="6"/>
        <v/>
      </c>
    </row>
    <row r="95" spans="1:6" x14ac:dyDescent="0.25">
      <c r="A95" s="15" t="str">
        <f t="shared" si="5"/>
        <v/>
      </c>
      <c r="B95" s="20"/>
      <c r="C95" s="21"/>
      <c r="D95" s="22"/>
      <c r="E95" s="4" t="str">
        <f>IF(ISNA(VLOOKUP(A95,Annuitair!A:L,12,0)),"",VLOOKUP(A95,Annuitair!A:L,12,0))</f>
        <v/>
      </c>
      <c r="F95" s="4" t="str">
        <f t="shared" si="6"/>
        <v/>
      </c>
    </row>
    <row r="96" spans="1:6" x14ac:dyDescent="0.25">
      <c r="A96" s="15" t="str">
        <f t="shared" si="5"/>
        <v/>
      </c>
      <c r="B96" s="20"/>
      <c r="C96" s="21"/>
      <c r="D96" s="22"/>
      <c r="E96" s="4" t="str">
        <f>IF(ISNA(VLOOKUP(A96,Annuitair!A:L,12,0)),"",VLOOKUP(A96,Annuitair!A:L,12,0))</f>
        <v/>
      </c>
      <c r="F96" s="4" t="str">
        <f t="shared" si="6"/>
        <v/>
      </c>
    </row>
    <row r="97" spans="1:6" x14ac:dyDescent="0.25">
      <c r="A97" s="15" t="str">
        <f t="shared" si="5"/>
        <v/>
      </c>
      <c r="B97" s="20"/>
      <c r="C97" s="21"/>
      <c r="D97" s="22"/>
      <c r="E97" s="4" t="str">
        <f>IF(ISNA(VLOOKUP(A97,Annuitair!A:L,12,0)),"",VLOOKUP(A97,Annuitair!A:L,12,0))</f>
        <v/>
      </c>
      <c r="F97" s="4" t="str">
        <f t="shared" si="6"/>
        <v/>
      </c>
    </row>
    <row r="98" spans="1:6" x14ac:dyDescent="0.25">
      <c r="A98" s="15" t="str">
        <f t="shared" si="5"/>
        <v/>
      </c>
      <c r="B98" s="20"/>
      <c r="C98" s="21"/>
      <c r="D98" s="22"/>
      <c r="E98" s="4" t="str">
        <f>IF(ISNA(VLOOKUP(A98,Annuitair!A:L,12,0)),"",VLOOKUP(A98,Annuitair!A:L,12,0))</f>
        <v/>
      </c>
      <c r="F98" s="4" t="str">
        <f t="shared" si="6"/>
        <v/>
      </c>
    </row>
    <row r="99" spans="1:6" x14ac:dyDescent="0.25">
      <c r="A99" s="15" t="str">
        <f t="shared" si="5"/>
        <v/>
      </c>
      <c r="B99" s="20"/>
      <c r="C99" s="21"/>
      <c r="D99" s="22"/>
      <c r="E99" s="4" t="str">
        <f>IF(ISNA(VLOOKUP(A99,Annuitair!A:L,12,0)),"",VLOOKUP(A99,Annuitair!A:L,12,0))</f>
        <v/>
      </c>
      <c r="F99" s="4" t="str">
        <f t="shared" si="6"/>
        <v/>
      </c>
    </row>
    <row r="100" spans="1:6" x14ac:dyDescent="0.25">
      <c r="A100" s="15" t="str">
        <f t="shared" si="5"/>
        <v/>
      </c>
      <c r="B100" s="20"/>
      <c r="C100" s="21"/>
      <c r="D100" s="22"/>
      <c r="E100" s="4" t="str">
        <f>IF(ISNA(VLOOKUP(A100,Annuitair!A:L,12,0)),"",VLOOKUP(A100,Annuitair!A:L,12,0))</f>
        <v/>
      </c>
      <c r="F100" s="4" t="str">
        <f t="shared" si="6"/>
        <v/>
      </c>
    </row>
    <row r="101" spans="1:6" x14ac:dyDescent="0.25">
      <c r="A101" s="15" t="str">
        <f t="shared" si="5"/>
        <v/>
      </c>
      <c r="B101" s="20"/>
      <c r="C101" s="21"/>
      <c r="E101" s="4" t="str">
        <f>IF(ISNA(VLOOKUP(A101,Annuitair!A:L,12,0)),"",VLOOKUP(A101,Annuitair!A:L,12,0))</f>
        <v/>
      </c>
      <c r="F101" s="4" t="str">
        <f t="shared" si="6"/>
        <v/>
      </c>
    </row>
    <row r="102" spans="1:6" x14ac:dyDescent="0.25">
      <c r="A102" s="15" t="str">
        <f t="shared" si="5"/>
        <v/>
      </c>
      <c r="B102" s="20"/>
      <c r="C102" s="21"/>
      <c r="E102" s="4" t="str">
        <f>IF(ISNA(VLOOKUP(A102,Annuitair!A:L,12,0)),"",VLOOKUP(A102,Annuitair!A:L,12,0))</f>
        <v/>
      </c>
      <c r="F102" s="4" t="str">
        <f t="shared" si="6"/>
        <v/>
      </c>
    </row>
    <row r="103" spans="1:6" x14ac:dyDescent="0.25">
      <c r="A103" s="15" t="str">
        <f t="shared" si="5"/>
        <v/>
      </c>
      <c r="B103" s="20"/>
      <c r="C103" s="21"/>
      <c r="E103" s="4" t="str">
        <f>IF(ISNA(VLOOKUP(A103,Annuitair!A:L,12,0)),"",VLOOKUP(A103,Annuitair!A:L,12,0))</f>
        <v/>
      </c>
      <c r="F103" s="4" t="str">
        <f t="shared" si="6"/>
        <v/>
      </c>
    </row>
    <row r="104" spans="1:6" x14ac:dyDescent="0.25">
      <c r="A104" s="15" t="str">
        <f t="shared" si="5"/>
        <v/>
      </c>
      <c r="B104" s="20"/>
      <c r="C104" s="21"/>
      <c r="E104" s="4" t="str">
        <f>IF(ISNA(VLOOKUP(A104,Annuitair!A:L,12,0)),"",VLOOKUP(A104,Annuitair!A:L,12,0))</f>
        <v/>
      </c>
      <c r="F104" s="4" t="str">
        <f t="shared" si="6"/>
        <v/>
      </c>
    </row>
    <row r="105" spans="1:6" x14ac:dyDescent="0.25">
      <c r="A105" s="15" t="str">
        <f t="shared" si="5"/>
        <v/>
      </c>
      <c r="B105" s="20"/>
      <c r="C105" s="21"/>
      <c r="E105" s="4" t="str">
        <f>IF(ISNA(VLOOKUP(A105,Annuitair!A:L,12,0)),"",VLOOKUP(A105,Annuitair!A:L,12,0))</f>
        <v/>
      </c>
      <c r="F105" s="4" t="str">
        <f t="shared" si="6"/>
        <v/>
      </c>
    </row>
    <row r="106" spans="1:6" x14ac:dyDescent="0.25">
      <c r="A106" s="15" t="str">
        <f t="shared" si="5"/>
        <v/>
      </c>
      <c r="B106" s="20"/>
      <c r="C106" s="21"/>
      <c r="E106" s="4" t="str">
        <f>IF(ISNA(VLOOKUP(A106,Annuitair!A:L,12,0)),"",VLOOKUP(A106,Annuitair!A:L,12,0))</f>
        <v/>
      </c>
      <c r="F106" s="4" t="str">
        <f t="shared" si="6"/>
        <v/>
      </c>
    </row>
    <row r="107" spans="1:6" x14ac:dyDescent="0.25">
      <c r="A107" s="15" t="str">
        <f t="shared" si="5"/>
        <v/>
      </c>
      <c r="B107" s="20"/>
      <c r="C107" s="21"/>
      <c r="E107" s="4" t="str">
        <f>IF(ISNA(VLOOKUP(A107,Annuitair!A:L,12,0)),"",VLOOKUP(A107,Annuitair!A:L,12,0))</f>
        <v/>
      </c>
      <c r="F107" s="4" t="str">
        <f t="shared" si="6"/>
        <v/>
      </c>
    </row>
    <row r="108" spans="1:6" x14ac:dyDescent="0.25">
      <c r="A108" s="15" t="str">
        <f t="shared" si="5"/>
        <v/>
      </c>
      <c r="B108" s="20"/>
      <c r="C108" s="21"/>
      <c r="E108" s="4" t="str">
        <f>IF(ISNA(VLOOKUP(A108,Annuitair!A:L,12,0)),"",VLOOKUP(A108,Annuitair!A:L,12,0))</f>
        <v/>
      </c>
      <c r="F108" s="4" t="str">
        <f t="shared" si="6"/>
        <v/>
      </c>
    </row>
    <row r="109" spans="1:6" x14ac:dyDescent="0.25">
      <c r="A109" s="15" t="str">
        <f t="shared" si="5"/>
        <v/>
      </c>
      <c r="B109" s="20"/>
      <c r="C109" s="21"/>
      <c r="E109" s="4" t="str">
        <f>IF(ISNA(VLOOKUP(A109,Annuitair!A:L,12,0)),"",VLOOKUP(A109,Annuitair!A:L,12,0))</f>
        <v/>
      </c>
      <c r="F109" s="4" t="str">
        <f t="shared" si="6"/>
        <v/>
      </c>
    </row>
    <row r="110" spans="1:6" x14ac:dyDescent="0.25">
      <c r="A110" s="15" t="str">
        <f t="shared" si="5"/>
        <v/>
      </c>
      <c r="B110" s="20"/>
      <c r="C110" s="21"/>
      <c r="E110" s="4" t="str">
        <f>IF(ISNA(VLOOKUP(A110,Annuitair!A:L,12,0)),"",VLOOKUP(A110,Annuitair!A:L,12,0))</f>
        <v/>
      </c>
      <c r="F110" s="4" t="str">
        <f t="shared" si="6"/>
        <v/>
      </c>
    </row>
    <row r="111" spans="1:6" x14ac:dyDescent="0.25">
      <c r="A111" s="15" t="str">
        <f t="shared" si="5"/>
        <v/>
      </c>
      <c r="B111" s="20"/>
      <c r="C111" s="21"/>
      <c r="E111" s="4" t="str">
        <f>IF(ISNA(VLOOKUP(A111,Annuitair!A:L,12,0)),"",VLOOKUP(A111,Annuitair!A:L,12,0))</f>
        <v/>
      </c>
      <c r="F111" s="4" t="str">
        <f t="shared" si="6"/>
        <v/>
      </c>
    </row>
    <row r="112" spans="1:6" x14ac:dyDescent="0.25">
      <c r="A112" s="15" t="str">
        <f t="shared" si="5"/>
        <v/>
      </c>
      <c r="B112" s="20"/>
      <c r="C112" s="21"/>
      <c r="E112" s="4" t="str">
        <f>IF(ISNA(VLOOKUP(A112,Annuitair!A:L,12,0)),"",VLOOKUP(A112,Annuitair!A:L,12,0))</f>
        <v/>
      </c>
      <c r="F112" s="4" t="str">
        <f t="shared" si="6"/>
        <v/>
      </c>
    </row>
    <row r="113" spans="1:6" x14ac:dyDescent="0.25">
      <c r="A113" s="15" t="str">
        <f t="shared" si="5"/>
        <v/>
      </c>
      <c r="B113" s="20"/>
      <c r="C113" s="21"/>
      <c r="E113" s="4" t="str">
        <f>IF(ISNA(VLOOKUP(A113,Annuitair!A:L,12,0)),"",VLOOKUP(A113,Annuitair!A:L,12,0))</f>
        <v/>
      </c>
      <c r="F113" s="4" t="str">
        <f t="shared" si="6"/>
        <v/>
      </c>
    </row>
    <row r="114" spans="1:6" x14ac:dyDescent="0.25">
      <c r="A114" s="15" t="str">
        <f t="shared" si="5"/>
        <v/>
      </c>
      <c r="B114" s="20"/>
      <c r="C114" s="21"/>
      <c r="E114" s="4" t="str">
        <f>IF(ISNA(VLOOKUP(A114,Annuitair!A:L,12,0)),"",VLOOKUP(A114,Annuitair!A:L,12,0))</f>
        <v/>
      </c>
      <c r="F114" s="4" t="str">
        <f t="shared" si="6"/>
        <v/>
      </c>
    </row>
    <row r="115" spans="1:6" x14ac:dyDescent="0.25">
      <c r="A115" s="15" t="str">
        <f t="shared" si="5"/>
        <v/>
      </c>
      <c r="B115" s="20"/>
      <c r="C115" s="21"/>
      <c r="E115" s="4" t="str">
        <f>IF(ISNA(VLOOKUP(A115,Annuitair!A:L,12,0)),"",VLOOKUP(A115,Annuitair!A:L,12,0))</f>
        <v/>
      </c>
      <c r="F115" s="4" t="str">
        <f t="shared" si="6"/>
        <v/>
      </c>
    </row>
    <row r="116" spans="1:6" x14ac:dyDescent="0.25">
      <c r="A116" s="15" t="str">
        <f t="shared" si="5"/>
        <v/>
      </c>
      <c r="B116" s="20"/>
      <c r="C116" s="21"/>
      <c r="E116" s="4" t="str">
        <f>IF(ISNA(VLOOKUP(A116,Annuitair!A:L,12,0)),"",VLOOKUP(A116,Annuitair!A:L,12,0))</f>
        <v/>
      </c>
      <c r="F116" s="4" t="str">
        <f t="shared" si="6"/>
        <v/>
      </c>
    </row>
    <row r="117" spans="1:6" x14ac:dyDescent="0.25">
      <c r="A117" s="15" t="str">
        <f t="shared" si="5"/>
        <v/>
      </c>
      <c r="B117" s="20"/>
      <c r="C117" s="21"/>
      <c r="E117" s="4" t="str">
        <f>IF(ISNA(VLOOKUP(A117,Annuitair!A:L,12,0)),"",VLOOKUP(A117,Annuitair!A:L,12,0))</f>
        <v/>
      </c>
      <c r="F117" s="4" t="str">
        <f t="shared" si="6"/>
        <v/>
      </c>
    </row>
    <row r="118" spans="1:6" x14ac:dyDescent="0.25">
      <c r="A118" s="15" t="str">
        <f t="shared" si="5"/>
        <v/>
      </c>
      <c r="B118" s="20"/>
      <c r="C118" s="21"/>
      <c r="E118" s="4" t="str">
        <f>IF(ISNA(VLOOKUP(A118,Annuitair!A:L,12,0)),"",VLOOKUP(A118,Annuitair!A:L,12,0))</f>
        <v/>
      </c>
      <c r="F118" s="4" t="str">
        <f t="shared" si="6"/>
        <v/>
      </c>
    </row>
    <row r="119" spans="1:6" x14ac:dyDescent="0.25">
      <c r="A119" s="15" t="str">
        <f t="shared" si="5"/>
        <v/>
      </c>
      <c r="B119" s="20"/>
      <c r="C119" s="21"/>
      <c r="E119" s="4" t="str">
        <f>IF(ISNA(VLOOKUP(A119,Annuitair!A:L,12,0)),"",VLOOKUP(A119,Annuitair!A:L,12,0))</f>
        <v/>
      </c>
      <c r="F119" s="4" t="str">
        <f t="shared" si="6"/>
        <v/>
      </c>
    </row>
    <row r="120" spans="1:6" x14ac:dyDescent="0.25">
      <c r="A120" s="15" t="str">
        <f t="shared" si="5"/>
        <v/>
      </c>
      <c r="B120" s="20"/>
      <c r="C120" s="21"/>
      <c r="E120" s="4" t="str">
        <f>IF(ISNA(VLOOKUP(A120,Annuitair!A:L,12,0)),"",VLOOKUP(A120,Annuitair!A:L,12,0))</f>
        <v/>
      </c>
      <c r="F120" s="4" t="str">
        <f t="shared" si="6"/>
        <v/>
      </c>
    </row>
    <row r="121" spans="1:6" x14ac:dyDescent="0.25">
      <c r="A121" s="15" t="str">
        <f t="shared" si="5"/>
        <v/>
      </c>
      <c r="B121" s="20"/>
      <c r="C121" s="21"/>
      <c r="E121" s="4" t="str">
        <f>IF(ISNA(VLOOKUP(A121,Annuitair!A:L,12,0)),"",VLOOKUP(A121,Annuitair!A:L,12,0))</f>
        <v/>
      </c>
      <c r="F121" s="4" t="str">
        <f t="shared" si="6"/>
        <v/>
      </c>
    </row>
    <row r="122" spans="1:6" x14ac:dyDescent="0.25">
      <c r="A122" s="15" t="str">
        <f t="shared" si="5"/>
        <v/>
      </c>
      <c r="B122" s="20"/>
      <c r="C122" s="21"/>
      <c r="E122" s="4" t="str">
        <f>IF(ISNA(VLOOKUP(A122,Annuitair!A:L,12,0)),"",VLOOKUP(A122,Annuitair!A:L,12,0))</f>
        <v/>
      </c>
      <c r="F122" s="4" t="str">
        <f t="shared" si="6"/>
        <v/>
      </c>
    </row>
    <row r="123" spans="1:6" x14ac:dyDescent="0.25">
      <c r="A123" s="15" t="str">
        <f t="shared" si="5"/>
        <v/>
      </c>
      <c r="B123" s="20"/>
      <c r="C123" s="21"/>
      <c r="E123" s="4" t="str">
        <f>IF(ISNA(VLOOKUP(A123,Annuitair!A:L,12,0)),"",VLOOKUP(A123,Annuitair!A:L,12,0))</f>
        <v/>
      </c>
      <c r="F123" s="4" t="str">
        <f t="shared" si="6"/>
        <v/>
      </c>
    </row>
    <row r="124" spans="1:6" x14ac:dyDescent="0.25">
      <c r="A124" s="15" t="str">
        <f t="shared" si="5"/>
        <v/>
      </c>
      <c r="B124" s="20"/>
      <c r="C124" s="21"/>
      <c r="E124" s="4" t="str">
        <f>IF(ISNA(VLOOKUP(A124,Annuitair!A:L,12,0)),"",VLOOKUP(A124,Annuitair!A:L,12,0))</f>
        <v/>
      </c>
      <c r="F124" s="4" t="str">
        <f t="shared" si="6"/>
        <v/>
      </c>
    </row>
    <row r="125" spans="1:6" x14ac:dyDescent="0.25">
      <c r="A125" s="15" t="str">
        <f t="shared" si="5"/>
        <v/>
      </c>
      <c r="B125" s="20"/>
      <c r="C125" s="21"/>
      <c r="E125" s="4" t="str">
        <f>IF(ISNA(VLOOKUP(A125,Annuitair!A:L,12,0)),"",VLOOKUP(A125,Annuitair!A:L,12,0))</f>
        <v/>
      </c>
      <c r="F125" s="4" t="str">
        <f t="shared" si="6"/>
        <v/>
      </c>
    </row>
    <row r="126" spans="1:6" x14ac:dyDescent="0.25">
      <c r="A126" s="15" t="str">
        <f t="shared" si="5"/>
        <v/>
      </c>
      <c r="B126" s="20"/>
      <c r="C126" s="21"/>
      <c r="E126" s="4" t="str">
        <f>IF(ISNA(VLOOKUP(A126,Annuitair!A:L,12,0)),"",VLOOKUP(A126,Annuitair!A:L,12,0))</f>
        <v/>
      </c>
      <c r="F126" s="4" t="str">
        <f t="shared" si="6"/>
        <v/>
      </c>
    </row>
    <row r="127" spans="1:6" x14ac:dyDescent="0.25">
      <c r="A127" s="15" t="str">
        <f t="shared" si="5"/>
        <v/>
      </c>
      <c r="B127" s="20"/>
      <c r="C127" s="21"/>
      <c r="E127" s="4" t="str">
        <f>IF(ISNA(VLOOKUP(A127,Annuitair!A:L,12,0)),"",VLOOKUP(A127,Annuitair!A:L,12,0))</f>
        <v/>
      </c>
      <c r="F127" s="4" t="str">
        <f t="shared" si="6"/>
        <v/>
      </c>
    </row>
    <row r="128" spans="1:6" x14ac:dyDescent="0.25">
      <c r="A128" s="15" t="str">
        <f t="shared" si="5"/>
        <v/>
      </c>
      <c r="B128" s="20"/>
      <c r="C128" s="21"/>
      <c r="E128" s="4" t="str">
        <f>IF(ISNA(VLOOKUP(A128,Annuitair!A:L,12,0)),"",VLOOKUP(A128,Annuitair!A:L,12,0))</f>
        <v/>
      </c>
      <c r="F128" s="4" t="str">
        <f t="shared" si="6"/>
        <v/>
      </c>
    </row>
    <row r="129" spans="1:6" x14ac:dyDescent="0.25">
      <c r="A129" s="15" t="str">
        <f t="shared" si="5"/>
        <v/>
      </c>
      <c r="B129" s="20"/>
      <c r="C129" s="21"/>
      <c r="E129" s="4" t="str">
        <f>IF(ISNA(VLOOKUP(A129,Annuitair!A:L,12,0)),"",VLOOKUP(A129,Annuitair!A:L,12,0))</f>
        <v/>
      </c>
      <c r="F129" s="4" t="str">
        <f t="shared" si="6"/>
        <v/>
      </c>
    </row>
    <row r="130" spans="1:6" x14ac:dyDescent="0.25">
      <c r="A130" s="15" t="str">
        <f t="shared" si="5"/>
        <v/>
      </c>
      <c r="B130" s="20"/>
      <c r="C130" s="21"/>
      <c r="E130" s="4" t="str">
        <f>IF(ISNA(VLOOKUP(A130,Annuitair!A:L,12,0)),"",VLOOKUP(A130,Annuitair!A:L,12,0))</f>
        <v/>
      </c>
      <c r="F130" s="4" t="str">
        <f t="shared" si="6"/>
        <v/>
      </c>
    </row>
    <row r="131" spans="1:6" x14ac:dyDescent="0.25">
      <c r="A131" s="15" t="str">
        <f t="shared" ref="A131:A194" si="7">IF(ISBLANK(B131),"",IF(DAY(B131)&lt;=DAY($B$2),DATE(YEAR(B131),MONTH(B131),DAY(B131)),DATE(YEAR(B131),MONTH(B131)+1,1)))</f>
        <v/>
      </c>
      <c r="B131" s="20"/>
      <c r="C131" s="21"/>
      <c r="E131" s="4" t="str">
        <f>IF(ISNA(VLOOKUP(A131,Annuitair!A:L,12,0)),"",VLOOKUP(A131,Annuitair!A:L,12,0))</f>
        <v/>
      </c>
      <c r="F131" s="4" t="str">
        <f t="shared" ref="F131:F194" si="8">IF(ISBLANK(C131),"",F130-C131)</f>
        <v/>
      </c>
    </row>
    <row r="132" spans="1:6" x14ac:dyDescent="0.25">
      <c r="A132" s="15" t="str">
        <f t="shared" si="7"/>
        <v/>
      </c>
      <c r="B132" s="20"/>
      <c r="C132" s="21"/>
      <c r="E132" s="4" t="str">
        <f>IF(ISNA(VLOOKUP(A132,Annuitair!A:L,12,0)),"",VLOOKUP(A132,Annuitair!A:L,12,0))</f>
        <v/>
      </c>
      <c r="F132" s="4" t="str">
        <f t="shared" si="8"/>
        <v/>
      </c>
    </row>
    <row r="133" spans="1:6" x14ac:dyDescent="0.25">
      <c r="A133" s="15" t="str">
        <f t="shared" si="7"/>
        <v/>
      </c>
      <c r="B133" s="20"/>
      <c r="C133" s="21"/>
      <c r="E133" s="4" t="str">
        <f>IF(ISNA(VLOOKUP(A133,Annuitair!A:L,12,0)),"",VLOOKUP(A133,Annuitair!A:L,12,0))</f>
        <v/>
      </c>
      <c r="F133" s="4" t="str">
        <f t="shared" si="8"/>
        <v/>
      </c>
    </row>
    <row r="134" spans="1:6" x14ac:dyDescent="0.25">
      <c r="A134" s="15" t="str">
        <f t="shared" si="7"/>
        <v/>
      </c>
      <c r="B134" s="20"/>
      <c r="C134" s="21"/>
      <c r="E134" s="4" t="str">
        <f>IF(ISNA(VLOOKUP(A134,Annuitair!A:L,12,0)),"",VLOOKUP(A134,Annuitair!A:L,12,0))</f>
        <v/>
      </c>
      <c r="F134" s="4" t="str">
        <f t="shared" si="8"/>
        <v/>
      </c>
    </row>
    <row r="135" spans="1:6" x14ac:dyDescent="0.25">
      <c r="A135" s="15" t="str">
        <f t="shared" si="7"/>
        <v/>
      </c>
      <c r="B135" s="20"/>
      <c r="C135" s="21"/>
      <c r="E135" s="4" t="str">
        <f>IF(ISNA(VLOOKUP(A135,Annuitair!A:L,12,0)),"",VLOOKUP(A135,Annuitair!A:L,12,0))</f>
        <v/>
      </c>
      <c r="F135" s="4" t="str">
        <f t="shared" si="8"/>
        <v/>
      </c>
    </row>
    <row r="136" spans="1:6" x14ac:dyDescent="0.25">
      <c r="A136" s="15" t="str">
        <f t="shared" si="7"/>
        <v/>
      </c>
      <c r="B136" s="20"/>
      <c r="C136" s="21"/>
      <c r="E136" s="4" t="str">
        <f>IF(ISNA(VLOOKUP(A136,Annuitair!A:L,12,0)),"",VLOOKUP(A136,Annuitair!A:L,12,0))</f>
        <v/>
      </c>
      <c r="F136" s="4" t="str">
        <f t="shared" si="8"/>
        <v/>
      </c>
    </row>
    <row r="137" spans="1:6" x14ac:dyDescent="0.25">
      <c r="A137" s="15" t="str">
        <f t="shared" si="7"/>
        <v/>
      </c>
      <c r="B137" s="20"/>
      <c r="C137" s="21"/>
      <c r="E137" s="4" t="str">
        <f>IF(ISNA(VLOOKUP(A137,Annuitair!A:L,12,0)),"",VLOOKUP(A137,Annuitair!A:L,12,0))</f>
        <v/>
      </c>
      <c r="F137" s="4" t="str">
        <f t="shared" si="8"/>
        <v/>
      </c>
    </row>
    <row r="138" spans="1:6" x14ac:dyDescent="0.25">
      <c r="A138" s="15" t="str">
        <f t="shared" si="7"/>
        <v/>
      </c>
      <c r="B138" s="20"/>
      <c r="C138" s="21"/>
      <c r="E138" s="4" t="str">
        <f>IF(ISNA(VLOOKUP(A138,Annuitair!A:L,12,0)),"",VLOOKUP(A138,Annuitair!A:L,12,0))</f>
        <v/>
      </c>
      <c r="F138" s="4" t="str">
        <f t="shared" si="8"/>
        <v/>
      </c>
    </row>
    <row r="139" spans="1:6" x14ac:dyDescent="0.25">
      <c r="A139" s="15" t="str">
        <f t="shared" si="7"/>
        <v/>
      </c>
      <c r="B139" s="20"/>
      <c r="C139" s="21"/>
      <c r="E139" s="4" t="str">
        <f>IF(ISNA(VLOOKUP(A139,Annuitair!A:L,12,0)),"",VLOOKUP(A139,Annuitair!A:L,12,0))</f>
        <v/>
      </c>
      <c r="F139" s="4" t="str">
        <f t="shared" si="8"/>
        <v/>
      </c>
    </row>
    <row r="140" spans="1:6" x14ac:dyDescent="0.25">
      <c r="A140" s="15" t="str">
        <f t="shared" si="7"/>
        <v/>
      </c>
      <c r="B140" s="20"/>
      <c r="C140" s="21"/>
      <c r="E140" s="4" t="str">
        <f>IF(ISNA(VLOOKUP(A140,Annuitair!A:L,12,0)),"",VLOOKUP(A140,Annuitair!A:L,12,0))</f>
        <v/>
      </c>
      <c r="F140" s="4" t="str">
        <f t="shared" si="8"/>
        <v/>
      </c>
    </row>
    <row r="141" spans="1:6" x14ac:dyDescent="0.25">
      <c r="A141" s="15" t="str">
        <f t="shared" si="7"/>
        <v/>
      </c>
      <c r="B141" s="20"/>
      <c r="C141" s="21"/>
      <c r="E141" s="4" t="str">
        <f>IF(ISNA(VLOOKUP(A141,Annuitair!A:L,12,0)),"",VLOOKUP(A141,Annuitair!A:L,12,0))</f>
        <v/>
      </c>
      <c r="F141" s="4" t="str">
        <f t="shared" si="8"/>
        <v/>
      </c>
    </row>
    <row r="142" spans="1:6" x14ac:dyDescent="0.25">
      <c r="A142" s="15" t="str">
        <f t="shared" si="7"/>
        <v/>
      </c>
      <c r="B142" s="20"/>
      <c r="C142" s="21"/>
      <c r="E142" s="4" t="str">
        <f>IF(ISNA(VLOOKUP(A142,Annuitair!A:L,12,0)),"",VLOOKUP(A142,Annuitair!A:L,12,0))</f>
        <v/>
      </c>
      <c r="F142" s="4" t="str">
        <f t="shared" si="8"/>
        <v/>
      </c>
    </row>
    <row r="143" spans="1:6" x14ac:dyDescent="0.25">
      <c r="A143" s="15" t="str">
        <f t="shared" si="7"/>
        <v/>
      </c>
      <c r="B143" s="20"/>
      <c r="C143" s="21"/>
      <c r="E143" s="4" t="str">
        <f>IF(ISNA(VLOOKUP(A143,Annuitair!A:L,12,0)),"",VLOOKUP(A143,Annuitair!A:L,12,0))</f>
        <v/>
      </c>
      <c r="F143" s="4" t="str">
        <f t="shared" si="8"/>
        <v/>
      </c>
    </row>
    <row r="144" spans="1:6" x14ac:dyDescent="0.25">
      <c r="A144" s="15" t="str">
        <f t="shared" si="7"/>
        <v/>
      </c>
      <c r="B144" s="20"/>
      <c r="C144" s="21"/>
      <c r="E144" s="4" t="str">
        <f>IF(ISNA(VLOOKUP(A144,Annuitair!A:L,12,0)),"",VLOOKUP(A144,Annuitair!A:L,12,0))</f>
        <v/>
      </c>
      <c r="F144" s="4" t="str">
        <f t="shared" si="8"/>
        <v/>
      </c>
    </row>
    <row r="145" spans="1:6" x14ac:dyDescent="0.25">
      <c r="A145" s="15" t="str">
        <f t="shared" si="7"/>
        <v/>
      </c>
      <c r="B145" s="20"/>
      <c r="C145" s="21"/>
      <c r="E145" s="4" t="str">
        <f>IF(ISNA(VLOOKUP(A145,Annuitair!A:L,12,0)),"",VLOOKUP(A145,Annuitair!A:L,12,0))</f>
        <v/>
      </c>
      <c r="F145" s="4" t="str">
        <f t="shared" si="8"/>
        <v/>
      </c>
    </row>
    <row r="146" spans="1:6" x14ac:dyDescent="0.25">
      <c r="A146" s="15" t="str">
        <f t="shared" si="7"/>
        <v/>
      </c>
      <c r="B146" s="20"/>
      <c r="C146" s="21"/>
      <c r="E146" s="4" t="str">
        <f>IF(ISNA(VLOOKUP(A146,Annuitair!A:L,12,0)),"",VLOOKUP(A146,Annuitair!A:L,12,0))</f>
        <v/>
      </c>
      <c r="F146" s="4" t="str">
        <f t="shared" si="8"/>
        <v/>
      </c>
    </row>
    <row r="147" spans="1:6" x14ac:dyDescent="0.25">
      <c r="A147" s="15" t="str">
        <f t="shared" si="7"/>
        <v/>
      </c>
      <c r="B147" s="20"/>
      <c r="C147" s="21"/>
      <c r="E147" s="4" t="str">
        <f>IF(ISNA(VLOOKUP(A147,Annuitair!A:L,12,0)),"",VLOOKUP(A147,Annuitair!A:L,12,0))</f>
        <v/>
      </c>
      <c r="F147" s="4" t="str">
        <f t="shared" si="8"/>
        <v/>
      </c>
    </row>
    <row r="148" spans="1:6" x14ac:dyDescent="0.25">
      <c r="A148" s="15" t="str">
        <f t="shared" si="7"/>
        <v/>
      </c>
      <c r="B148" s="20"/>
      <c r="C148" s="21"/>
      <c r="E148" s="4" t="str">
        <f>IF(ISNA(VLOOKUP(A148,Annuitair!A:L,12,0)),"",VLOOKUP(A148,Annuitair!A:L,12,0))</f>
        <v/>
      </c>
      <c r="F148" s="4" t="str">
        <f t="shared" si="8"/>
        <v/>
      </c>
    </row>
    <row r="149" spans="1:6" x14ac:dyDescent="0.25">
      <c r="A149" s="15" t="str">
        <f t="shared" si="7"/>
        <v/>
      </c>
      <c r="B149" s="20"/>
      <c r="C149" s="21"/>
      <c r="E149" s="4" t="str">
        <f>IF(ISNA(VLOOKUP(A149,Annuitair!A:L,12,0)),"",VLOOKUP(A149,Annuitair!A:L,12,0))</f>
        <v/>
      </c>
      <c r="F149" s="4" t="str">
        <f t="shared" si="8"/>
        <v/>
      </c>
    </row>
    <row r="150" spans="1:6" x14ac:dyDescent="0.25">
      <c r="A150" s="15" t="str">
        <f t="shared" si="7"/>
        <v/>
      </c>
      <c r="B150" s="20"/>
      <c r="C150" s="21"/>
      <c r="E150" s="4" t="str">
        <f>IF(ISNA(VLOOKUP(A150,Annuitair!A:L,12,0)),"",VLOOKUP(A150,Annuitair!A:L,12,0))</f>
        <v/>
      </c>
      <c r="F150" s="4" t="str">
        <f t="shared" si="8"/>
        <v/>
      </c>
    </row>
    <row r="151" spans="1:6" x14ac:dyDescent="0.25">
      <c r="A151" s="15" t="str">
        <f t="shared" si="7"/>
        <v/>
      </c>
      <c r="B151" s="20"/>
      <c r="C151" s="21"/>
      <c r="E151" s="4" t="str">
        <f>IF(ISNA(VLOOKUP(A151,Annuitair!A:L,12,0)),"",VLOOKUP(A151,Annuitair!A:L,12,0))</f>
        <v/>
      </c>
      <c r="F151" s="4" t="str">
        <f t="shared" si="8"/>
        <v/>
      </c>
    </row>
    <row r="152" spans="1:6" x14ac:dyDescent="0.25">
      <c r="A152" s="15" t="str">
        <f t="shared" si="7"/>
        <v/>
      </c>
      <c r="B152" s="20"/>
      <c r="C152" s="21"/>
      <c r="E152" s="4" t="str">
        <f>IF(ISNA(VLOOKUP(A152,Annuitair!A:L,12,0)),"",VLOOKUP(A152,Annuitair!A:L,12,0))</f>
        <v/>
      </c>
      <c r="F152" s="4" t="str">
        <f t="shared" si="8"/>
        <v/>
      </c>
    </row>
    <row r="153" spans="1:6" x14ac:dyDescent="0.25">
      <c r="A153" s="15" t="str">
        <f t="shared" si="7"/>
        <v/>
      </c>
      <c r="B153" s="20"/>
      <c r="C153" s="21"/>
      <c r="E153" s="4" t="str">
        <f>IF(ISNA(VLOOKUP(A153,Annuitair!A:L,12,0)),"",VLOOKUP(A153,Annuitair!A:L,12,0))</f>
        <v/>
      </c>
      <c r="F153" s="4" t="str">
        <f t="shared" si="8"/>
        <v/>
      </c>
    </row>
    <row r="154" spans="1:6" x14ac:dyDescent="0.25">
      <c r="A154" s="15" t="str">
        <f t="shared" si="7"/>
        <v/>
      </c>
      <c r="B154" s="20"/>
      <c r="C154" s="21"/>
      <c r="E154" s="4" t="str">
        <f>IF(ISNA(VLOOKUP(A154,Annuitair!A:L,12,0)),"",VLOOKUP(A154,Annuitair!A:L,12,0))</f>
        <v/>
      </c>
      <c r="F154" s="4" t="str">
        <f t="shared" si="8"/>
        <v/>
      </c>
    </row>
    <row r="155" spans="1:6" x14ac:dyDescent="0.25">
      <c r="A155" s="15" t="str">
        <f t="shared" si="7"/>
        <v/>
      </c>
      <c r="B155" s="20"/>
      <c r="C155" s="21"/>
      <c r="E155" s="4" t="str">
        <f>IF(ISNA(VLOOKUP(A155,Annuitair!A:L,12,0)),"",VLOOKUP(A155,Annuitair!A:L,12,0))</f>
        <v/>
      </c>
      <c r="F155" s="4" t="str">
        <f t="shared" si="8"/>
        <v/>
      </c>
    </row>
    <row r="156" spans="1:6" x14ac:dyDescent="0.25">
      <c r="A156" s="15" t="str">
        <f t="shared" si="7"/>
        <v/>
      </c>
      <c r="B156" s="20"/>
      <c r="C156" s="21"/>
      <c r="E156" s="4" t="str">
        <f>IF(ISNA(VLOOKUP(A156,Annuitair!A:L,12,0)),"",VLOOKUP(A156,Annuitair!A:L,12,0))</f>
        <v/>
      </c>
      <c r="F156" s="4" t="str">
        <f t="shared" si="8"/>
        <v/>
      </c>
    </row>
    <row r="157" spans="1:6" x14ac:dyDescent="0.25">
      <c r="A157" s="15" t="str">
        <f t="shared" si="7"/>
        <v/>
      </c>
      <c r="B157" s="20"/>
      <c r="C157" s="21"/>
      <c r="E157" s="4" t="str">
        <f>IF(ISNA(VLOOKUP(A157,Annuitair!A:L,12,0)),"",VLOOKUP(A157,Annuitair!A:L,12,0))</f>
        <v/>
      </c>
      <c r="F157" s="4" t="str">
        <f t="shared" si="8"/>
        <v/>
      </c>
    </row>
    <row r="158" spans="1:6" x14ac:dyDescent="0.25">
      <c r="A158" s="15" t="str">
        <f t="shared" si="7"/>
        <v/>
      </c>
      <c r="B158" s="20"/>
      <c r="C158" s="21"/>
      <c r="E158" s="4" t="str">
        <f>IF(ISNA(VLOOKUP(A158,Annuitair!A:L,12,0)),"",VLOOKUP(A158,Annuitair!A:L,12,0))</f>
        <v/>
      </c>
      <c r="F158" s="4" t="str">
        <f t="shared" si="8"/>
        <v/>
      </c>
    </row>
    <row r="159" spans="1:6" x14ac:dyDescent="0.25">
      <c r="A159" s="15" t="str">
        <f t="shared" si="7"/>
        <v/>
      </c>
      <c r="B159" s="20"/>
      <c r="C159" s="21"/>
      <c r="E159" s="4" t="str">
        <f>IF(ISNA(VLOOKUP(A159,Annuitair!A:L,12,0)),"",VLOOKUP(A159,Annuitair!A:L,12,0))</f>
        <v/>
      </c>
      <c r="F159" s="4" t="str">
        <f t="shared" si="8"/>
        <v/>
      </c>
    </row>
    <row r="160" spans="1:6" x14ac:dyDescent="0.25">
      <c r="A160" s="15" t="str">
        <f t="shared" si="7"/>
        <v/>
      </c>
      <c r="B160" s="20"/>
      <c r="C160" s="21"/>
      <c r="E160" s="4" t="str">
        <f>IF(ISNA(VLOOKUP(A160,Annuitair!A:L,12,0)),"",VLOOKUP(A160,Annuitair!A:L,12,0))</f>
        <v/>
      </c>
      <c r="F160" s="4" t="str">
        <f t="shared" si="8"/>
        <v/>
      </c>
    </row>
    <row r="161" spans="1:6" x14ac:dyDescent="0.25">
      <c r="A161" s="15" t="str">
        <f t="shared" si="7"/>
        <v/>
      </c>
      <c r="B161" s="20"/>
      <c r="C161" s="21"/>
      <c r="E161" s="4" t="str">
        <f>IF(ISNA(VLOOKUP(A161,Annuitair!A:L,12,0)),"",VLOOKUP(A161,Annuitair!A:L,12,0))</f>
        <v/>
      </c>
      <c r="F161" s="4" t="str">
        <f t="shared" si="8"/>
        <v/>
      </c>
    </row>
    <row r="162" spans="1:6" x14ac:dyDescent="0.25">
      <c r="A162" s="15" t="str">
        <f t="shared" si="7"/>
        <v/>
      </c>
      <c r="B162" s="20"/>
      <c r="C162" s="21"/>
      <c r="E162" s="4" t="str">
        <f>IF(ISNA(VLOOKUP(A162,Annuitair!A:L,12,0)),"",VLOOKUP(A162,Annuitair!A:L,12,0))</f>
        <v/>
      </c>
      <c r="F162" s="4" t="str">
        <f t="shared" si="8"/>
        <v/>
      </c>
    </row>
    <row r="163" spans="1:6" x14ac:dyDescent="0.25">
      <c r="A163" s="15" t="str">
        <f t="shared" si="7"/>
        <v/>
      </c>
      <c r="B163" s="20"/>
      <c r="C163" s="21"/>
      <c r="E163" s="4" t="str">
        <f>IF(ISNA(VLOOKUP(A163,Annuitair!A:L,12,0)),"",VLOOKUP(A163,Annuitair!A:L,12,0))</f>
        <v/>
      </c>
      <c r="F163" s="4" t="str">
        <f t="shared" si="8"/>
        <v/>
      </c>
    </row>
    <row r="164" spans="1:6" x14ac:dyDescent="0.25">
      <c r="A164" s="15" t="str">
        <f t="shared" si="7"/>
        <v/>
      </c>
      <c r="B164" s="20"/>
      <c r="C164" s="21"/>
      <c r="E164" s="4" t="str">
        <f>IF(ISNA(VLOOKUP(A164,Annuitair!A:L,12,0)),"",VLOOKUP(A164,Annuitair!A:L,12,0))</f>
        <v/>
      </c>
      <c r="F164" s="4" t="str">
        <f t="shared" si="8"/>
        <v/>
      </c>
    </row>
    <row r="165" spans="1:6" x14ac:dyDescent="0.25">
      <c r="A165" s="15" t="str">
        <f t="shared" si="7"/>
        <v/>
      </c>
      <c r="B165" s="20"/>
      <c r="C165" s="21"/>
      <c r="E165" s="4" t="str">
        <f>IF(ISNA(VLOOKUP(A165,Annuitair!A:L,12,0)),"",VLOOKUP(A165,Annuitair!A:L,12,0))</f>
        <v/>
      </c>
      <c r="F165" s="4" t="str">
        <f t="shared" si="8"/>
        <v/>
      </c>
    </row>
    <row r="166" spans="1:6" x14ac:dyDescent="0.25">
      <c r="A166" s="15" t="str">
        <f t="shared" si="7"/>
        <v/>
      </c>
      <c r="B166" s="20"/>
      <c r="C166" s="21"/>
      <c r="E166" s="4" t="str">
        <f>IF(ISNA(VLOOKUP(A166,Annuitair!A:L,12,0)),"",VLOOKUP(A166,Annuitair!A:L,12,0))</f>
        <v/>
      </c>
      <c r="F166" s="4" t="str">
        <f t="shared" si="8"/>
        <v/>
      </c>
    </row>
    <row r="167" spans="1:6" x14ac:dyDescent="0.25">
      <c r="A167" s="15" t="str">
        <f t="shared" si="7"/>
        <v/>
      </c>
      <c r="B167" s="20"/>
      <c r="C167" s="21"/>
      <c r="E167" s="4" t="str">
        <f>IF(ISNA(VLOOKUP(A167,Annuitair!A:L,12,0)),"",VLOOKUP(A167,Annuitair!A:L,12,0))</f>
        <v/>
      </c>
      <c r="F167" s="4" t="str">
        <f t="shared" si="8"/>
        <v/>
      </c>
    </row>
    <row r="168" spans="1:6" x14ac:dyDescent="0.25">
      <c r="A168" s="15" t="str">
        <f t="shared" si="7"/>
        <v/>
      </c>
      <c r="B168" s="20"/>
      <c r="C168" s="21"/>
      <c r="E168" s="4" t="str">
        <f>IF(ISNA(VLOOKUP(A168,Annuitair!A:L,12,0)),"",VLOOKUP(A168,Annuitair!A:L,12,0))</f>
        <v/>
      </c>
      <c r="F168" s="4" t="str">
        <f t="shared" si="8"/>
        <v/>
      </c>
    </row>
    <row r="169" spans="1:6" x14ac:dyDescent="0.25">
      <c r="A169" s="15" t="str">
        <f t="shared" si="7"/>
        <v/>
      </c>
      <c r="B169" s="20"/>
      <c r="C169" s="21"/>
      <c r="E169" s="4" t="str">
        <f>IF(ISNA(VLOOKUP(A169,Annuitair!A:L,12,0)),"",VLOOKUP(A169,Annuitair!A:L,12,0))</f>
        <v/>
      </c>
      <c r="F169" s="4" t="str">
        <f t="shared" si="8"/>
        <v/>
      </c>
    </row>
    <row r="170" spans="1:6" x14ac:dyDescent="0.25">
      <c r="A170" s="15" t="str">
        <f t="shared" si="7"/>
        <v/>
      </c>
      <c r="B170" s="20"/>
      <c r="C170" s="21"/>
      <c r="E170" s="4" t="str">
        <f>IF(ISNA(VLOOKUP(A170,Annuitair!A:L,12,0)),"",VLOOKUP(A170,Annuitair!A:L,12,0))</f>
        <v/>
      </c>
      <c r="F170" s="4" t="str">
        <f t="shared" si="8"/>
        <v/>
      </c>
    </row>
    <row r="171" spans="1:6" x14ac:dyDescent="0.25">
      <c r="A171" s="15" t="str">
        <f t="shared" si="7"/>
        <v/>
      </c>
      <c r="B171" s="20"/>
      <c r="C171" s="21"/>
      <c r="E171" s="4" t="str">
        <f>IF(ISNA(VLOOKUP(A171,Annuitair!A:L,12,0)),"",VLOOKUP(A171,Annuitair!A:L,12,0))</f>
        <v/>
      </c>
      <c r="F171" s="4" t="str">
        <f t="shared" si="8"/>
        <v/>
      </c>
    </row>
    <row r="172" spans="1:6" x14ac:dyDescent="0.25">
      <c r="A172" s="15" t="str">
        <f t="shared" si="7"/>
        <v/>
      </c>
      <c r="B172" s="20"/>
      <c r="C172" s="21"/>
      <c r="E172" s="4" t="str">
        <f>IF(ISNA(VLOOKUP(A172,Annuitair!A:L,12,0)),"",VLOOKUP(A172,Annuitair!A:L,12,0))</f>
        <v/>
      </c>
      <c r="F172" s="4" t="str">
        <f t="shared" si="8"/>
        <v/>
      </c>
    </row>
    <row r="173" spans="1:6" x14ac:dyDescent="0.25">
      <c r="A173" s="15" t="str">
        <f t="shared" si="7"/>
        <v/>
      </c>
      <c r="B173" s="20"/>
      <c r="C173" s="21"/>
      <c r="E173" s="4" t="str">
        <f>IF(ISNA(VLOOKUP(A173,Annuitair!A:L,12,0)),"",VLOOKUP(A173,Annuitair!A:L,12,0))</f>
        <v/>
      </c>
      <c r="F173" s="4" t="str">
        <f t="shared" si="8"/>
        <v/>
      </c>
    </row>
    <row r="174" spans="1:6" x14ac:dyDescent="0.25">
      <c r="A174" s="15" t="str">
        <f t="shared" si="7"/>
        <v/>
      </c>
      <c r="B174" s="20"/>
      <c r="C174" s="21"/>
      <c r="E174" s="4" t="str">
        <f>IF(ISNA(VLOOKUP(A174,Annuitair!A:L,12,0)),"",VLOOKUP(A174,Annuitair!A:L,12,0))</f>
        <v/>
      </c>
      <c r="F174" s="4" t="str">
        <f t="shared" si="8"/>
        <v/>
      </c>
    </row>
    <row r="175" spans="1:6" x14ac:dyDescent="0.25">
      <c r="A175" s="15" t="str">
        <f t="shared" si="7"/>
        <v/>
      </c>
      <c r="B175" s="20"/>
      <c r="C175" s="21"/>
      <c r="E175" s="4" t="str">
        <f>IF(ISNA(VLOOKUP(A175,Annuitair!A:L,12,0)),"",VLOOKUP(A175,Annuitair!A:L,12,0))</f>
        <v/>
      </c>
      <c r="F175" s="4" t="str">
        <f t="shared" si="8"/>
        <v/>
      </c>
    </row>
    <row r="176" spans="1:6" x14ac:dyDescent="0.25">
      <c r="A176" s="15" t="str">
        <f t="shared" si="7"/>
        <v/>
      </c>
      <c r="B176" s="20"/>
      <c r="C176" s="21"/>
      <c r="E176" s="4" t="str">
        <f>IF(ISNA(VLOOKUP(A176,Annuitair!A:L,12,0)),"",VLOOKUP(A176,Annuitair!A:L,12,0))</f>
        <v/>
      </c>
      <c r="F176" s="4" t="str">
        <f t="shared" si="8"/>
        <v/>
      </c>
    </row>
    <row r="177" spans="1:6" x14ac:dyDescent="0.25">
      <c r="A177" s="15" t="str">
        <f t="shared" si="7"/>
        <v/>
      </c>
      <c r="B177" s="20"/>
      <c r="C177" s="21"/>
      <c r="E177" s="4" t="str">
        <f>IF(ISNA(VLOOKUP(A177,Annuitair!A:L,12,0)),"",VLOOKUP(A177,Annuitair!A:L,12,0))</f>
        <v/>
      </c>
      <c r="F177" s="4" t="str">
        <f t="shared" si="8"/>
        <v/>
      </c>
    </row>
    <row r="178" spans="1:6" x14ac:dyDescent="0.25">
      <c r="A178" s="15" t="str">
        <f t="shared" si="7"/>
        <v/>
      </c>
      <c r="B178" s="20"/>
      <c r="C178" s="21"/>
      <c r="E178" s="4" t="str">
        <f>IF(ISNA(VLOOKUP(A178,Annuitair!A:L,12,0)),"",VLOOKUP(A178,Annuitair!A:L,12,0))</f>
        <v/>
      </c>
      <c r="F178" s="4" t="str">
        <f t="shared" si="8"/>
        <v/>
      </c>
    </row>
    <row r="179" spans="1:6" x14ac:dyDescent="0.25">
      <c r="A179" s="15" t="str">
        <f t="shared" si="7"/>
        <v/>
      </c>
      <c r="B179" s="20"/>
      <c r="C179" s="21"/>
      <c r="E179" s="4" t="str">
        <f>IF(ISNA(VLOOKUP(A179,Annuitair!A:L,12,0)),"",VLOOKUP(A179,Annuitair!A:L,12,0))</f>
        <v/>
      </c>
      <c r="F179" s="4" t="str">
        <f t="shared" si="8"/>
        <v/>
      </c>
    </row>
    <row r="180" spans="1:6" x14ac:dyDescent="0.25">
      <c r="A180" s="15" t="str">
        <f t="shared" si="7"/>
        <v/>
      </c>
      <c r="B180" s="20"/>
      <c r="C180" s="21"/>
      <c r="E180" s="4" t="str">
        <f>IF(ISNA(VLOOKUP(A180,Annuitair!A:L,12,0)),"",VLOOKUP(A180,Annuitair!A:L,12,0))</f>
        <v/>
      </c>
      <c r="F180" s="4" t="str">
        <f t="shared" si="8"/>
        <v/>
      </c>
    </row>
    <row r="181" spans="1:6" x14ac:dyDescent="0.25">
      <c r="A181" s="15" t="str">
        <f t="shared" si="7"/>
        <v/>
      </c>
      <c r="B181" s="20"/>
      <c r="C181" s="21"/>
      <c r="E181" s="4" t="str">
        <f>IF(ISNA(VLOOKUP(A181,Annuitair!A:L,12,0)),"",VLOOKUP(A181,Annuitair!A:L,12,0))</f>
        <v/>
      </c>
      <c r="F181" s="4" t="str">
        <f t="shared" si="8"/>
        <v/>
      </c>
    </row>
    <row r="182" spans="1:6" x14ac:dyDescent="0.25">
      <c r="A182" s="15" t="str">
        <f t="shared" si="7"/>
        <v/>
      </c>
      <c r="B182" s="20"/>
      <c r="C182" s="21"/>
      <c r="E182" s="4" t="str">
        <f>IF(ISNA(VLOOKUP(A182,Annuitair!A:L,12,0)),"",VLOOKUP(A182,Annuitair!A:L,12,0))</f>
        <v/>
      </c>
      <c r="F182" s="4" t="str">
        <f t="shared" si="8"/>
        <v/>
      </c>
    </row>
    <row r="183" spans="1:6" x14ac:dyDescent="0.25">
      <c r="A183" s="15" t="str">
        <f t="shared" si="7"/>
        <v/>
      </c>
      <c r="B183" s="20"/>
      <c r="C183" s="21"/>
      <c r="E183" s="4" t="str">
        <f>IF(ISNA(VLOOKUP(A183,Annuitair!A:L,12,0)),"",VLOOKUP(A183,Annuitair!A:L,12,0))</f>
        <v/>
      </c>
      <c r="F183" s="4" t="str">
        <f t="shared" si="8"/>
        <v/>
      </c>
    </row>
    <row r="184" spans="1:6" x14ac:dyDescent="0.25">
      <c r="A184" s="15" t="str">
        <f t="shared" si="7"/>
        <v/>
      </c>
      <c r="B184" s="20"/>
      <c r="C184" s="21"/>
      <c r="E184" s="4" t="str">
        <f>IF(ISNA(VLOOKUP(A184,Annuitair!A:L,12,0)),"",VLOOKUP(A184,Annuitair!A:L,12,0))</f>
        <v/>
      </c>
      <c r="F184" s="4" t="str">
        <f t="shared" si="8"/>
        <v/>
      </c>
    </row>
    <row r="185" spans="1:6" x14ac:dyDescent="0.25">
      <c r="A185" s="15" t="str">
        <f t="shared" si="7"/>
        <v/>
      </c>
      <c r="B185" s="20"/>
      <c r="C185" s="21"/>
      <c r="E185" s="4" t="str">
        <f>IF(ISNA(VLOOKUP(A185,Annuitair!A:L,12,0)),"",VLOOKUP(A185,Annuitair!A:L,12,0))</f>
        <v/>
      </c>
      <c r="F185" s="4" t="str">
        <f t="shared" si="8"/>
        <v/>
      </c>
    </row>
    <row r="186" spans="1:6" x14ac:dyDescent="0.25">
      <c r="A186" s="15" t="str">
        <f t="shared" si="7"/>
        <v/>
      </c>
      <c r="B186" s="20"/>
      <c r="C186" s="21"/>
      <c r="E186" s="4" t="str">
        <f>IF(ISNA(VLOOKUP(A186,Annuitair!A:L,12,0)),"",VLOOKUP(A186,Annuitair!A:L,12,0))</f>
        <v/>
      </c>
      <c r="F186" s="4" t="str">
        <f t="shared" si="8"/>
        <v/>
      </c>
    </row>
    <row r="187" spans="1:6" x14ac:dyDescent="0.25">
      <c r="A187" s="15" t="str">
        <f t="shared" si="7"/>
        <v/>
      </c>
      <c r="B187" s="20"/>
      <c r="C187" s="21"/>
      <c r="E187" s="4" t="str">
        <f>IF(ISNA(VLOOKUP(A187,Annuitair!A:L,12,0)),"",VLOOKUP(A187,Annuitair!A:L,12,0))</f>
        <v/>
      </c>
      <c r="F187" s="4" t="str">
        <f t="shared" si="8"/>
        <v/>
      </c>
    </row>
    <row r="188" spans="1:6" x14ac:dyDescent="0.25">
      <c r="A188" s="15" t="str">
        <f t="shared" si="7"/>
        <v/>
      </c>
      <c r="B188" s="20"/>
      <c r="C188" s="21"/>
      <c r="E188" s="4" t="str">
        <f>IF(ISNA(VLOOKUP(A188,Annuitair!A:L,12,0)),"",VLOOKUP(A188,Annuitair!A:L,12,0))</f>
        <v/>
      </c>
      <c r="F188" s="4" t="str">
        <f t="shared" si="8"/>
        <v/>
      </c>
    </row>
    <row r="189" spans="1:6" x14ac:dyDescent="0.25">
      <c r="A189" s="15" t="str">
        <f t="shared" si="7"/>
        <v/>
      </c>
      <c r="B189" s="20"/>
      <c r="C189" s="21"/>
      <c r="E189" s="4" t="str">
        <f>IF(ISNA(VLOOKUP(A189,Annuitair!A:L,12,0)),"",VLOOKUP(A189,Annuitair!A:L,12,0))</f>
        <v/>
      </c>
      <c r="F189" s="4" t="str">
        <f t="shared" si="8"/>
        <v/>
      </c>
    </row>
    <row r="190" spans="1:6" x14ac:dyDescent="0.25">
      <c r="A190" s="15" t="str">
        <f t="shared" si="7"/>
        <v/>
      </c>
      <c r="B190" s="20"/>
      <c r="C190" s="21"/>
      <c r="E190" s="4" t="str">
        <f>IF(ISNA(VLOOKUP(A190,Annuitair!A:L,12,0)),"",VLOOKUP(A190,Annuitair!A:L,12,0))</f>
        <v/>
      </c>
      <c r="F190" s="4" t="str">
        <f t="shared" si="8"/>
        <v/>
      </c>
    </row>
    <row r="191" spans="1:6" x14ac:dyDescent="0.25">
      <c r="A191" s="15" t="str">
        <f t="shared" si="7"/>
        <v/>
      </c>
      <c r="B191" s="20"/>
      <c r="C191" s="21"/>
      <c r="E191" s="4" t="str">
        <f>IF(ISNA(VLOOKUP(A191,Annuitair!A:L,12,0)),"",VLOOKUP(A191,Annuitair!A:L,12,0))</f>
        <v/>
      </c>
      <c r="F191" s="4" t="str">
        <f t="shared" si="8"/>
        <v/>
      </c>
    </row>
    <row r="192" spans="1:6" x14ac:dyDescent="0.25">
      <c r="A192" s="15" t="str">
        <f t="shared" si="7"/>
        <v/>
      </c>
      <c r="B192" s="20"/>
      <c r="C192" s="21"/>
      <c r="E192" s="4" t="str">
        <f>IF(ISNA(VLOOKUP(A192,Annuitair!A:L,12,0)),"",VLOOKUP(A192,Annuitair!A:L,12,0))</f>
        <v/>
      </c>
      <c r="F192" s="4" t="str">
        <f t="shared" si="8"/>
        <v/>
      </c>
    </row>
    <row r="193" spans="1:6" x14ac:dyDescent="0.25">
      <c r="A193" s="15" t="str">
        <f t="shared" si="7"/>
        <v/>
      </c>
      <c r="B193" s="20"/>
      <c r="C193" s="21"/>
      <c r="E193" s="4" t="str">
        <f>IF(ISNA(VLOOKUP(A193,Annuitair!A:L,12,0)),"",VLOOKUP(A193,Annuitair!A:L,12,0))</f>
        <v/>
      </c>
      <c r="F193" s="4" t="str">
        <f t="shared" si="8"/>
        <v/>
      </c>
    </row>
    <row r="194" spans="1:6" x14ac:dyDescent="0.25">
      <c r="A194" s="15" t="str">
        <f t="shared" si="7"/>
        <v/>
      </c>
      <c r="B194" s="20"/>
      <c r="C194" s="21"/>
      <c r="E194" s="4" t="str">
        <f>IF(ISNA(VLOOKUP(A194,Annuitair!A:L,12,0)),"",VLOOKUP(A194,Annuitair!A:L,12,0))</f>
        <v/>
      </c>
      <c r="F194" s="4" t="str">
        <f t="shared" si="8"/>
        <v/>
      </c>
    </row>
    <row r="195" spans="1:6" x14ac:dyDescent="0.25">
      <c r="A195" s="15" t="str">
        <f t="shared" ref="A195:A258" si="9">IF(ISBLANK(B195),"",IF(DAY(B195)&lt;=DAY($B$2),DATE(YEAR(B195),MONTH(B195),DAY(B195)),DATE(YEAR(B195),MONTH(B195)+1,1)))</f>
        <v/>
      </c>
      <c r="B195" s="20"/>
      <c r="C195" s="21"/>
      <c r="E195" s="4" t="str">
        <f>IF(ISNA(VLOOKUP(A195,Annuitair!A:L,12,0)),"",VLOOKUP(A195,Annuitair!A:L,12,0))</f>
        <v/>
      </c>
      <c r="F195" s="4" t="str">
        <f t="shared" ref="F195:F258" si="10">IF(ISBLANK(C195),"",F194-C195)</f>
        <v/>
      </c>
    </row>
    <row r="196" spans="1:6" x14ac:dyDescent="0.25">
      <c r="A196" s="15" t="str">
        <f t="shared" si="9"/>
        <v/>
      </c>
      <c r="B196" s="20"/>
      <c r="C196" s="21"/>
      <c r="E196" s="4" t="str">
        <f>IF(ISNA(VLOOKUP(A196,Annuitair!A:L,12,0)),"",VLOOKUP(A196,Annuitair!A:L,12,0))</f>
        <v/>
      </c>
      <c r="F196" s="4" t="str">
        <f t="shared" si="10"/>
        <v/>
      </c>
    </row>
    <row r="197" spans="1:6" x14ac:dyDescent="0.25">
      <c r="A197" s="15" t="str">
        <f t="shared" si="9"/>
        <v/>
      </c>
      <c r="B197" s="20"/>
      <c r="C197" s="21"/>
      <c r="E197" s="4" t="str">
        <f>IF(ISNA(VLOOKUP(A197,Annuitair!A:L,12,0)),"",VLOOKUP(A197,Annuitair!A:L,12,0))</f>
        <v/>
      </c>
      <c r="F197" s="4" t="str">
        <f t="shared" si="10"/>
        <v/>
      </c>
    </row>
    <row r="198" spans="1:6" x14ac:dyDescent="0.25">
      <c r="A198" s="15" t="str">
        <f t="shared" si="9"/>
        <v/>
      </c>
      <c r="B198" s="20"/>
      <c r="C198" s="21"/>
      <c r="E198" s="4" t="str">
        <f>IF(ISNA(VLOOKUP(A198,Annuitair!A:L,12,0)),"",VLOOKUP(A198,Annuitair!A:L,12,0))</f>
        <v/>
      </c>
      <c r="F198" s="4" t="str">
        <f t="shared" si="10"/>
        <v/>
      </c>
    </row>
    <row r="199" spans="1:6" x14ac:dyDescent="0.25">
      <c r="A199" s="15" t="str">
        <f t="shared" si="9"/>
        <v/>
      </c>
      <c r="B199" s="20"/>
      <c r="C199" s="21"/>
      <c r="E199" s="4" t="str">
        <f>IF(ISNA(VLOOKUP(A199,Annuitair!A:L,12,0)),"",VLOOKUP(A199,Annuitair!A:L,12,0))</f>
        <v/>
      </c>
      <c r="F199" s="4" t="str">
        <f t="shared" si="10"/>
        <v/>
      </c>
    </row>
    <row r="200" spans="1:6" x14ac:dyDescent="0.25">
      <c r="A200" s="15" t="str">
        <f t="shared" si="9"/>
        <v/>
      </c>
      <c r="B200" s="20"/>
      <c r="C200" s="21"/>
      <c r="E200" s="4" t="str">
        <f>IF(ISNA(VLOOKUP(A200,Annuitair!A:L,12,0)),"",VLOOKUP(A200,Annuitair!A:L,12,0))</f>
        <v/>
      </c>
      <c r="F200" s="4" t="str">
        <f t="shared" si="10"/>
        <v/>
      </c>
    </row>
    <row r="201" spans="1:6" x14ac:dyDescent="0.25">
      <c r="A201" s="15" t="str">
        <f t="shared" si="9"/>
        <v/>
      </c>
      <c r="B201" s="20"/>
      <c r="C201" s="21"/>
      <c r="E201" s="4" t="str">
        <f>IF(ISNA(VLOOKUP(A201,Annuitair!A:L,12,0)),"",VLOOKUP(A201,Annuitair!A:L,12,0))</f>
        <v/>
      </c>
      <c r="F201" s="4" t="str">
        <f t="shared" si="10"/>
        <v/>
      </c>
    </row>
    <row r="202" spans="1:6" x14ac:dyDescent="0.25">
      <c r="A202" s="15" t="str">
        <f t="shared" si="9"/>
        <v/>
      </c>
      <c r="B202" s="20"/>
      <c r="C202" s="21"/>
      <c r="E202" s="4" t="str">
        <f>IF(ISNA(VLOOKUP(A202,Annuitair!A:L,12,0)),"",VLOOKUP(A202,Annuitair!A:L,12,0))</f>
        <v/>
      </c>
      <c r="F202" s="4" t="str">
        <f t="shared" si="10"/>
        <v/>
      </c>
    </row>
    <row r="203" spans="1:6" x14ac:dyDescent="0.25">
      <c r="A203" s="15" t="str">
        <f t="shared" si="9"/>
        <v/>
      </c>
      <c r="B203" s="20"/>
      <c r="C203" s="21"/>
      <c r="E203" s="4" t="str">
        <f>IF(ISNA(VLOOKUP(A203,Annuitair!A:L,12,0)),"",VLOOKUP(A203,Annuitair!A:L,12,0))</f>
        <v/>
      </c>
      <c r="F203" s="4" t="str">
        <f t="shared" si="10"/>
        <v/>
      </c>
    </row>
    <row r="204" spans="1:6" x14ac:dyDescent="0.25">
      <c r="A204" s="15" t="str">
        <f t="shared" si="9"/>
        <v/>
      </c>
      <c r="B204" s="20"/>
      <c r="C204" s="21"/>
      <c r="E204" s="4" t="str">
        <f>IF(ISNA(VLOOKUP(A204,Annuitair!A:L,12,0)),"",VLOOKUP(A204,Annuitair!A:L,12,0))</f>
        <v/>
      </c>
      <c r="F204" s="4" t="str">
        <f t="shared" si="10"/>
        <v/>
      </c>
    </row>
    <row r="205" spans="1:6" x14ac:dyDescent="0.25">
      <c r="A205" s="15" t="str">
        <f t="shared" si="9"/>
        <v/>
      </c>
      <c r="B205" s="20"/>
      <c r="C205" s="21"/>
      <c r="E205" s="4" t="str">
        <f>IF(ISNA(VLOOKUP(A205,Annuitair!A:L,12,0)),"",VLOOKUP(A205,Annuitair!A:L,12,0))</f>
        <v/>
      </c>
      <c r="F205" s="4" t="str">
        <f t="shared" si="10"/>
        <v/>
      </c>
    </row>
    <row r="206" spans="1:6" x14ac:dyDescent="0.25">
      <c r="A206" s="15" t="str">
        <f t="shared" si="9"/>
        <v/>
      </c>
      <c r="B206" s="20"/>
      <c r="C206" s="21"/>
      <c r="E206" s="4" t="str">
        <f>IF(ISNA(VLOOKUP(A206,Annuitair!A:L,12,0)),"",VLOOKUP(A206,Annuitair!A:L,12,0))</f>
        <v/>
      </c>
      <c r="F206" s="4" t="str">
        <f t="shared" si="10"/>
        <v/>
      </c>
    </row>
    <row r="207" spans="1:6" x14ac:dyDescent="0.25">
      <c r="A207" s="15" t="str">
        <f t="shared" si="9"/>
        <v/>
      </c>
      <c r="B207" s="20"/>
      <c r="C207" s="21"/>
      <c r="E207" s="4" t="str">
        <f>IF(ISNA(VLOOKUP(A207,Annuitair!A:L,12,0)),"",VLOOKUP(A207,Annuitair!A:L,12,0))</f>
        <v/>
      </c>
      <c r="F207" s="4" t="str">
        <f t="shared" si="10"/>
        <v/>
      </c>
    </row>
    <row r="208" spans="1:6" x14ac:dyDescent="0.25">
      <c r="A208" s="15" t="str">
        <f t="shared" si="9"/>
        <v/>
      </c>
      <c r="B208" s="20"/>
      <c r="C208" s="21"/>
      <c r="E208" s="4" t="str">
        <f>IF(ISNA(VLOOKUP(A208,Annuitair!A:L,12,0)),"",VLOOKUP(A208,Annuitair!A:L,12,0))</f>
        <v/>
      </c>
      <c r="F208" s="4" t="str">
        <f t="shared" si="10"/>
        <v/>
      </c>
    </row>
    <row r="209" spans="1:6" x14ac:dyDescent="0.25">
      <c r="A209" s="15" t="str">
        <f t="shared" si="9"/>
        <v/>
      </c>
      <c r="B209" s="20"/>
      <c r="C209" s="21"/>
      <c r="E209" s="4" t="str">
        <f>IF(ISNA(VLOOKUP(A209,Annuitair!A:L,12,0)),"",VLOOKUP(A209,Annuitair!A:L,12,0))</f>
        <v/>
      </c>
      <c r="F209" s="4" t="str">
        <f t="shared" si="10"/>
        <v/>
      </c>
    </row>
    <row r="210" spans="1:6" x14ac:dyDescent="0.25">
      <c r="A210" s="15" t="str">
        <f t="shared" si="9"/>
        <v/>
      </c>
      <c r="B210" s="20"/>
      <c r="C210" s="21"/>
      <c r="E210" s="4" t="str">
        <f>IF(ISNA(VLOOKUP(A210,Annuitair!A:L,12,0)),"",VLOOKUP(A210,Annuitair!A:L,12,0))</f>
        <v/>
      </c>
      <c r="F210" s="4" t="str">
        <f t="shared" si="10"/>
        <v/>
      </c>
    </row>
    <row r="211" spans="1:6" x14ac:dyDescent="0.25">
      <c r="A211" s="15" t="str">
        <f t="shared" si="9"/>
        <v/>
      </c>
      <c r="B211" s="20"/>
      <c r="C211" s="21"/>
      <c r="E211" s="4" t="str">
        <f>IF(ISNA(VLOOKUP(A211,Annuitair!A:L,12,0)),"",VLOOKUP(A211,Annuitair!A:L,12,0))</f>
        <v/>
      </c>
      <c r="F211" s="4" t="str">
        <f t="shared" si="10"/>
        <v/>
      </c>
    </row>
    <row r="212" spans="1:6" x14ac:dyDescent="0.25">
      <c r="A212" s="15" t="str">
        <f t="shared" si="9"/>
        <v/>
      </c>
      <c r="B212" s="20"/>
      <c r="C212" s="21"/>
      <c r="E212" s="4" t="str">
        <f>IF(ISNA(VLOOKUP(A212,Annuitair!A:L,12,0)),"",VLOOKUP(A212,Annuitair!A:L,12,0))</f>
        <v/>
      </c>
      <c r="F212" s="4" t="str">
        <f t="shared" si="10"/>
        <v/>
      </c>
    </row>
    <row r="213" spans="1:6" x14ac:dyDescent="0.25">
      <c r="A213" s="15" t="str">
        <f t="shared" si="9"/>
        <v/>
      </c>
      <c r="B213" s="20"/>
      <c r="C213" s="21"/>
      <c r="E213" s="4" t="str">
        <f>IF(ISNA(VLOOKUP(A213,Annuitair!A:L,12,0)),"",VLOOKUP(A213,Annuitair!A:L,12,0))</f>
        <v/>
      </c>
      <c r="F213" s="4" t="str">
        <f t="shared" si="10"/>
        <v/>
      </c>
    </row>
    <row r="214" spans="1:6" x14ac:dyDescent="0.25">
      <c r="A214" s="15" t="str">
        <f t="shared" si="9"/>
        <v/>
      </c>
      <c r="B214" s="20"/>
      <c r="C214" s="21"/>
      <c r="E214" s="4" t="str">
        <f>IF(ISNA(VLOOKUP(A214,Annuitair!A:L,12,0)),"",VLOOKUP(A214,Annuitair!A:L,12,0))</f>
        <v/>
      </c>
      <c r="F214" s="4" t="str">
        <f t="shared" si="10"/>
        <v/>
      </c>
    </row>
    <row r="215" spans="1:6" x14ac:dyDescent="0.25">
      <c r="A215" s="15" t="str">
        <f t="shared" si="9"/>
        <v/>
      </c>
      <c r="B215" s="20"/>
      <c r="C215" s="21"/>
      <c r="E215" s="4" t="str">
        <f>IF(ISNA(VLOOKUP(A215,Annuitair!A:L,12,0)),"",VLOOKUP(A215,Annuitair!A:L,12,0))</f>
        <v/>
      </c>
      <c r="F215" s="4" t="str">
        <f t="shared" si="10"/>
        <v/>
      </c>
    </row>
    <row r="216" spans="1:6" x14ac:dyDescent="0.25">
      <c r="A216" s="15" t="str">
        <f t="shared" si="9"/>
        <v/>
      </c>
      <c r="B216" s="20"/>
      <c r="C216" s="21"/>
      <c r="E216" s="4" t="str">
        <f>IF(ISNA(VLOOKUP(A216,Annuitair!A:L,12,0)),"",VLOOKUP(A216,Annuitair!A:L,12,0))</f>
        <v/>
      </c>
      <c r="F216" s="4" t="str">
        <f t="shared" si="10"/>
        <v/>
      </c>
    </row>
    <row r="217" spans="1:6" x14ac:dyDescent="0.25">
      <c r="A217" s="15" t="str">
        <f t="shared" si="9"/>
        <v/>
      </c>
      <c r="B217" s="20"/>
      <c r="C217" s="21"/>
      <c r="E217" s="4" t="str">
        <f>IF(ISNA(VLOOKUP(A217,Annuitair!A:L,12,0)),"",VLOOKUP(A217,Annuitair!A:L,12,0))</f>
        <v/>
      </c>
      <c r="F217" s="4" t="str">
        <f t="shared" si="10"/>
        <v/>
      </c>
    </row>
    <row r="218" spans="1:6" x14ac:dyDescent="0.25">
      <c r="A218" s="15" t="str">
        <f t="shared" si="9"/>
        <v/>
      </c>
      <c r="B218" s="20"/>
      <c r="C218" s="21"/>
      <c r="E218" s="4" t="str">
        <f>IF(ISNA(VLOOKUP(A218,Annuitair!A:L,12,0)),"",VLOOKUP(A218,Annuitair!A:L,12,0))</f>
        <v/>
      </c>
      <c r="F218" s="4" t="str">
        <f t="shared" si="10"/>
        <v/>
      </c>
    </row>
    <row r="219" spans="1:6" x14ac:dyDescent="0.25">
      <c r="A219" s="15" t="str">
        <f t="shared" si="9"/>
        <v/>
      </c>
      <c r="B219" s="20"/>
      <c r="C219" s="21"/>
      <c r="E219" s="4" t="str">
        <f>IF(ISNA(VLOOKUP(A219,Annuitair!A:L,12,0)),"",VLOOKUP(A219,Annuitair!A:L,12,0))</f>
        <v/>
      </c>
      <c r="F219" s="4" t="str">
        <f t="shared" si="10"/>
        <v/>
      </c>
    </row>
    <row r="220" spans="1:6" x14ac:dyDescent="0.25">
      <c r="A220" s="15" t="str">
        <f t="shared" si="9"/>
        <v/>
      </c>
      <c r="B220" s="20"/>
      <c r="C220" s="21"/>
      <c r="E220" s="4" t="str">
        <f>IF(ISNA(VLOOKUP(A220,Annuitair!A:L,12,0)),"",VLOOKUP(A220,Annuitair!A:L,12,0))</f>
        <v/>
      </c>
      <c r="F220" s="4" t="str">
        <f t="shared" si="10"/>
        <v/>
      </c>
    </row>
    <row r="221" spans="1:6" x14ac:dyDescent="0.25">
      <c r="A221" s="15" t="str">
        <f t="shared" si="9"/>
        <v/>
      </c>
      <c r="B221" s="20"/>
      <c r="C221" s="21"/>
      <c r="E221" s="4" t="str">
        <f>IF(ISNA(VLOOKUP(A221,Annuitair!A:L,12,0)),"",VLOOKUP(A221,Annuitair!A:L,12,0))</f>
        <v/>
      </c>
      <c r="F221" s="4" t="str">
        <f t="shared" si="10"/>
        <v/>
      </c>
    </row>
    <row r="222" spans="1:6" x14ac:dyDescent="0.25">
      <c r="A222" s="15" t="str">
        <f t="shared" si="9"/>
        <v/>
      </c>
      <c r="B222" s="20"/>
      <c r="C222" s="21"/>
      <c r="E222" s="4" t="str">
        <f>IF(ISNA(VLOOKUP(A222,Annuitair!A:L,12,0)),"",VLOOKUP(A222,Annuitair!A:L,12,0))</f>
        <v/>
      </c>
      <c r="F222" s="4" t="str">
        <f t="shared" si="10"/>
        <v/>
      </c>
    </row>
    <row r="223" spans="1:6" x14ac:dyDescent="0.25">
      <c r="A223" s="15" t="str">
        <f t="shared" si="9"/>
        <v/>
      </c>
      <c r="B223" s="20"/>
      <c r="C223" s="21"/>
      <c r="E223" s="4" t="str">
        <f>IF(ISNA(VLOOKUP(A223,Annuitair!A:L,12,0)),"",VLOOKUP(A223,Annuitair!A:L,12,0))</f>
        <v/>
      </c>
      <c r="F223" s="4" t="str">
        <f t="shared" si="10"/>
        <v/>
      </c>
    </row>
    <row r="224" spans="1:6" x14ac:dyDescent="0.25">
      <c r="A224" s="15" t="str">
        <f t="shared" si="9"/>
        <v/>
      </c>
      <c r="B224" s="20"/>
      <c r="C224" s="21"/>
      <c r="E224" s="4" t="str">
        <f>IF(ISNA(VLOOKUP(A224,Annuitair!A:L,12,0)),"",VLOOKUP(A224,Annuitair!A:L,12,0))</f>
        <v/>
      </c>
      <c r="F224" s="4" t="str">
        <f t="shared" si="10"/>
        <v/>
      </c>
    </row>
    <row r="225" spans="1:6" x14ac:dyDescent="0.25">
      <c r="A225" s="15" t="str">
        <f t="shared" si="9"/>
        <v/>
      </c>
      <c r="B225" s="20"/>
      <c r="C225" s="21"/>
      <c r="E225" s="4" t="str">
        <f>IF(ISNA(VLOOKUP(A225,Annuitair!A:L,12,0)),"",VLOOKUP(A225,Annuitair!A:L,12,0))</f>
        <v/>
      </c>
      <c r="F225" s="4" t="str">
        <f t="shared" si="10"/>
        <v/>
      </c>
    </row>
    <row r="226" spans="1:6" x14ac:dyDescent="0.25">
      <c r="A226" s="15" t="str">
        <f t="shared" si="9"/>
        <v/>
      </c>
      <c r="B226" s="20"/>
      <c r="C226" s="21"/>
      <c r="E226" s="4" t="str">
        <f>IF(ISNA(VLOOKUP(A226,Annuitair!A:L,12,0)),"",VLOOKUP(A226,Annuitair!A:L,12,0))</f>
        <v/>
      </c>
      <c r="F226" s="4" t="str">
        <f t="shared" si="10"/>
        <v/>
      </c>
    </row>
    <row r="227" spans="1:6" x14ac:dyDescent="0.25">
      <c r="A227" s="15" t="str">
        <f t="shared" si="9"/>
        <v/>
      </c>
      <c r="B227" s="20"/>
      <c r="C227" s="21"/>
      <c r="E227" s="4" t="str">
        <f>IF(ISNA(VLOOKUP(A227,Annuitair!A:L,12,0)),"",VLOOKUP(A227,Annuitair!A:L,12,0))</f>
        <v/>
      </c>
      <c r="F227" s="4" t="str">
        <f t="shared" si="10"/>
        <v/>
      </c>
    </row>
    <row r="228" spans="1:6" x14ac:dyDescent="0.25">
      <c r="A228" s="15" t="str">
        <f t="shared" si="9"/>
        <v/>
      </c>
      <c r="B228" s="20"/>
      <c r="C228" s="21"/>
      <c r="E228" s="4" t="str">
        <f>IF(ISNA(VLOOKUP(A228,Annuitair!A:L,12,0)),"",VLOOKUP(A228,Annuitair!A:L,12,0))</f>
        <v/>
      </c>
      <c r="F228" s="4" t="str">
        <f t="shared" si="10"/>
        <v/>
      </c>
    </row>
    <row r="229" spans="1:6" x14ac:dyDescent="0.25">
      <c r="A229" s="15" t="str">
        <f t="shared" si="9"/>
        <v/>
      </c>
      <c r="B229" s="20"/>
      <c r="C229" s="21"/>
      <c r="E229" s="4" t="str">
        <f>IF(ISNA(VLOOKUP(A229,Annuitair!A:L,12,0)),"",VLOOKUP(A229,Annuitair!A:L,12,0))</f>
        <v/>
      </c>
      <c r="F229" s="4" t="str">
        <f t="shared" si="10"/>
        <v/>
      </c>
    </row>
    <row r="230" spans="1:6" x14ac:dyDescent="0.25">
      <c r="A230" s="15" t="str">
        <f t="shared" si="9"/>
        <v/>
      </c>
      <c r="B230" s="20"/>
      <c r="C230" s="21"/>
      <c r="E230" s="4" t="str">
        <f>IF(ISNA(VLOOKUP(A230,Annuitair!A:L,12,0)),"",VLOOKUP(A230,Annuitair!A:L,12,0))</f>
        <v/>
      </c>
      <c r="F230" s="4" t="str">
        <f t="shared" si="10"/>
        <v/>
      </c>
    </row>
    <row r="231" spans="1:6" x14ac:dyDescent="0.25">
      <c r="A231" s="15" t="str">
        <f t="shared" si="9"/>
        <v/>
      </c>
      <c r="B231" s="20"/>
      <c r="C231" s="21"/>
      <c r="E231" s="4" t="str">
        <f>IF(ISNA(VLOOKUP(A231,Annuitair!A:L,12,0)),"",VLOOKUP(A231,Annuitair!A:L,12,0))</f>
        <v/>
      </c>
      <c r="F231" s="4" t="str">
        <f t="shared" si="10"/>
        <v/>
      </c>
    </row>
    <row r="232" spans="1:6" x14ac:dyDescent="0.25">
      <c r="A232" s="15" t="str">
        <f t="shared" si="9"/>
        <v/>
      </c>
      <c r="B232" s="20"/>
      <c r="C232" s="21"/>
      <c r="E232" s="4" t="str">
        <f>IF(ISNA(VLOOKUP(A232,Annuitair!A:L,12,0)),"",VLOOKUP(A232,Annuitair!A:L,12,0))</f>
        <v/>
      </c>
      <c r="F232" s="4" t="str">
        <f t="shared" si="10"/>
        <v/>
      </c>
    </row>
    <row r="233" spans="1:6" x14ac:dyDescent="0.25">
      <c r="A233" s="15" t="str">
        <f t="shared" si="9"/>
        <v/>
      </c>
      <c r="B233" s="20"/>
      <c r="C233" s="21"/>
      <c r="E233" s="4" t="str">
        <f>IF(ISNA(VLOOKUP(A233,Annuitair!A:L,12,0)),"",VLOOKUP(A233,Annuitair!A:L,12,0))</f>
        <v/>
      </c>
      <c r="F233" s="4" t="str">
        <f t="shared" si="10"/>
        <v/>
      </c>
    </row>
    <row r="234" spans="1:6" x14ac:dyDescent="0.25">
      <c r="A234" s="15" t="str">
        <f t="shared" si="9"/>
        <v/>
      </c>
      <c r="B234" s="20"/>
      <c r="C234" s="21"/>
      <c r="E234" s="4" t="str">
        <f>IF(ISNA(VLOOKUP(A234,Annuitair!A:L,12,0)),"",VLOOKUP(A234,Annuitair!A:L,12,0))</f>
        <v/>
      </c>
      <c r="F234" s="4" t="str">
        <f t="shared" si="10"/>
        <v/>
      </c>
    </row>
    <row r="235" spans="1:6" x14ac:dyDescent="0.25">
      <c r="A235" s="15" t="str">
        <f t="shared" si="9"/>
        <v/>
      </c>
      <c r="B235" s="20"/>
      <c r="C235" s="21"/>
      <c r="E235" s="4" t="str">
        <f>IF(ISNA(VLOOKUP(A235,Annuitair!A:L,12,0)),"",VLOOKUP(A235,Annuitair!A:L,12,0))</f>
        <v/>
      </c>
      <c r="F235" s="4" t="str">
        <f t="shared" si="10"/>
        <v/>
      </c>
    </row>
    <row r="236" spans="1:6" x14ac:dyDescent="0.25">
      <c r="A236" s="15" t="str">
        <f t="shared" si="9"/>
        <v/>
      </c>
      <c r="B236" s="20"/>
      <c r="C236" s="21"/>
      <c r="E236" s="4" t="str">
        <f>IF(ISNA(VLOOKUP(A236,Annuitair!A:L,12,0)),"",VLOOKUP(A236,Annuitair!A:L,12,0))</f>
        <v/>
      </c>
      <c r="F236" s="4" t="str">
        <f t="shared" si="10"/>
        <v/>
      </c>
    </row>
    <row r="237" spans="1:6" x14ac:dyDescent="0.25">
      <c r="A237" s="15" t="str">
        <f t="shared" si="9"/>
        <v/>
      </c>
      <c r="B237" s="20"/>
      <c r="C237" s="21"/>
      <c r="E237" s="4" t="str">
        <f>IF(ISNA(VLOOKUP(A237,Annuitair!A:L,12,0)),"",VLOOKUP(A237,Annuitair!A:L,12,0))</f>
        <v/>
      </c>
      <c r="F237" s="4" t="str">
        <f t="shared" si="10"/>
        <v/>
      </c>
    </row>
    <row r="238" spans="1:6" x14ac:dyDescent="0.25">
      <c r="A238" s="15" t="str">
        <f t="shared" si="9"/>
        <v/>
      </c>
      <c r="B238" s="20"/>
      <c r="C238" s="21"/>
      <c r="E238" s="4" t="str">
        <f>IF(ISNA(VLOOKUP(A238,Annuitair!A:L,12,0)),"",VLOOKUP(A238,Annuitair!A:L,12,0))</f>
        <v/>
      </c>
      <c r="F238" s="4" t="str">
        <f t="shared" si="10"/>
        <v/>
      </c>
    </row>
    <row r="239" spans="1:6" x14ac:dyDescent="0.25">
      <c r="A239" s="15" t="str">
        <f t="shared" si="9"/>
        <v/>
      </c>
      <c r="B239" s="20"/>
      <c r="C239" s="21"/>
      <c r="E239" s="4" t="str">
        <f>IF(ISNA(VLOOKUP(A239,Annuitair!A:L,12,0)),"",VLOOKUP(A239,Annuitair!A:L,12,0))</f>
        <v/>
      </c>
      <c r="F239" s="4" t="str">
        <f t="shared" si="10"/>
        <v/>
      </c>
    </row>
    <row r="240" spans="1:6" x14ac:dyDescent="0.25">
      <c r="A240" s="15" t="str">
        <f t="shared" si="9"/>
        <v/>
      </c>
      <c r="B240" s="20"/>
      <c r="C240" s="21"/>
      <c r="E240" s="4" t="str">
        <f>IF(ISNA(VLOOKUP(A240,Annuitair!A:L,12,0)),"",VLOOKUP(A240,Annuitair!A:L,12,0))</f>
        <v/>
      </c>
      <c r="F240" s="4" t="str">
        <f t="shared" si="10"/>
        <v/>
      </c>
    </row>
    <row r="241" spans="1:6" x14ac:dyDescent="0.25">
      <c r="A241" s="15" t="str">
        <f t="shared" si="9"/>
        <v/>
      </c>
      <c r="B241" s="20"/>
      <c r="C241" s="21"/>
      <c r="E241" s="4" t="str">
        <f>IF(ISNA(VLOOKUP(A241,Annuitair!A:L,12,0)),"",VLOOKUP(A241,Annuitair!A:L,12,0))</f>
        <v/>
      </c>
      <c r="F241" s="4" t="str">
        <f t="shared" si="10"/>
        <v/>
      </c>
    </row>
    <row r="242" spans="1:6" x14ac:dyDescent="0.25">
      <c r="A242" s="15" t="str">
        <f t="shared" si="9"/>
        <v/>
      </c>
      <c r="B242" s="20"/>
      <c r="C242" s="21"/>
      <c r="E242" s="4" t="str">
        <f>IF(ISNA(VLOOKUP(A242,Annuitair!A:L,12,0)),"",VLOOKUP(A242,Annuitair!A:L,12,0))</f>
        <v/>
      </c>
      <c r="F242" s="4" t="str">
        <f t="shared" si="10"/>
        <v/>
      </c>
    </row>
    <row r="243" spans="1:6" x14ac:dyDescent="0.25">
      <c r="A243" s="15" t="str">
        <f t="shared" si="9"/>
        <v/>
      </c>
      <c r="B243" s="20"/>
      <c r="C243" s="21"/>
      <c r="E243" s="4" t="str">
        <f>IF(ISNA(VLOOKUP(A243,Annuitair!A:L,12,0)),"",VLOOKUP(A243,Annuitair!A:L,12,0))</f>
        <v/>
      </c>
      <c r="F243" s="4" t="str">
        <f t="shared" si="10"/>
        <v/>
      </c>
    </row>
    <row r="244" spans="1:6" x14ac:dyDescent="0.25">
      <c r="A244" s="15" t="str">
        <f t="shared" si="9"/>
        <v/>
      </c>
      <c r="B244" s="20"/>
      <c r="C244" s="21"/>
      <c r="E244" s="4" t="str">
        <f>IF(ISNA(VLOOKUP(A244,Annuitair!A:L,12,0)),"",VLOOKUP(A244,Annuitair!A:L,12,0))</f>
        <v/>
      </c>
      <c r="F244" s="4" t="str">
        <f t="shared" si="10"/>
        <v/>
      </c>
    </row>
    <row r="245" spans="1:6" x14ac:dyDescent="0.25">
      <c r="A245" s="15" t="str">
        <f t="shared" si="9"/>
        <v/>
      </c>
      <c r="B245" s="20"/>
      <c r="C245" s="21"/>
      <c r="E245" s="4" t="str">
        <f>IF(ISNA(VLOOKUP(A245,Annuitair!A:L,12,0)),"",VLOOKUP(A245,Annuitair!A:L,12,0))</f>
        <v/>
      </c>
      <c r="F245" s="4" t="str">
        <f t="shared" si="10"/>
        <v/>
      </c>
    </row>
    <row r="246" spans="1:6" x14ac:dyDescent="0.25">
      <c r="A246" s="15" t="str">
        <f t="shared" si="9"/>
        <v/>
      </c>
      <c r="B246" s="20"/>
      <c r="C246" s="21"/>
      <c r="E246" s="4" t="str">
        <f>IF(ISNA(VLOOKUP(A246,Annuitair!A:L,12,0)),"",VLOOKUP(A246,Annuitair!A:L,12,0))</f>
        <v/>
      </c>
      <c r="F246" s="4" t="str">
        <f t="shared" si="10"/>
        <v/>
      </c>
    </row>
    <row r="247" spans="1:6" x14ac:dyDescent="0.25">
      <c r="A247" s="15" t="str">
        <f t="shared" si="9"/>
        <v/>
      </c>
      <c r="B247" s="20"/>
      <c r="C247" s="21"/>
      <c r="E247" s="4" t="str">
        <f>IF(ISNA(VLOOKUP(A247,Annuitair!A:L,12,0)),"",VLOOKUP(A247,Annuitair!A:L,12,0))</f>
        <v/>
      </c>
      <c r="F247" s="4" t="str">
        <f t="shared" si="10"/>
        <v/>
      </c>
    </row>
    <row r="248" spans="1:6" x14ac:dyDescent="0.25">
      <c r="A248" s="15" t="str">
        <f t="shared" si="9"/>
        <v/>
      </c>
      <c r="B248" s="20"/>
      <c r="C248" s="21"/>
      <c r="E248" s="4" t="str">
        <f>IF(ISNA(VLOOKUP(A248,Annuitair!A:L,12,0)),"",VLOOKUP(A248,Annuitair!A:L,12,0))</f>
        <v/>
      </c>
      <c r="F248" s="4" t="str">
        <f t="shared" si="10"/>
        <v/>
      </c>
    </row>
    <row r="249" spans="1:6" x14ac:dyDescent="0.25">
      <c r="A249" s="15" t="str">
        <f t="shared" si="9"/>
        <v/>
      </c>
      <c r="B249" s="20"/>
      <c r="C249" s="21"/>
      <c r="E249" s="4" t="str">
        <f>IF(ISNA(VLOOKUP(A249,Annuitair!A:L,12,0)),"",VLOOKUP(A249,Annuitair!A:L,12,0))</f>
        <v/>
      </c>
      <c r="F249" s="4" t="str">
        <f t="shared" si="10"/>
        <v/>
      </c>
    </row>
    <row r="250" spans="1:6" x14ac:dyDescent="0.25">
      <c r="A250" s="15" t="str">
        <f t="shared" si="9"/>
        <v/>
      </c>
      <c r="B250" s="20"/>
      <c r="C250" s="21"/>
      <c r="E250" s="4" t="str">
        <f>IF(ISNA(VLOOKUP(A250,Annuitair!A:L,12,0)),"",VLOOKUP(A250,Annuitair!A:L,12,0))</f>
        <v/>
      </c>
      <c r="F250" s="4" t="str">
        <f t="shared" si="10"/>
        <v/>
      </c>
    </row>
    <row r="251" spans="1:6" x14ac:dyDescent="0.25">
      <c r="A251" s="15" t="str">
        <f t="shared" si="9"/>
        <v/>
      </c>
      <c r="B251" s="20"/>
      <c r="C251" s="21"/>
      <c r="E251" s="4" t="str">
        <f>IF(ISNA(VLOOKUP(A251,Annuitair!A:L,12,0)),"",VLOOKUP(A251,Annuitair!A:L,12,0))</f>
        <v/>
      </c>
      <c r="F251" s="4" t="str">
        <f t="shared" si="10"/>
        <v/>
      </c>
    </row>
    <row r="252" spans="1:6" x14ac:dyDescent="0.25">
      <c r="A252" s="15" t="str">
        <f t="shared" si="9"/>
        <v/>
      </c>
      <c r="B252" s="20"/>
      <c r="C252" s="21"/>
      <c r="E252" s="4" t="str">
        <f>IF(ISNA(VLOOKUP(A252,Annuitair!A:L,12,0)),"",VLOOKUP(A252,Annuitair!A:L,12,0))</f>
        <v/>
      </c>
      <c r="F252" s="4" t="str">
        <f t="shared" si="10"/>
        <v/>
      </c>
    </row>
    <row r="253" spans="1:6" x14ac:dyDescent="0.25">
      <c r="A253" s="15" t="str">
        <f t="shared" si="9"/>
        <v/>
      </c>
      <c r="B253" s="20"/>
      <c r="C253" s="21"/>
      <c r="E253" s="4" t="str">
        <f>IF(ISNA(VLOOKUP(A253,Annuitair!A:L,12,0)),"",VLOOKUP(A253,Annuitair!A:L,12,0))</f>
        <v/>
      </c>
      <c r="F253" s="4" t="str">
        <f t="shared" si="10"/>
        <v/>
      </c>
    </row>
    <row r="254" spans="1:6" x14ac:dyDescent="0.25">
      <c r="A254" s="15" t="str">
        <f t="shared" si="9"/>
        <v/>
      </c>
      <c r="B254" s="20"/>
      <c r="C254" s="21"/>
      <c r="E254" s="4" t="str">
        <f>IF(ISNA(VLOOKUP(A254,Annuitair!A:L,12,0)),"",VLOOKUP(A254,Annuitair!A:L,12,0))</f>
        <v/>
      </c>
      <c r="F254" s="4" t="str">
        <f t="shared" si="10"/>
        <v/>
      </c>
    </row>
    <row r="255" spans="1:6" x14ac:dyDescent="0.25">
      <c r="A255" s="15" t="str">
        <f t="shared" si="9"/>
        <v/>
      </c>
      <c r="B255" s="20"/>
      <c r="C255" s="21"/>
      <c r="E255" s="4" t="str">
        <f>IF(ISNA(VLOOKUP(A255,Annuitair!A:L,12,0)),"",VLOOKUP(A255,Annuitair!A:L,12,0))</f>
        <v/>
      </c>
      <c r="F255" s="4" t="str">
        <f t="shared" si="10"/>
        <v/>
      </c>
    </row>
    <row r="256" spans="1:6" x14ac:dyDescent="0.25">
      <c r="A256" s="15" t="str">
        <f t="shared" si="9"/>
        <v/>
      </c>
      <c r="B256" s="20"/>
      <c r="C256" s="21"/>
      <c r="E256" s="4" t="str">
        <f>IF(ISNA(VLOOKUP(A256,Annuitair!A:L,12,0)),"",VLOOKUP(A256,Annuitair!A:L,12,0))</f>
        <v/>
      </c>
      <c r="F256" s="4" t="str">
        <f t="shared" si="10"/>
        <v/>
      </c>
    </row>
    <row r="257" spans="1:6" x14ac:dyDescent="0.25">
      <c r="A257" s="15" t="str">
        <f t="shared" si="9"/>
        <v/>
      </c>
      <c r="B257" s="20"/>
      <c r="C257" s="21"/>
      <c r="E257" s="4" t="str">
        <f>IF(ISNA(VLOOKUP(A257,Annuitair!A:L,12,0)),"",VLOOKUP(A257,Annuitair!A:L,12,0))</f>
        <v/>
      </c>
      <c r="F257" s="4" t="str">
        <f t="shared" si="10"/>
        <v/>
      </c>
    </row>
    <row r="258" spans="1:6" x14ac:dyDescent="0.25">
      <c r="A258" s="15" t="str">
        <f t="shared" si="9"/>
        <v/>
      </c>
      <c r="B258" s="20"/>
      <c r="C258" s="21"/>
      <c r="E258" s="4" t="str">
        <f>IF(ISNA(VLOOKUP(A258,Annuitair!A:L,12,0)),"",VLOOKUP(A258,Annuitair!A:L,12,0))</f>
        <v/>
      </c>
      <c r="F258" s="4" t="str">
        <f t="shared" si="10"/>
        <v/>
      </c>
    </row>
    <row r="259" spans="1:6" x14ac:dyDescent="0.25">
      <c r="A259" s="15" t="str">
        <f t="shared" ref="A259:A322" si="11">IF(ISBLANK(B259),"",IF(DAY(B259)&lt;=DAY($B$2),DATE(YEAR(B259),MONTH(B259),DAY(B259)),DATE(YEAR(B259),MONTH(B259)+1,1)))</f>
        <v/>
      </c>
      <c r="B259" s="20"/>
      <c r="C259" s="21"/>
      <c r="E259" s="4" t="str">
        <f>IF(ISNA(VLOOKUP(A259,Annuitair!A:L,12,0)),"",VLOOKUP(A259,Annuitair!A:L,12,0))</f>
        <v/>
      </c>
      <c r="F259" s="4" t="str">
        <f t="shared" ref="F259:F322" si="12">IF(ISBLANK(C259),"",F258-C259)</f>
        <v/>
      </c>
    </row>
    <row r="260" spans="1:6" x14ac:dyDescent="0.25">
      <c r="A260" s="15" t="str">
        <f t="shared" si="11"/>
        <v/>
      </c>
      <c r="B260" s="20"/>
      <c r="C260" s="21"/>
      <c r="E260" s="4" t="str">
        <f>IF(ISNA(VLOOKUP(A260,Annuitair!A:L,12,0)),"",VLOOKUP(A260,Annuitair!A:L,12,0))</f>
        <v/>
      </c>
      <c r="F260" s="4" t="str">
        <f t="shared" si="12"/>
        <v/>
      </c>
    </row>
    <row r="261" spans="1:6" x14ac:dyDescent="0.25">
      <c r="A261" s="15" t="str">
        <f t="shared" si="11"/>
        <v/>
      </c>
      <c r="B261" s="20"/>
      <c r="C261" s="21"/>
      <c r="E261" s="4" t="str">
        <f>IF(ISNA(VLOOKUP(A261,Annuitair!A:L,12,0)),"",VLOOKUP(A261,Annuitair!A:L,12,0))</f>
        <v/>
      </c>
      <c r="F261" s="4" t="str">
        <f t="shared" si="12"/>
        <v/>
      </c>
    </row>
    <row r="262" spans="1:6" x14ac:dyDescent="0.25">
      <c r="A262" s="15" t="str">
        <f t="shared" si="11"/>
        <v/>
      </c>
      <c r="B262" s="20"/>
      <c r="C262" s="21"/>
      <c r="E262" s="4" t="str">
        <f>IF(ISNA(VLOOKUP(A262,Annuitair!A:L,12,0)),"",VLOOKUP(A262,Annuitair!A:L,12,0))</f>
        <v/>
      </c>
      <c r="F262" s="4" t="str">
        <f t="shared" si="12"/>
        <v/>
      </c>
    </row>
    <row r="263" spans="1:6" x14ac:dyDescent="0.25">
      <c r="A263" s="15" t="str">
        <f t="shared" si="11"/>
        <v/>
      </c>
      <c r="B263" s="20"/>
      <c r="C263" s="21"/>
      <c r="E263" s="4" t="str">
        <f>IF(ISNA(VLOOKUP(A263,Annuitair!A:L,12,0)),"",VLOOKUP(A263,Annuitair!A:L,12,0))</f>
        <v/>
      </c>
      <c r="F263" s="4" t="str">
        <f t="shared" si="12"/>
        <v/>
      </c>
    </row>
    <row r="264" spans="1:6" x14ac:dyDescent="0.25">
      <c r="A264" s="15" t="str">
        <f t="shared" si="11"/>
        <v/>
      </c>
      <c r="B264" s="20"/>
      <c r="C264" s="21"/>
      <c r="E264" s="4" t="str">
        <f>IF(ISNA(VLOOKUP(A264,Annuitair!A:L,12,0)),"",VLOOKUP(A264,Annuitair!A:L,12,0))</f>
        <v/>
      </c>
      <c r="F264" s="4" t="str">
        <f t="shared" si="12"/>
        <v/>
      </c>
    </row>
    <row r="265" spans="1:6" x14ac:dyDescent="0.25">
      <c r="A265" s="15" t="str">
        <f t="shared" si="11"/>
        <v/>
      </c>
      <c r="B265" s="20"/>
      <c r="C265" s="21"/>
      <c r="E265" s="4" t="str">
        <f>IF(ISNA(VLOOKUP(A265,Annuitair!A:L,12,0)),"",VLOOKUP(A265,Annuitair!A:L,12,0))</f>
        <v/>
      </c>
      <c r="F265" s="4" t="str">
        <f t="shared" si="12"/>
        <v/>
      </c>
    </row>
    <row r="266" spans="1:6" x14ac:dyDescent="0.25">
      <c r="A266" s="15" t="str">
        <f t="shared" si="11"/>
        <v/>
      </c>
      <c r="B266" s="20"/>
      <c r="C266" s="21"/>
      <c r="E266" s="4" t="str">
        <f>IF(ISNA(VLOOKUP(A266,Annuitair!A:L,12,0)),"",VLOOKUP(A266,Annuitair!A:L,12,0))</f>
        <v/>
      </c>
      <c r="F266" s="4" t="str">
        <f t="shared" si="12"/>
        <v/>
      </c>
    </row>
    <row r="267" spans="1:6" x14ac:dyDescent="0.25">
      <c r="A267" s="15" t="str">
        <f t="shared" si="11"/>
        <v/>
      </c>
      <c r="B267" s="20"/>
      <c r="C267" s="21"/>
      <c r="E267" s="4" t="str">
        <f>IF(ISNA(VLOOKUP(A267,Annuitair!A:L,12,0)),"",VLOOKUP(A267,Annuitair!A:L,12,0))</f>
        <v/>
      </c>
      <c r="F267" s="4" t="str">
        <f t="shared" si="12"/>
        <v/>
      </c>
    </row>
    <row r="268" spans="1:6" x14ac:dyDescent="0.25">
      <c r="A268" s="15" t="str">
        <f t="shared" si="11"/>
        <v/>
      </c>
      <c r="B268" s="20"/>
      <c r="C268" s="21"/>
      <c r="E268" s="4" t="str">
        <f>IF(ISNA(VLOOKUP(A268,Annuitair!A:L,12,0)),"",VLOOKUP(A268,Annuitair!A:L,12,0))</f>
        <v/>
      </c>
      <c r="F268" s="4" t="str">
        <f t="shared" si="12"/>
        <v/>
      </c>
    </row>
    <row r="269" spans="1:6" x14ac:dyDescent="0.25">
      <c r="A269" s="15" t="str">
        <f t="shared" si="11"/>
        <v/>
      </c>
      <c r="B269" s="20"/>
      <c r="C269" s="21"/>
      <c r="E269" s="4" t="str">
        <f>IF(ISNA(VLOOKUP(A269,Annuitair!A:L,12,0)),"",VLOOKUP(A269,Annuitair!A:L,12,0))</f>
        <v/>
      </c>
      <c r="F269" s="4" t="str">
        <f t="shared" si="12"/>
        <v/>
      </c>
    </row>
    <row r="270" spans="1:6" x14ac:dyDescent="0.25">
      <c r="A270" s="15" t="str">
        <f t="shared" si="11"/>
        <v/>
      </c>
      <c r="B270" s="20"/>
      <c r="C270" s="21"/>
      <c r="E270" s="4" t="str">
        <f>IF(ISNA(VLOOKUP(A270,Annuitair!A:L,12,0)),"",VLOOKUP(A270,Annuitair!A:L,12,0))</f>
        <v/>
      </c>
      <c r="F270" s="4" t="str">
        <f t="shared" si="12"/>
        <v/>
      </c>
    </row>
    <row r="271" spans="1:6" x14ac:dyDescent="0.25">
      <c r="A271" s="15" t="str">
        <f t="shared" si="11"/>
        <v/>
      </c>
      <c r="B271" s="20"/>
      <c r="C271" s="21"/>
      <c r="E271" s="4" t="str">
        <f>IF(ISNA(VLOOKUP(A271,Annuitair!A:L,12,0)),"",VLOOKUP(A271,Annuitair!A:L,12,0))</f>
        <v/>
      </c>
      <c r="F271" s="4" t="str">
        <f t="shared" si="12"/>
        <v/>
      </c>
    </row>
    <row r="272" spans="1:6" x14ac:dyDescent="0.25">
      <c r="A272" s="15" t="str">
        <f t="shared" si="11"/>
        <v/>
      </c>
      <c r="B272" s="20"/>
      <c r="C272" s="21"/>
      <c r="E272" s="4" t="str">
        <f>IF(ISNA(VLOOKUP(A272,Annuitair!A:L,12,0)),"",VLOOKUP(A272,Annuitair!A:L,12,0))</f>
        <v/>
      </c>
      <c r="F272" s="4" t="str">
        <f t="shared" si="12"/>
        <v/>
      </c>
    </row>
    <row r="273" spans="1:6" x14ac:dyDescent="0.25">
      <c r="A273" s="15" t="str">
        <f t="shared" si="11"/>
        <v/>
      </c>
      <c r="B273" s="20"/>
      <c r="C273" s="21"/>
      <c r="E273" s="4" t="str">
        <f>IF(ISNA(VLOOKUP(A273,Annuitair!A:L,12,0)),"",VLOOKUP(A273,Annuitair!A:L,12,0))</f>
        <v/>
      </c>
      <c r="F273" s="4" t="str">
        <f t="shared" si="12"/>
        <v/>
      </c>
    </row>
    <row r="274" spans="1:6" x14ac:dyDescent="0.25">
      <c r="A274" s="15" t="str">
        <f t="shared" si="11"/>
        <v/>
      </c>
      <c r="B274" s="20"/>
      <c r="C274" s="21"/>
      <c r="E274" s="4" t="str">
        <f>IF(ISNA(VLOOKUP(A274,Annuitair!A:L,12,0)),"",VLOOKUP(A274,Annuitair!A:L,12,0))</f>
        <v/>
      </c>
      <c r="F274" s="4" t="str">
        <f t="shared" si="12"/>
        <v/>
      </c>
    </row>
    <row r="275" spans="1:6" x14ac:dyDescent="0.25">
      <c r="A275" s="15" t="str">
        <f t="shared" si="11"/>
        <v/>
      </c>
      <c r="B275" s="20"/>
      <c r="C275" s="21"/>
      <c r="E275" s="4" t="str">
        <f>IF(ISNA(VLOOKUP(A275,Annuitair!A:L,12,0)),"",VLOOKUP(A275,Annuitair!A:L,12,0))</f>
        <v/>
      </c>
      <c r="F275" s="4" t="str">
        <f t="shared" si="12"/>
        <v/>
      </c>
    </row>
    <row r="276" spans="1:6" x14ac:dyDescent="0.25">
      <c r="A276" s="15" t="str">
        <f t="shared" si="11"/>
        <v/>
      </c>
      <c r="B276" s="20"/>
      <c r="C276" s="21"/>
      <c r="E276" s="4" t="str">
        <f>IF(ISNA(VLOOKUP(A276,Annuitair!A:L,12,0)),"",VLOOKUP(A276,Annuitair!A:L,12,0))</f>
        <v/>
      </c>
      <c r="F276" s="4" t="str">
        <f t="shared" si="12"/>
        <v/>
      </c>
    </row>
    <row r="277" spans="1:6" x14ac:dyDescent="0.25">
      <c r="A277" s="15" t="str">
        <f t="shared" si="11"/>
        <v/>
      </c>
      <c r="B277" s="20"/>
      <c r="C277" s="21"/>
      <c r="E277" s="4" t="str">
        <f>IF(ISNA(VLOOKUP(A277,Annuitair!A:L,12,0)),"",VLOOKUP(A277,Annuitair!A:L,12,0))</f>
        <v/>
      </c>
      <c r="F277" s="4" t="str">
        <f t="shared" si="12"/>
        <v/>
      </c>
    </row>
    <row r="278" spans="1:6" x14ac:dyDescent="0.25">
      <c r="A278" s="15" t="str">
        <f t="shared" si="11"/>
        <v/>
      </c>
      <c r="B278" s="20"/>
      <c r="C278" s="21"/>
      <c r="E278" s="4" t="str">
        <f>IF(ISNA(VLOOKUP(A278,Annuitair!A:L,12,0)),"",VLOOKUP(A278,Annuitair!A:L,12,0))</f>
        <v/>
      </c>
      <c r="F278" s="4" t="str">
        <f t="shared" si="12"/>
        <v/>
      </c>
    </row>
    <row r="279" spans="1:6" x14ac:dyDescent="0.25">
      <c r="A279" s="15" t="str">
        <f t="shared" si="11"/>
        <v/>
      </c>
      <c r="B279" s="20"/>
      <c r="C279" s="21"/>
      <c r="E279" s="4" t="str">
        <f>IF(ISNA(VLOOKUP(A279,Annuitair!A:L,12,0)),"",VLOOKUP(A279,Annuitair!A:L,12,0))</f>
        <v/>
      </c>
      <c r="F279" s="4" t="str">
        <f t="shared" si="12"/>
        <v/>
      </c>
    </row>
    <row r="280" spans="1:6" x14ac:dyDescent="0.25">
      <c r="A280" s="15" t="str">
        <f t="shared" si="11"/>
        <v/>
      </c>
      <c r="B280" s="20"/>
      <c r="C280" s="21"/>
      <c r="E280" s="4" t="str">
        <f>IF(ISNA(VLOOKUP(A280,Annuitair!A:L,12,0)),"",VLOOKUP(A280,Annuitair!A:L,12,0))</f>
        <v/>
      </c>
      <c r="F280" s="4" t="str">
        <f t="shared" si="12"/>
        <v/>
      </c>
    </row>
    <row r="281" spans="1:6" x14ac:dyDescent="0.25">
      <c r="A281" s="15" t="str">
        <f t="shared" si="11"/>
        <v/>
      </c>
      <c r="B281" s="20"/>
      <c r="C281" s="21"/>
      <c r="E281" s="4" t="str">
        <f>IF(ISNA(VLOOKUP(A281,Annuitair!A:L,12,0)),"",VLOOKUP(A281,Annuitair!A:L,12,0))</f>
        <v/>
      </c>
      <c r="F281" s="4" t="str">
        <f t="shared" si="12"/>
        <v/>
      </c>
    </row>
    <row r="282" spans="1:6" x14ac:dyDescent="0.25">
      <c r="A282" s="15" t="str">
        <f t="shared" si="11"/>
        <v/>
      </c>
      <c r="B282" s="20"/>
      <c r="C282" s="21"/>
      <c r="E282" s="4" t="str">
        <f>IF(ISNA(VLOOKUP(A282,Annuitair!A:L,12,0)),"",VLOOKUP(A282,Annuitair!A:L,12,0))</f>
        <v/>
      </c>
      <c r="F282" s="4" t="str">
        <f t="shared" si="12"/>
        <v/>
      </c>
    </row>
    <row r="283" spans="1:6" x14ac:dyDescent="0.25">
      <c r="A283" s="15" t="str">
        <f t="shared" si="11"/>
        <v/>
      </c>
      <c r="B283" s="20"/>
      <c r="C283" s="21"/>
      <c r="E283" s="4" t="str">
        <f>IF(ISNA(VLOOKUP(A283,Annuitair!A:L,12,0)),"",VLOOKUP(A283,Annuitair!A:L,12,0))</f>
        <v/>
      </c>
      <c r="F283" s="4" t="str">
        <f t="shared" si="12"/>
        <v/>
      </c>
    </row>
    <row r="284" spans="1:6" x14ac:dyDescent="0.25">
      <c r="A284" s="15" t="str">
        <f t="shared" si="11"/>
        <v/>
      </c>
      <c r="B284" s="20"/>
      <c r="C284" s="21"/>
      <c r="E284" s="4" t="str">
        <f>IF(ISNA(VLOOKUP(A284,Annuitair!A:L,12,0)),"",VLOOKUP(A284,Annuitair!A:L,12,0))</f>
        <v/>
      </c>
      <c r="F284" s="4" t="str">
        <f t="shared" si="12"/>
        <v/>
      </c>
    </row>
    <row r="285" spans="1:6" x14ac:dyDescent="0.25">
      <c r="A285" s="15" t="str">
        <f t="shared" si="11"/>
        <v/>
      </c>
      <c r="B285" s="20"/>
      <c r="C285" s="21"/>
      <c r="E285" s="4" t="str">
        <f>IF(ISNA(VLOOKUP(A285,Annuitair!A:L,12,0)),"",VLOOKUP(A285,Annuitair!A:L,12,0))</f>
        <v/>
      </c>
      <c r="F285" s="4" t="str">
        <f t="shared" si="12"/>
        <v/>
      </c>
    </row>
    <row r="286" spans="1:6" x14ac:dyDescent="0.25">
      <c r="A286" s="15" t="str">
        <f t="shared" si="11"/>
        <v/>
      </c>
      <c r="B286" s="20"/>
      <c r="C286" s="21"/>
      <c r="E286" s="4" t="str">
        <f>IF(ISNA(VLOOKUP(A286,Annuitair!A:L,12,0)),"",VLOOKUP(A286,Annuitair!A:L,12,0))</f>
        <v/>
      </c>
      <c r="F286" s="4" t="str">
        <f t="shared" si="12"/>
        <v/>
      </c>
    </row>
    <row r="287" spans="1:6" x14ac:dyDescent="0.25">
      <c r="A287" s="15" t="str">
        <f t="shared" si="11"/>
        <v/>
      </c>
      <c r="B287" s="20"/>
      <c r="C287" s="21"/>
      <c r="E287" s="4" t="str">
        <f>IF(ISNA(VLOOKUP(A287,Annuitair!A:L,12,0)),"",VLOOKUP(A287,Annuitair!A:L,12,0))</f>
        <v/>
      </c>
      <c r="F287" s="4" t="str">
        <f t="shared" si="12"/>
        <v/>
      </c>
    </row>
    <row r="288" spans="1:6" x14ac:dyDescent="0.25">
      <c r="A288" s="15" t="str">
        <f t="shared" si="11"/>
        <v/>
      </c>
      <c r="B288" s="20"/>
      <c r="C288" s="21"/>
      <c r="E288" s="4" t="str">
        <f>IF(ISNA(VLOOKUP(A288,Annuitair!A:L,12,0)),"",VLOOKUP(A288,Annuitair!A:L,12,0))</f>
        <v/>
      </c>
      <c r="F288" s="4" t="str">
        <f t="shared" si="12"/>
        <v/>
      </c>
    </row>
    <row r="289" spans="1:6" x14ac:dyDescent="0.25">
      <c r="A289" s="15" t="str">
        <f t="shared" si="11"/>
        <v/>
      </c>
      <c r="B289" s="20"/>
      <c r="C289" s="21"/>
      <c r="E289" s="4" t="str">
        <f>IF(ISNA(VLOOKUP(A289,Annuitair!A:L,12,0)),"",VLOOKUP(A289,Annuitair!A:L,12,0))</f>
        <v/>
      </c>
      <c r="F289" s="4" t="str">
        <f t="shared" si="12"/>
        <v/>
      </c>
    </row>
    <row r="290" spans="1:6" x14ac:dyDescent="0.25">
      <c r="A290" s="15" t="str">
        <f t="shared" si="11"/>
        <v/>
      </c>
      <c r="B290" s="20"/>
      <c r="C290" s="21"/>
      <c r="E290" s="4" t="str">
        <f>IF(ISNA(VLOOKUP(A290,Annuitair!A:L,12,0)),"",VLOOKUP(A290,Annuitair!A:L,12,0))</f>
        <v/>
      </c>
      <c r="F290" s="4" t="str">
        <f t="shared" si="12"/>
        <v/>
      </c>
    </row>
    <row r="291" spans="1:6" x14ac:dyDescent="0.25">
      <c r="A291" s="15" t="str">
        <f t="shared" si="11"/>
        <v/>
      </c>
      <c r="B291" s="20"/>
      <c r="C291" s="21"/>
      <c r="E291" s="4" t="str">
        <f>IF(ISNA(VLOOKUP(A291,Annuitair!A:L,12,0)),"",VLOOKUP(A291,Annuitair!A:L,12,0))</f>
        <v/>
      </c>
      <c r="F291" s="4" t="str">
        <f t="shared" si="12"/>
        <v/>
      </c>
    </row>
    <row r="292" spans="1:6" x14ac:dyDescent="0.25">
      <c r="A292" s="15" t="str">
        <f t="shared" si="11"/>
        <v/>
      </c>
      <c r="B292" s="20"/>
      <c r="C292" s="21"/>
      <c r="E292" s="4" t="str">
        <f>IF(ISNA(VLOOKUP(A292,Annuitair!A:L,12,0)),"",VLOOKUP(A292,Annuitair!A:L,12,0))</f>
        <v/>
      </c>
      <c r="F292" s="4" t="str">
        <f t="shared" si="12"/>
        <v/>
      </c>
    </row>
    <row r="293" spans="1:6" x14ac:dyDescent="0.25">
      <c r="A293" s="15" t="str">
        <f t="shared" si="11"/>
        <v/>
      </c>
      <c r="B293" s="20"/>
      <c r="C293" s="21"/>
      <c r="E293" s="4" t="str">
        <f>IF(ISNA(VLOOKUP(A293,Annuitair!A:L,12,0)),"",VLOOKUP(A293,Annuitair!A:L,12,0))</f>
        <v/>
      </c>
      <c r="F293" s="4" t="str">
        <f t="shared" si="12"/>
        <v/>
      </c>
    </row>
    <row r="294" spans="1:6" x14ac:dyDescent="0.25">
      <c r="A294" s="15" t="str">
        <f t="shared" si="11"/>
        <v/>
      </c>
      <c r="B294" s="20"/>
      <c r="C294" s="21"/>
      <c r="E294" s="4" t="str">
        <f>IF(ISNA(VLOOKUP(A294,Annuitair!A:L,12,0)),"",VLOOKUP(A294,Annuitair!A:L,12,0))</f>
        <v/>
      </c>
      <c r="F294" s="4" t="str">
        <f t="shared" si="12"/>
        <v/>
      </c>
    </row>
    <row r="295" spans="1:6" x14ac:dyDescent="0.25">
      <c r="A295" s="15" t="str">
        <f t="shared" si="11"/>
        <v/>
      </c>
      <c r="B295" s="20"/>
      <c r="C295" s="21"/>
      <c r="E295" s="4" t="str">
        <f>IF(ISNA(VLOOKUP(A295,Annuitair!A:L,12,0)),"",VLOOKUP(A295,Annuitair!A:L,12,0))</f>
        <v/>
      </c>
      <c r="F295" s="4" t="str">
        <f t="shared" si="12"/>
        <v/>
      </c>
    </row>
    <row r="296" spans="1:6" x14ac:dyDescent="0.25">
      <c r="A296" s="15" t="str">
        <f t="shared" si="11"/>
        <v/>
      </c>
      <c r="B296" s="20"/>
      <c r="C296" s="21"/>
      <c r="E296" s="4" t="str">
        <f>IF(ISNA(VLOOKUP(A296,Annuitair!A:L,12,0)),"",VLOOKUP(A296,Annuitair!A:L,12,0))</f>
        <v/>
      </c>
      <c r="F296" s="4" t="str">
        <f t="shared" si="12"/>
        <v/>
      </c>
    </row>
    <row r="297" spans="1:6" x14ac:dyDescent="0.25">
      <c r="A297" s="15" t="str">
        <f t="shared" si="11"/>
        <v/>
      </c>
      <c r="B297" s="20"/>
      <c r="C297" s="21"/>
      <c r="E297" s="4" t="str">
        <f>IF(ISNA(VLOOKUP(A297,Annuitair!A:L,12,0)),"",VLOOKUP(A297,Annuitair!A:L,12,0))</f>
        <v/>
      </c>
      <c r="F297" s="4" t="str">
        <f t="shared" si="12"/>
        <v/>
      </c>
    </row>
    <row r="298" spans="1:6" x14ac:dyDescent="0.25">
      <c r="A298" s="15" t="str">
        <f t="shared" si="11"/>
        <v/>
      </c>
      <c r="B298" s="20"/>
      <c r="C298" s="21"/>
      <c r="E298" s="4" t="str">
        <f>IF(ISNA(VLOOKUP(A298,Annuitair!A:L,12,0)),"",VLOOKUP(A298,Annuitair!A:L,12,0))</f>
        <v/>
      </c>
      <c r="F298" s="4" t="str">
        <f t="shared" si="12"/>
        <v/>
      </c>
    </row>
    <row r="299" spans="1:6" x14ac:dyDescent="0.25">
      <c r="A299" s="15" t="str">
        <f t="shared" si="11"/>
        <v/>
      </c>
      <c r="B299" s="20"/>
      <c r="C299" s="21"/>
      <c r="E299" s="4" t="str">
        <f>IF(ISNA(VLOOKUP(A299,Annuitair!A:L,12,0)),"",VLOOKUP(A299,Annuitair!A:L,12,0))</f>
        <v/>
      </c>
      <c r="F299" s="4" t="str">
        <f t="shared" si="12"/>
        <v/>
      </c>
    </row>
    <row r="300" spans="1:6" x14ac:dyDescent="0.25">
      <c r="A300" s="15" t="str">
        <f t="shared" si="11"/>
        <v/>
      </c>
      <c r="B300" s="20"/>
      <c r="C300" s="21"/>
      <c r="E300" s="4" t="str">
        <f>IF(ISNA(VLOOKUP(A300,Annuitair!A:L,12,0)),"",VLOOKUP(A300,Annuitair!A:L,12,0))</f>
        <v/>
      </c>
      <c r="F300" s="4" t="str">
        <f t="shared" si="12"/>
        <v/>
      </c>
    </row>
    <row r="301" spans="1:6" x14ac:dyDescent="0.25">
      <c r="A301" s="15" t="str">
        <f t="shared" si="11"/>
        <v/>
      </c>
      <c r="B301" s="20"/>
      <c r="E301" s="4" t="str">
        <f>IF(ISNA(VLOOKUP(A301,Annuitair!A:L,12,0)),"",VLOOKUP(A301,Annuitair!A:L,12,0))</f>
        <v/>
      </c>
      <c r="F301" s="4" t="str">
        <f t="shared" si="12"/>
        <v/>
      </c>
    </row>
    <row r="302" spans="1:6" x14ac:dyDescent="0.25">
      <c r="A302" s="15" t="str">
        <f t="shared" si="11"/>
        <v/>
      </c>
      <c r="B302" s="20"/>
      <c r="E302" s="4" t="str">
        <f>IF(ISNA(VLOOKUP(A302,Annuitair!A:L,12,0)),"",VLOOKUP(A302,Annuitair!A:L,12,0))</f>
        <v/>
      </c>
      <c r="F302" s="4" t="str">
        <f t="shared" si="12"/>
        <v/>
      </c>
    </row>
    <row r="303" spans="1:6" x14ac:dyDescent="0.25">
      <c r="A303" s="15" t="str">
        <f t="shared" si="11"/>
        <v/>
      </c>
      <c r="B303" s="20"/>
      <c r="E303" s="4" t="str">
        <f>IF(ISNA(VLOOKUP(A303,Annuitair!A:L,12,0)),"",VLOOKUP(A303,Annuitair!A:L,12,0))</f>
        <v/>
      </c>
      <c r="F303" s="4" t="str">
        <f t="shared" si="12"/>
        <v/>
      </c>
    </row>
    <row r="304" spans="1:6" x14ac:dyDescent="0.25">
      <c r="A304" s="15" t="str">
        <f t="shared" si="11"/>
        <v/>
      </c>
      <c r="B304" s="20"/>
      <c r="E304" s="4" t="str">
        <f>IF(ISNA(VLOOKUP(A304,Annuitair!A:L,12,0)),"",VLOOKUP(A304,Annuitair!A:L,12,0))</f>
        <v/>
      </c>
      <c r="F304" s="4" t="str">
        <f t="shared" si="12"/>
        <v/>
      </c>
    </row>
    <row r="305" spans="1:6" x14ac:dyDescent="0.25">
      <c r="A305" s="15" t="str">
        <f t="shared" si="11"/>
        <v/>
      </c>
      <c r="B305" s="20"/>
      <c r="E305" s="4" t="str">
        <f>IF(ISNA(VLOOKUP(A305,Annuitair!A:L,12,0)),"",VLOOKUP(A305,Annuitair!A:L,12,0))</f>
        <v/>
      </c>
      <c r="F305" s="4" t="str">
        <f t="shared" si="12"/>
        <v/>
      </c>
    </row>
    <row r="306" spans="1:6" x14ac:dyDescent="0.25">
      <c r="A306" s="15" t="str">
        <f t="shared" si="11"/>
        <v/>
      </c>
      <c r="B306" s="20"/>
      <c r="E306" s="4" t="str">
        <f>IF(ISNA(VLOOKUP(A306,Annuitair!A:L,12,0)),"",VLOOKUP(A306,Annuitair!A:L,12,0))</f>
        <v/>
      </c>
      <c r="F306" s="4" t="str">
        <f t="shared" si="12"/>
        <v/>
      </c>
    </row>
    <row r="307" spans="1:6" x14ac:dyDescent="0.25">
      <c r="A307" s="15" t="str">
        <f t="shared" si="11"/>
        <v/>
      </c>
      <c r="B307" s="20"/>
      <c r="E307" s="4" t="str">
        <f>IF(ISNA(VLOOKUP(A307,Annuitair!A:L,12,0)),"",VLOOKUP(A307,Annuitair!A:L,12,0))</f>
        <v/>
      </c>
      <c r="F307" s="4" t="str">
        <f t="shared" si="12"/>
        <v/>
      </c>
    </row>
    <row r="308" spans="1:6" x14ac:dyDescent="0.25">
      <c r="A308" s="15" t="str">
        <f t="shared" si="11"/>
        <v/>
      </c>
      <c r="B308" s="20"/>
      <c r="E308" s="4" t="str">
        <f>IF(ISNA(VLOOKUP(A308,Annuitair!A:L,12,0)),"",VLOOKUP(A308,Annuitair!A:L,12,0))</f>
        <v/>
      </c>
      <c r="F308" s="4" t="str">
        <f t="shared" si="12"/>
        <v/>
      </c>
    </row>
    <row r="309" spans="1:6" x14ac:dyDescent="0.25">
      <c r="A309" s="15" t="str">
        <f t="shared" si="11"/>
        <v/>
      </c>
      <c r="B309" s="20"/>
      <c r="E309" s="4" t="str">
        <f>IF(ISNA(VLOOKUP(A309,Annuitair!A:L,12,0)),"",VLOOKUP(A309,Annuitair!A:L,12,0))</f>
        <v/>
      </c>
      <c r="F309" s="4" t="str">
        <f t="shared" si="12"/>
        <v/>
      </c>
    </row>
    <row r="310" spans="1:6" x14ac:dyDescent="0.25">
      <c r="A310" s="15" t="str">
        <f t="shared" si="11"/>
        <v/>
      </c>
      <c r="B310" s="20"/>
      <c r="E310" s="4" t="str">
        <f>IF(ISNA(VLOOKUP(A310,Annuitair!A:L,12,0)),"",VLOOKUP(A310,Annuitair!A:L,12,0))</f>
        <v/>
      </c>
      <c r="F310" s="4" t="str">
        <f t="shared" si="12"/>
        <v/>
      </c>
    </row>
    <row r="311" spans="1:6" x14ac:dyDescent="0.25">
      <c r="A311" s="15" t="str">
        <f t="shared" si="11"/>
        <v/>
      </c>
      <c r="B311" s="20"/>
      <c r="E311" s="4" t="str">
        <f>IF(ISNA(VLOOKUP(A311,Annuitair!A:L,12,0)),"",VLOOKUP(A311,Annuitair!A:L,12,0))</f>
        <v/>
      </c>
      <c r="F311" s="4" t="str">
        <f t="shared" si="12"/>
        <v/>
      </c>
    </row>
    <row r="312" spans="1:6" x14ac:dyDescent="0.25">
      <c r="A312" s="15" t="str">
        <f t="shared" si="11"/>
        <v/>
      </c>
      <c r="B312" s="20"/>
      <c r="E312" s="4" t="str">
        <f>IF(ISNA(VLOOKUP(A312,Annuitair!A:L,12,0)),"",VLOOKUP(A312,Annuitair!A:L,12,0))</f>
        <v/>
      </c>
      <c r="F312" s="4" t="str">
        <f t="shared" si="12"/>
        <v/>
      </c>
    </row>
    <row r="313" spans="1:6" x14ac:dyDescent="0.25">
      <c r="A313" s="15" t="str">
        <f t="shared" si="11"/>
        <v/>
      </c>
      <c r="B313" s="20"/>
      <c r="E313" s="4" t="str">
        <f>IF(ISNA(VLOOKUP(A313,Annuitair!A:L,12,0)),"",VLOOKUP(A313,Annuitair!A:L,12,0))</f>
        <v/>
      </c>
      <c r="F313" s="4" t="str">
        <f t="shared" si="12"/>
        <v/>
      </c>
    </row>
    <row r="314" spans="1:6" x14ac:dyDescent="0.25">
      <c r="A314" s="15" t="str">
        <f t="shared" si="11"/>
        <v/>
      </c>
      <c r="B314" s="20"/>
      <c r="E314" s="4" t="str">
        <f>IF(ISNA(VLOOKUP(A314,Annuitair!A:L,12,0)),"",VLOOKUP(A314,Annuitair!A:L,12,0))</f>
        <v/>
      </c>
      <c r="F314" s="4" t="str">
        <f t="shared" si="12"/>
        <v/>
      </c>
    </row>
    <row r="315" spans="1:6" x14ac:dyDescent="0.25">
      <c r="A315" s="15" t="str">
        <f t="shared" si="11"/>
        <v/>
      </c>
      <c r="B315" s="20"/>
      <c r="E315" s="4" t="str">
        <f>IF(ISNA(VLOOKUP(A315,Annuitair!A:L,12,0)),"",VLOOKUP(A315,Annuitair!A:L,12,0))</f>
        <v/>
      </c>
      <c r="F315" s="4" t="str">
        <f t="shared" si="12"/>
        <v/>
      </c>
    </row>
    <row r="316" spans="1:6" x14ac:dyDescent="0.25">
      <c r="A316" s="15" t="str">
        <f t="shared" si="11"/>
        <v/>
      </c>
      <c r="B316" s="20"/>
      <c r="E316" s="4" t="str">
        <f>IF(ISNA(VLOOKUP(A316,Annuitair!A:L,12,0)),"",VLOOKUP(A316,Annuitair!A:L,12,0))</f>
        <v/>
      </c>
      <c r="F316" s="4" t="str">
        <f t="shared" si="12"/>
        <v/>
      </c>
    </row>
    <row r="317" spans="1:6" x14ac:dyDescent="0.25">
      <c r="A317" s="15" t="str">
        <f t="shared" si="11"/>
        <v/>
      </c>
      <c r="B317" s="20"/>
      <c r="E317" s="4" t="str">
        <f>IF(ISNA(VLOOKUP(A317,Annuitair!A:L,12,0)),"",VLOOKUP(A317,Annuitair!A:L,12,0))</f>
        <v/>
      </c>
      <c r="F317" s="4" t="str">
        <f t="shared" si="12"/>
        <v/>
      </c>
    </row>
    <row r="318" spans="1:6" x14ac:dyDescent="0.25">
      <c r="A318" s="15" t="str">
        <f t="shared" si="11"/>
        <v/>
      </c>
      <c r="B318" s="20"/>
      <c r="E318" s="4" t="str">
        <f>IF(ISNA(VLOOKUP(A318,Annuitair!A:L,12,0)),"",VLOOKUP(A318,Annuitair!A:L,12,0))</f>
        <v/>
      </c>
      <c r="F318" s="4" t="str">
        <f t="shared" si="12"/>
        <v/>
      </c>
    </row>
    <row r="319" spans="1:6" x14ac:dyDescent="0.25">
      <c r="A319" s="15" t="str">
        <f t="shared" si="11"/>
        <v/>
      </c>
      <c r="B319" s="20"/>
      <c r="E319" s="4" t="str">
        <f>IF(ISNA(VLOOKUP(A319,Annuitair!A:L,12,0)),"",VLOOKUP(A319,Annuitair!A:L,12,0))</f>
        <v/>
      </c>
      <c r="F319" s="4" t="str">
        <f t="shared" si="12"/>
        <v/>
      </c>
    </row>
    <row r="320" spans="1:6" x14ac:dyDescent="0.25">
      <c r="A320" s="15" t="str">
        <f t="shared" si="11"/>
        <v/>
      </c>
      <c r="B320" s="20"/>
      <c r="E320" s="4" t="str">
        <f>IF(ISNA(VLOOKUP(A320,Annuitair!A:L,12,0)),"",VLOOKUP(A320,Annuitair!A:L,12,0))</f>
        <v/>
      </c>
      <c r="F320" s="4" t="str">
        <f t="shared" si="12"/>
        <v/>
      </c>
    </row>
    <row r="321" spans="1:6" x14ac:dyDescent="0.25">
      <c r="A321" s="15" t="str">
        <f t="shared" si="11"/>
        <v/>
      </c>
      <c r="B321" s="20"/>
      <c r="E321" s="4" t="str">
        <f>IF(ISNA(VLOOKUP(A321,Annuitair!A:L,12,0)),"",VLOOKUP(A321,Annuitair!A:L,12,0))</f>
        <v/>
      </c>
      <c r="F321" s="4" t="str">
        <f t="shared" si="12"/>
        <v/>
      </c>
    </row>
    <row r="322" spans="1:6" x14ac:dyDescent="0.25">
      <c r="A322" s="15" t="str">
        <f t="shared" si="11"/>
        <v/>
      </c>
      <c r="B322" s="20"/>
      <c r="E322" s="4" t="str">
        <f>IF(ISNA(VLOOKUP(A322,Annuitair!A:L,12,0)),"",VLOOKUP(A322,Annuitair!A:L,12,0))</f>
        <v/>
      </c>
      <c r="F322" s="4" t="str">
        <f t="shared" si="12"/>
        <v/>
      </c>
    </row>
    <row r="323" spans="1:6" x14ac:dyDescent="0.25">
      <c r="A323" s="15" t="str">
        <f t="shared" ref="A323:A360" si="13">IF(ISBLANK(B323),"",IF(DAY(B323)&lt;=DAY($B$2),DATE(YEAR(B323),MONTH(B323),DAY(B323)),DATE(YEAR(B323),MONTH(B323)+1,1)))</f>
        <v/>
      </c>
      <c r="B323" s="20"/>
      <c r="E323" s="4" t="str">
        <f>IF(ISNA(VLOOKUP(A323,Annuitair!A:L,12,0)),"",VLOOKUP(A323,Annuitair!A:L,12,0))</f>
        <v/>
      </c>
      <c r="F323" s="4" t="str">
        <f t="shared" ref="F323:F361" si="14">IF(ISBLANK(C323),"",F322-C323)</f>
        <v/>
      </c>
    </row>
    <row r="324" spans="1:6" x14ac:dyDescent="0.25">
      <c r="A324" s="15" t="str">
        <f t="shared" si="13"/>
        <v/>
      </c>
      <c r="B324" s="20"/>
      <c r="E324" s="4" t="str">
        <f>IF(ISNA(VLOOKUP(A324,Annuitair!A:L,12,0)),"",VLOOKUP(A324,Annuitair!A:L,12,0))</f>
        <v/>
      </c>
      <c r="F324" s="4" t="str">
        <f t="shared" si="14"/>
        <v/>
      </c>
    </row>
    <row r="325" spans="1:6" x14ac:dyDescent="0.25">
      <c r="A325" s="15" t="str">
        <f t="shared" si="13"/>
        <v/>
      </c>
      <c r="B325" s="20"/>
      <c r="E325" s="4" t="str">
        <f>IF(ISNA(VLOOKUP(A325,Annuitair!A:L,12,0)),"",VLOOKUP(A325,Annuitair!A:L,12,0))</f>
        <v/>
      </c>
      <c r="F325" s="4" t="str">
        <f t="shared" si="14"/>
        <v/>
      </c>
    </row>
    <row r="326" spans="1:6" x14ac:dyDescent="0.25">
      <c r="A326" s="15" t="str">
        <f t="shared" si="13"/>
        <v/>
      </c>
      <c r="B326" s="20"/>
      <c r="E326" s="4" t="str">
        <f>IF(ISNA(VLOOKUP(A326,Annuitair!A:L,12,0)),"",VLOOKUP(A326,Annuitair!A:L,12,0))</f>
        <v/>
      </c>
      <c r="F326" s="4" t="str">
        <f t="shared" si="14"/>
        <v/>
      </c>
    </row>
    <row r="327" spans="1:6" x14ac:dyDescent="0.25">
      <c r="A327" s="15" t="str">
        <f t="shared" si="13"/>
        <v/>
      </c>
      <c r="B327" s="20"/>
      <c r="E327" s="4" t="str">
        <f>IF(ISNA(VLOOKUP(A327,Annuitair!A:L,12,0)),"",VLOOKUP(A327,Annuitair!A:L,12,0))</f>
        <v/>
      </c>
      <c r="F327" s="4" t="str">
        <f t="shared" si="14"/>
        <v/>
      </c>
    </row>
    <row r="328" spans="1:6" x14ac:dyDescent="0.25">
      <c r="A328" s="15" t="str">
        <f t="shared" si="13"/>
        <v/>
      </c>
      <c r="B328" s="20"/>
      <c r="E328" s="4" t="str">
        <f>IF(ISNA(VLOOKUP(A328,Annuitair!A:L,12,0)),"",VLOOKUP(A328,Annuitair!A:L,12,0))</f>
        <v/>
      </c>
      <c r="F328" s="4" t="str">
        <f t="shared" si="14"/>
        <v/>
      </c>
    </row>
    <row r="329" spans="1:6" x14ac:dyDescent="0.25">
      <c r="A329" s="15" t="str">
        <f t="shared" si="13"/>
        <v/>
      </c>
      <c r="B329" s="20"/>
      <c r="E329" s="4" t="str">
        <f>IF(ISNA(VLOOKUP(A329,Annuitair!A:L,12,0)),"",VLOOKUP(A329,Annuitair!A:L,12,0))</f>
        <v/>
      </c>
      <c r="F329" s="4" t="str">
        <f t="shared" si="14"/>
        <v/>
      </c>
    </row>
    <row r="330" spans="1:6" x14ac:dyDescent="0.25">
      <c r="A330" s="15" t="str">
        <f t="shared" si="13"/>
        <v/>
      </c>
      <c r="B330" s="20"/>
      <c r="E330" s="4" t="str">
        <f>IF(ISNA(VLOOKUP(A330,Annuitair!A:L,12,0)),"",VLOOKUP(A330,Annuitair!A:L,12,0))</f>
        <v/>
      </c>
      <c r="F330" s="4" t="str">
        <f t="shared" si="14"/>
        <v/>
      </c>
    </row>
    <row r="331" spans="1:6" x14ac:dyDescent="0.25">
      <c r="A331" s="15" t="str">
        <f t="shared" si="13"/>
        <v/>
      </c>
      <c r="B331" s="20"/>
      <c r="E331" s="4" t="str">
        <f>IF(ISNA(VLOOKUP(A331,Annuitair!A:L,12,0)),"",VLOOKUP(A331,Annuitair!A:L,12,0))</f>
        <v/>
      </c>
      <c r="F331" s="4" t="str">
        <f t="shared" si="14"/>
        <v/>
      </c>
    </row>
    <row r="332" spans="1:6" x14ac:dyDescent="0.25">
      <c r="A332" s="15" t="str">
        <f t="shared" si="13"/>
        <v/>
      </c>
      <c r="B332" s="20"/>
      <c r="E332" s="4" t="str">
        <f>IF(ISNA(VLOOKUP(A332,Annuitair!A:L,12,0)),"",VLOOKUP(A332,Annuitair!A:L,12,0))</f>
        <v/>
      </c>
      <c r="F332" s="4" t="str">
        <f t="shared" si="14"/>
        <v/>
      </c>
    </row>
    <row r="333" spans="1:6" x14ac:dyDescent="0.25">
      <c r="A333" s="15" t="str">
        <f t="shared" si="13"/>
        <v/>
      </c>
      <c r="B333" s="20"/>
      <c r="E333" s="4" t="str">
        <f>IF(ISNA(VLOOKUP(A333,Annuitair!A:L,12,0)),"",VLOOKUP(A333,Annuitair!A:L,12,0))</f>
        <v/>
      </c>
      <c r="F333" s="4" t="str">
        <f t="shared" si="14"/>
        <v/>
      </c>
    </row>
    <row r="334" spans="1:6" x14ac:dyDescent="0.25">
      <c r="A334" s="15" t="str">
        <f t="shared" si="13"/>
        <v/>
      </c>
      <c r="B334" s="20"/>
      <c r="E334" s="4" t="str">
        <f>IF(ISNA(VLOOKUP(A334,Annuitair!A:L,12,0)),"",VLOOKUP(A334,Annuitair!A:L,12,0))</f>
        <v/>
      </c>
      <c r="F334" s="4" t="str">
        <f t="shared" si="14"/>
        <v/>
      </c>
    </row>
    <row r="335" spans="1:6" x14ac:dyDescent="0.25">
      <c r="A335" s="15" t="str">
        <f t="shared" si="13"/>
        <v/>
      </c>
      <c r="B335" s="20"/>
      <c r="E335" s="4" t="str">
        <f>IF(ISNA(VLOOKUP(A335,Annuitair!A:L,12,0)),"",VLOOKUP(A335,Annuitair!A:L,12,0))</f>
        <v/>
      </c>
      <c r="F335" s="4" t="str">
        <f t="shared" si="14"/>
        <v/>
      </c>
    </row>
    <row r="336" spans="1:6" x14ac:dyDescent="0.25">
      <c r="A336" s="15" t="str">
        <f t="shared" si="13"/>
        <v/>
      </c>
      <c r="B336" s="20"/>
      <c r="E336" s="4" t="str">
        <f>IF(ISNA(VLOOKUP(A336,Annuitair!A:L,12,0)),"",VLOOKUP(A336,Annuitair!A:L,12,0))</f>
        <v/>
      </c>
      <c r="F336" s="4" t="str">
        <f t="shared" si="14"/>
        <v/>
      </c>
    </row>
    <row r="337" spans="1:6" x14ac:dyDescent="0.25">
      <c r="A337" s="15" t="str">
        <f t="shared" si="13"/>
        <v/>
      </c>
      <c r="B337" s="20"/>
      <c r="E337" s="4" t="str">
        <f>IF(ISNA(VLOOKUP(A337,Annuitair!A:L,12,0)),"",VLOOKUP(A337,Annuitair!A:L,12,0))</f>
        <v/>
      </c>
      <c r="F337" s="4" t="str">
        <f t="shared" si="14"/>
        <v/>
      </c>
    </row>
    <row r="338" spans="1:6" x14ac:dyDescent="0.25">
      <c r="A338" s="15" t="str">
        <f t="shared" si="13"/>
        <v/>
      </c>
      <c r="B338" s="20"/>
      <c r="E338" s="4" t="str">
        <f>IF(ISNA(VLOOKUP(A338,Annuitair!A:L,12,0)),"",VLOOKUP(A338,Annuitair!A:L,12,0))</f>
        <v/>
      </c>
      <c r="F338" s="4" t="str">
        <f t="shared" si="14"/>
        <v/>
      </c>
    </row>
    <row r="339" spans="1:6" x14ac:dyDescent="0.25">
      <c r="A339" s="15" t="str">
        <f t="shared" si="13"/>
        <v/>
      </c>
      <c r="B339" s="20"/>
      <c r="E339" s="4" t="str">
        <f>IF(ISNA(VLOOKUP(A339,Annuitair!A:L,12,0)),"",VLOOKUP(A339,Annuitair!A:L,12,0))</f>
        <v/>
      </c>
      <c r="F339" s="4" t="str">
        <f t="shared" si="14"/>
        <v/>
      </c>
    </row>
    <row r="340" spans="1:6" x14ac:dyDescent="0.25">
      <c r="A340" s="15" t="str">
        <f t="shared" si="13"/>
        <v/>
      </c>
      <c r="B340" s="20"/>
      <c r="E340" s="4" t="str">
        <f>IF(ISNA(VLOOKUP(A340,Annuitair!A:L,12,0)),"",VLOOKUP(A340,Annuitair!A:L,12,0))</f>
        <v/>
      </c>
      <c r="F340" s="4" t="str">
        <f t="shared" si="14"/>
        <v/>
      </c>
    </row>
    <row r="341" spans="1:6" x14ac:dyDescent="0.25">
      <c r="A341" s="15" t="str">
        <f t="shared" si="13"/>
        <v/>
      </c>
      <c r="B341" s="20"/>
      <c r="E341" s="4" t="str">
        <f>IF(ISNA(VLOOKUP(A341,Annuitair!A:L,12,0)),"",VLOOKUP(A341,Annuitair!A:L,12,0))</f>
        <v/>
      </c>
      <c r="F341" s="4" t="str">
        <f t="shared" si="14"/>
        <v/>
      </c>
    </row>
    <row r="342" spans="1:6" x14ac:dyDescent="0.25">
      <c r="A342" s="15" t="str">
        <f t="shared" si="13"/>
        <v/>
      </c>
      <c r="B342" s="20"/>
      <c r="E342" s="4" t="str">
        <f>IF(ISNA(VLOOKUP(A342,Annuitair!A:L,12,0)),"",VLOOKUP(A342,Annuitair!A:L,12,0))</f>
        <v/>
      </c>
      <c r="F342" s="4" t="str">
        <f t="shared" si="14"/>
        <v/>
      </c>
    </row>
    <row r="343" spans="1:6" x14ac:dyDescent="0.25">
      <c r="A343" s="15" t="str">
        <f t="shared" si="13"/>
        <v/>
      </c>
      <c r="B343" s="20"/>
      <c r="E343" s="4" t="str">
        <f>IF(ISNA(VLOOKUP(A343,Annuitair!A:L,12,0)),"",VLOOKUP(A343,Annuitair!A:L,12,0))</f>
        <v/>
      </c>
      <c r="F343" s="4" t="str">
        <f t="shared" si="14"/>
        <v/>
      </c>
    </row>
    <row r="344" spans="1:6" x14ac:dyDescent="0.25">
      <c r="A344" s="15" t="str">
        <f t="shared" si="13"/>
        <v/>
      </c>
      <c r="B344" s="20"/>
      <c r="E344" s="4" t="str">
        <f>IF(ISNA(VLOOKUP(A344,Annuitair!A:L,12,0)),"",VLOOKUP(A344,Annuitair!A:L,12,0))</f>
        <v/>
      </c>
      <c r="F344" s="4" t="str">
        <f t="shared" si="14"/>
        <v/>
      </c>
    </row>
    <row r="345" spans="1:6" x14ac:dyDescent="0.25">
      <c r="A345" s="15" t="str">
        <f t="shared" si="13"/>
        <v/>
      </c>
      <c r="B345" s="20"/>
      <c r="E345" s="4" t="str">
        <f>IF(ISNA(VLOOKUP(A345,Annuitair!A:L,12,0)),"",VLOOKUP(A345,Annuitair!A:L,12,0))</f>
        <v/>
      </c>
      <c r="F345" s="4" t="str">
        <f t="shared" si="14"/>
        <v/>
      </c>
    </row>
    <row r="346" spans="1:6" x14ac:dyDescent="0.25">
      <c r="A346" s="15" t="str">
        <f t="shared" si="13"/>
        <v/>
      </c>
      <c r="B346" s="20"/>
      <c r="E346" s="4" t="str">
        <f>IF(ISNA(VLOOKUP(A346,Annuitair!A:L,12,0)),"",VLOOKUP(A346,Annuitair!A:L,12,0))</f>
        <v/>
      </c>
      <c r="F346" s="4" t="str">
        <f t="shared" si="14"/>
        <v/>
      </c>
    </row>
    <row r="347" spans="1:6" x14ac:dyDescent="0.25">
      <c r="A347" s="15" t="str">
        <f t="shared" si="13"/>
        <v/>
      </c>
      <c r="B347" s="20"/>
      <c r="E347" s="4" t="str">
        <f>IF(ISNA(VLOOKUP(A347,Annuitair!A:L,12,0)),"",VLOOKUP(A347,Annuitair!A:L,12,0))</f>
        <v/>
      </c>
      <c r="F347" s="4" t="str">
        <f t="shared" si="14"/>
        <v/>
      </c>
    </row>
    <row r="348" spans="1:6" x14ac:dyDescent="0.25">
      <c r="A348" s="15" t="str">
        <f t="shared" si="13"/>
        <v/>
      </c>
      <c r="B348" s="20"/>
      <c r="E348" s="4" t="str">
        <f>IF(ISNA(VLOOKUP(A348,Annuitair!A:L,12,0)),"",VLOOKUP(A348,Annuitair!A:L,12,0))</f>
        <v/>
      </c>
      <c r="F348" s="4" t="str">
        <f t="shared" si="14"/>
        <v/>
      </c>
    </row>
    <row r="349" spans="1:6" x14ac:dyDescent="0.25">
      <c r="A349" s="15" t="str">
        <f t="shared" si="13"/>
        <v/>
      </c>
      <c r="B349" s="20"/>
      <c r="E349" s="4" t="str">
        <f>IF(ISNA(VLOOKUP(A349,Annuitair!A:L,12,0)),"",VLOOKUP(A349,Annuitair!A:L,12,0))</f>
        <v/>
      </c>
      <c r="F349" s="4" t="str">
        <f t="shared" si="14"/>
        <v/>
      </c>
    </row>
    <row r="350" spans="1:6" x14ac:dyDescent="0.25">
      <c r="A350" s="15" t="str">
        <f t="shared" si="13"/>
        <v/>
      </c>
      <c r="B350" s="20"/>
      <c r="E350" s="4" t="str">
        <f>IF(ISNA(VLOOKUP(A350,Annuitair!A:L,12,0)),"",VLOOKUP(A350,Annuitair!A:L,12,0))</f>
        <v/>
      </c>
      <c r="F350" s="4" t="str">
        <f t="shared" si="14"/>
        <v/>
      </c>
    </row>
    <row r="351" spans="1:6" x14ac:dyDescent="0.25">
      <c r="A351" s="15" t="str">
        <f t="shared" si="13"/>
        <v/>
      </c>
      <c r="B351" s="20"/>
      <c r="E351" s="4" t="str">
        <f>IF(ISNA(VLOOKUP(A351,Annuitair!A:L,12,0)),"",VLOOKUP(A351,Annuitair!A:L,12,0))</f>
        <v/>
      </c>
      <c r="F351" s="4" t="str">
        <f t="shared" si="14"/>
        <v/>
      </c>
    </row>
    <row r="352" spans="1:6" x14ac:dyDescent="0.25">
      <c r="A352" s="15" t="str">
        <f t="shared" si="13"/>
        <v/>
      </c>
      <c r="B352" s="20"/>
      <c r="E352" s="4" t="str">
        <f>IF(ISNA(VLOOKUP(A352,Annuitair!A:L,12,0)),"",VLOOKUP(A352,Annuitair!A:L,12,0))</f>
        <v/>
      </c>
      <c r="F352" s="4" t="str">
        <f t="shared" si="14"/>
        <v/>
      </c>
    </row>
    <row r="353" spans="1:6" x14ac:dyDescent="0.25">
      <c r="A353" s="15" t="str">
        <f t="shared" si="13"/>
        <v/>
      </c>
      <c r="B353" s="20"/>
      <c r="E353" s="4" t="str">
        <f>IF(ISNA(VLOOKUP(A353,Annuitair!A:L,12,0)),"",VLOOKUP(A353,Annuitair!A:L,12,0))</f>
        <v/>
      </c>
      <c r="F353" s="4" t="str">
        <f t="shared" si="14"/>
        <v/>
      </c>
    </row>
    <row r="354" spans="1:6" x14ac:dyDescent="0.25">
      <c r="A354" s="15" t="str">
        <f t="shared" si="13"/>
        <v/>
      </c>
      <c r="B354" s="20"/>
      <c r="E354" s="4" t="str">
        <f>IF(ISNA(VLOOKUP(A354,Annuitair!A:L,12,0)),"",VLOOKUP(A354,Annuitair!A:L,12,0))</f>
        <v/>
      </c>
      <c r="F354" s="4" t="str">
        <f t="shared" si="14"/>
        <v/>
      </c>
    </row>
    <row r="355" spans="1:6" x14ac:dyDescent="0.25">
      <c r="A355" s="15" t="str">
        <f t="shared" si="13"/>
        <v/>
      </c>
      <c r="B355" s="20"/>
      <c r="E355" s="4" t="str">
        <f>IF(ISNA(VLOOKUP(A355,Annuitair!A:L,12,0)),"",VLOOKUP(A355,Annuitair!A:L,12,0))</f>
        <v/>
      </c>
      <c r="F355" s="4" t="str">
        <f t="shared" si="14"/>
        <v/>
      </c>
    </row>
    <row r="356" spans="1:6" x14ac:dyDescent="0.25">
      <c r="A356" s="15" t="str">
        <f t="shared" si="13"/>
        <v/>
      </c>
      <c r="B356" s="20"/>
      <c r="E356" s="4" t="str">
        <f>IF(ISNA(VLOOKUP(A356,Annuitair!A:L,12,0)),"",VLOOKUP(A356,Annuitair!A:L,12,0))</f>
        <v/>
      </c>
      <c r="F356" s="4" t="str">
        <f t="shared" si="14"/>
        <v/>
      </c>
    </row>
    <row r="357" spans="1:6" x14ac:dyDescent="0.25">
      <c r="A357" s="15" t="str">
        <f t="shared" si="13"/>
        <v/>
      </c>
      <c r="B357" s="20"/>
      <c r="E357" s="4" t="str">
        <f>IF(ISNA(VLOOKUP(A357,Annuitair!A:L,12,0)),"",VLOOKUP(A357,Annuitair!A:L,12,0))</f>
        <v/>
      </c>
      <c r="F357" s="4" t="str">
        <f t="shared" si="14"/>
        <v/>
      </c>
    </row>
    <row r="358" spans="1:6" x14ac:dyDescent="0.25">
      <c r="A358" s="15" t="str">
        <f t="shared" si="13"/>
        <v/>
      </c>
      <c r="B358" s="20"/>
      <c r="E358" s="4" t="str">
        <f>IF(ISNA(VLOOKUP(A358,Annuitair!A:L,12,0)),"",VLOOKUP(A358,Annuitair!A:L,12,0))</f>
        <v/>
      </c>
      <c r="F358" s="4" t="str">
        <f t="shared" si="14"/>
        <v/>
      </c>
    </row>
    <row r="359" spans="1:6" x14ac:dyDescent="0.25">
      <c r="A359" s="15" t="str">
        <f t="shared" si="13"/>
        <v/>
      </c>
      <c r="B359" s="20"/>
      <c r="E359" s="4" t="str">
        <f>IF(ISNA(VLOOKUP(A359,Annuitair!A:L,12,0)),"",VLOOKUP(A359,Annuitair!A:L,12,0))</f>
        <v/>
      </c>
      <c r="F359" s="4" t="str">
        <f t="shared" si="14"/>
        <v/>
      </c>
    </row>
    <row r="360" spans="1:6" x14ac:dyDescent="0.25">
      <c r="A360" s="15" t="str">
        <f t="shared" si="13"/>
        <v/>
      </c>
      <c r="B360" s="20"/>
      <c r="E360" s="4" t="str">
        <f>IF(ISNA(VLOOKUP(A360,Annuitair!A:L,12,0)),"",VLOOKUP(A360,Annuitair!A:L,12,0))</f>
        <v/>
      </c>
      <c r="F360" s="4" t="str">
        <f t="shared" si="14"/>
        <v/>
      </c>
    </row>
    <row r="361" spans="1:6" x14ac:dyDescent="0.25">
      <c r="E361" s="4" t="str">
        <f>IF(ISNA(VLOOKUP(A361,Annuitair!A:L,12,0)),"",VLOOKUP(A361,Annuitair!A:L,12,0))</f>
        <v/>
      </c>
      <c r="F361" s="4" t="str">
        <f t="shared" si="14"/>
        <v/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B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72"/>
  <sheetViews>
    <sheetView workbookViewId="0">
      <pane ySplit="1" topLeftCell="A2" activePane="bottomLeft" state="frozen"/>
      <selection pane="bottomLeft" activeCell="E130" sqref="A130:E130"/>
    </sheetView>
  </sheetViews>
  <sheetFormatPr defaultRowHeight="15" x14ac:dyDescent="0.25"/>
  <cols>
    <col min="3" max="3" width="10.7109375" customWidth="1"/>
    <col min="4" max="4" width="10.7109375" style="4" customWidth="1"/>
    <col min="5" max="5" width="13.85546875" style="4" bestFit="1" customWidth="1"/>
    <col min="6" max="7" width="10.7109375" style="4" customWidth="1"/>
    <col min="8" max="8" width="12.42578125" style="4" bestFit="1" customWidth="1"/>
    <col min="9" max="9" width="10.7109375" style="4" customWidth="1"/>
    <col min="10" max="10" width="12.140625" style="4" bestFit="1" customWidth="1"/>
    <col min="11" max="11" width="12.140625" style="4" customWidth="1"/>
    <col min="12" max="12" width="12.42578125" style="4" bestFit="1" customWidth="1"/>
    <col min="13" max="13" width="15.140625" style="26" bestFit="1" customWidth="1"/>
    <col min="15" max="15" width="10.42578125" bestFit="1" customWidth="1"/>
    <col min="17" max="17" width="10.42578125" bestFit="1" customWidth="1"/>
  </cols>
  <sheetData>
    <row r="1" spans="1:17" x14ac:dyDescent="0.25">
      <c r="A1" t="s">
        <v>80</v>
      </c>
      <c r="B1" t="s">
        <v>10</v>
      </c>
      <c r="C1" t="s">
        <v>5</v>
      </c>
      <c r="D1" s="4" t="s">
        <v>2</v>
      </c>
      <c r="E1" s="4" t="s">
        <v>86</v>
      </c>
      <c r="F1" s="4" t="s">
        <v>3</v>
      </c>
      <c r="G1" s="4" t="s">
        <v>8</v>
      </c>
      <c r="H1" s="4" t="s">
        <v>6</v>
      </c>
      <c r="I1" s="4" t="s">
        <v>7</v>
      </c>
      <c r="J1" s="4" t="s">
        <v>88</v>
      </c>
      <c r="K1" s="4" t="s">
        <v>90</v>
      </c>
      <c r="L1" s="4" t="s">
        <v>4</v>
      </c>
    </row>
    <row r="2" spans="1:17" x14ac:dyDescent="0.25">
      <c r="A2" s="15">
        <f>Invoer!B2</f>
        <v>41730</v>
      </c>
      <c r="B2">
        <f>CEILING(C2/12,1)</f>
        <v>1</v>
      </c>
      <c r="C2">
        <v>1</v>
      </c>
      <c r="D2" s="4">
        <f>G2-F2</f>
        <v>0</v>
      </c>
      <c r="E2" s="4">
        <f>IF(ISNA(VLOOKUP(A2,'Extra aflossing'!A:F,3,0)),0,VLOOKUP(A2,'Extra aflossing'!A:F,3,0))</f>
        <v>0</v>
      </c>
      <c r="F2" s="4">
        <f>Invoer!B3*Invoer!B7/12</f>
        <v>0</v>
      </c>
      <c r="G2" s="4">
        <f>ABS(PMT(Invoer!$B$7/12,360-C2+1,Invoer!$B$3,0))</f>
        <v>0</v>
      </c>
      <c r="H2" s="4">
        <f t="shared" ref="H2:H65" si="0">IF(F2-(Eigenwoningforfait/12)&lt;=0,0,(F2-(Eigenwoningforfait/12))*Belastingpercentage)</f>
        <v>0</v>
      </c>
      <c r="I2" s="4">
        <f>G2-H2</f>
        <v>0</v>
      </c>
      <c r="J2" s="4">
        <f>SUM(E2,G2)</f>
        <v>0</v>
      </c>
      <c r="K2" s="4">
        <f>J2-H2</f>
        <v>0</v>
      </c>
      <c r="L2" s="4">
        <f>Invoer!B3-D2-E2</f>
        <v>0</v>
      </c>
      <c r="M2" s="1" t="e">
        <f>((F2-H2)*12)/L2</f>
        <v>#DIV/0!</v>
      </c>
    </row>
    <row r="3" spans="1:17" x14ac:dyDescent="0.25">
      <c r="A3" s="15">
        <f>DATE(YEAR(A2),MONTH(A2)+1,DAY(A2))</f>
        <v>41760</v>
      </c>
      <c r="B3">
        <f t="shared" ref="B3:B66" si="1">CEILING(C3/12,1)</f>
        <v>1</v>
      </c>
      <c r="C3">
        <v>2</v>
      </c>
      <c r="D3" s="4">
        <f t="shared" ref="D3:D66" si="2">G3-F3</f>
        <v>0</v>
      </c>
      <c r="E3" s="4">
        <f>IF(ISNA(VLOOKUP(A3,'Extra aflossing'!A:F,3,0)),0,VLOOKUP(A3,'Extra aflossing'!A:F,3,0))</f>
        <v>0</v>
      </c>
      <c r="F3" s="4">
        <f>L2*Invoer!$B$7/12</f>
        <v>0</v>
      </c>
      <c r="G3" s="4">
        <f>ABS(PMT(Invoer!$B$7/12,360-C3+1,L2,0))</f>
        <v>0</v>
      </c>
      <c r="H3" s="4">
        <f t="shared" si="0"/>
        <v>0</v>
      </c>
      <c r="I3" s="4">
        <f t="shared" ref="I3:I66" si="3">G3-H3</f>
        <v>0</v>
      </c>
      <c r="J3" s="4">
        <f t="shared" ref="J3:J66" si="4">SUM(E3,G3)</f>
        <v>0</v>
      </c>
      <c r="K3" s="4">
        <f t="shared" ref="K3:K66" si="5">J3-H3</f>
        <v>0</v>
      </c>
      <c r="L3" s="4">
        <f>L2-D3-E3</f>
        <v>0</v>
      </c>
    </row>
    <row r="4" spans="1:17" x14ac:dyDescent="0.25">
      <c r="A4" s="15">
        <f t="shared" ref="A4:A67" si="6">DATE(YEAR(A3),MONTH(A3)+1,DAY(A3))</f>
        <v>41791</v>
      </c>
      <c r="B4">
        <f t="shared" si="1"/>
        <v>1</v>
      </c>
      <c r="C4">
        <v>3</v>
      </c>
      <c r="D4" s="4">
        <f t="shared" si="2"/>
        <v>0</v>
      </c>
      <c r="E4" s="4">
        <f>IF(ISNA(VLOOKUP(A4,'Extra aflossing'!A:F,3,0)),0,VLOOKUP(A4,'Extra aflossing'!A:F,3,0))</f>
        <v>0</v>
      </c>
      <c r="F4" s="4">
        <f>L3*Invoer!$B$7/12</f>
        <v>0</v>
      </c>
      <c r="G4" s="4">
        <f>ABS(PMT(Invoer!$B$7/12,360-C4+1,L3,0))</f>
        <v>0</v>
      </c>
      <c r="H4" s="4">
        <f t="shared" si="0"/>
        <v>0</v>
      </c>
      <c r="I4" s="4">
        <f t="shared" si="3"/>
        <v>0</v>
      </c>
      <c r="J4" s="4">
        <f t="shared" si="4"/>
        <v>0</v>
      </c>
      <c r="K4" s="4">
        <f t="shared" si="5"/>
        <v>0</v>
      </c>
      <c r="L4" s="4">
        <f t="shared" ref="L4:L67" si="7">L3-D4-E4</f>
        <v>0</v>
      </c>
      <c r="O4" s="4"/>
    </row>
    <row r="5" spans="1:17" x14ac:dyDescent="0.25">
      <c r="A5" s="15">
        <f t="shared" si="6"/>
        <v>41821</v>
      </c>
      <c r="B5">
        <f t="shared" si="1"/>
        <v>1</v>
      </c>
      <c r="C5">
        <v>4</v>
      </c>
      <c r="D5" s="4">
        <f t="shared" si="2"/>
        <v>0</v>
      </c>
      <c r="E5" s="4">
        <f>IF(ISNA(VLOOKUP(A5,'Extra aflossing'!A:F,3,0)),0,VLOOKUP(A5,'Extra aflossing'!A:F,3,0))</f>
        <v>0</v>
      </c>
      <c r="F5" s="4">
        <f>L4*Invoer!$B$7/12</f>
        <v>0</v>
      </c>
      <c r="G5" s="4">
        <f>ABS(PMT(Invoer!$B$7/12,360-C5+1,L4,0))</f>
        <v>0</v>
      </c>
      <c r="H5" s="4">
        <f t="shared" si="0"/>
        <v>0</v>
      </c>
      <c r="I5" s="4">
        <f t="shared" si="3"/>
        <v>0</v>
      </c>
      <c r="J5" s="4">
        <f t="shared" si="4"/>
        <v>0</v>
      </c>
      <c r="K5" s="4">
        <f t="shared" si="5"/>
        <v>0</v>
      </c>
      <c r="L5" s="4">
        <f t="shared" si="7"/>
        <v>0</v>
      </c>
    </row>
    <row r="6" spans="1:17" x14ac:dyDescent="0.25">
      <c r="A6" s="15">
        <f t="shared" si="6"/>
        <v>41852</v>
      </c>
      <c r="B6">
        <f t="shared" si="1"/>
        <v>1</v>
      </c>
      <c r="C6">
        <v>5</v>
      </c>
      <c r="D6" s="4">
        <f t="shared" si="2"/>
        <v>0</v>
      </c>
      <c r="E6" s="4">
        <f>IF(ISNA(VLOOKUP(A6,'Extra aflossing'!A:F,3,0)),0,VLOOKUP(A6,'Extra aflossing'!A:F,3,0))</f>
        <v>0</v>
      </c>
      <c r="F6" s="4">
        <f>L5*Invoer!$B$7/12</f>
        <v>0</v>
      </c>
      <c r="G6" s="4">
        <f>ABS(PMT(Invoer!$B$7/12,360-C6+1,L5,0))</f>
        <v>0</v>
      </c>
      <c r="H6" s="4">
        <f t="shared" si="0"/>
        <v>0</v>
      </c>
      <c r="I6" s="4">
        <f t="shared" si="3"/>
        <v>0</v>
      </c>
      <c r="J6" s="4">
        <f t="shared" si="4"/>
        <v>0</v>
      </c>
      <c r="K6" s="4">
        <f t="shared" si="5"/>
        <v>0</v>
      </c>
      <c r="L6" s="4">
        <f t="shared" si="7"/>
        <v>0</v>
      </c>
    </row>
    <row r="7" spans="1:17" x14ac:dyDescent="0.25">
      <c r="A7" s="15">
        <f t="shared" si="6"/>
        <v>41883</v>
      </c>
      <c r="B7">
        <f t="shared" si="1"/>
        <v>1</v>
      </c>
      <c r="C7">
        <v>6</v>
      </c>
      <c r="D7" s="4">
        <f t="shared" si="2"/>
        <v>0</v>
      </c>
      <c r="E7" s="4">
        <f>IF(ISNA(VLOOKUP(A7,'Extra aflossing'!A:F,3,0)),0,VLOOKUP(A7,'Extra aflossing'!A:F,3,0))</f>
        <v>0</v>
      </c>
      <c r="F7" s="4">
        <f>L6*Invoer!$B$7/12</f>
        <v>0</v>
      </c>
      <c r="G7" s="4">
        <f>ABS(PMT(Invoer!$B$7/12,360-C7+1,L6,0))</f>
        <v>0</v>
      </c>
      <c r="H7" s="4">
        <f t="shared" si="0"/>
        <v>0</v>
      </c>
      <c r="I7" s="4">
        <f t="shared" si="3"/>
        <v>0</v>
      </c>
      <c r="J7" s="4">
        <f t="shared" si="4"/>
        <v>0</v>
      </c>
      <c r="K7" s="4">
        <f t="shared" si="5"/>
        <v>0</v>
      </c>
      <c r="L7" s="4">
        <f t="shared" si="7"/>
        <v>0</v>
      </c>
      <c r="Q7" s="4"/>
    </row>
    <row r="8" spans="1:17" x14ac:dyDescent="0.25">
      <c r="A8" s="15">
        <f t="shared" si="6"/>
        <v>41913</v>
      </c>
      <c r="B8">
        <f t="shared" si="1"/>
        <v>1</v>
      </c>
      <c r="C8">
        <v>7</v>
      </c>
      <c r="D8" s="4">
        <f t="shared" si="2"/>
        <v>0</v>
      </c>
      <c r="E8" s="4">
        <f>IF(ISNA(VLOOKUP(A8,'Extra aflossing'!A:F,3,0)),0,VLOOKUP(A8,'Extra aflossing'!A:F,3,0))</f>
        <v>0</v>
      </c>
      <c r="F8" s="4">
        <f>L7*Invoer!$B$7/12</f>
        <v>0</v>
      </c>
      <c r="G8" s="4">
        <f>ABS(PMT(Invoer!$B$7/12,360-C8+1,L7,0))</f>
        <v>0</v>
      </c>
      <c r="H8" s="4">
        <f t="shared" si="0"/>
        <v>0</v>
      </c>
      <c r="I8" s="4">
        <f t="shared" si="3"/>
        <v>0</v>
      </c>
      <c r="J8" s="4">
        <f t="shared" si="4"/>
        <v>0</v>
      </c>
      <c r="K8" s="4">
        <f t="shared" si="5"/>
        <v>0</v>
      </c>
      <c r="L8" s="4">
        <f t="shared" si="7"/>
        <v>0</v>
      </c>
    </row>
    <row r="9" spans="1:17" x14ac:dyDescent="0.25">
      <c r="A9" s="15">
        <f t="shared" si="6"/>
        <v>41944</v>
      </c>
      <c r="B9">
        <f t="shared" si="1"/>
        <v>1</v>
      </c>
      <c r="C9">
        <v>8</v>
      </c>
      <c r="D9" s="4">
        <f t="shared" si="2"/>
        <v>0</v>
      </c>
      <c r="E9" s="4">
        <f>IF(ISNA(VLOOKUP(A9,'Extra aflossing'!A:F,3,0)),0,VLOOKUP(A9,'Extra aflossing'!A:F,3,0))</f>
        <v>0</v>
      </c>
      <c r="F9" s="4">
        <f>L8*Invoer!$B$7/12</f>
        <v>0</v>
      </c>
      <c r="G9" s="4">
        <f>ABS(PMT(Invoer!$B$7/12,360-C9+1,L8,0))</f>
        <v>0</v>
      </c>
      <c r="H9" s="4">
        <f t="shared" si="0"/>
        <v>0</v>
      </c>
      <c r="I9" s="4">
        <f t="shared" si="3"/>
        <v>0</v>
      </c>
      <c r="J9" s="4">
        <f t="shared" si="4"/>
        <v>0</v>
      </c>
      <c r="K9" s="4">
        <f t="shared" si="5"/>
        <v>0</v>
      </c>
      <c r="L9" s="4">
        <f t="shared" si="7"/>
        <v>0</v>
      </c>
    </row>
    <row r="10" spans="1:17" x14ac:dyDescent="0.25">
      <c r="A10" s="15">
        <f t="shared" si="6"/>
        <v>41974</v>
      </c>
      <c r="B10">
        <f t="shared" si="1"/>
        <v>1</v>
      </c>
      <c r="C10">
        <v>9</v>
      </c>
      <c r="D10" s="4">
        <f t="shared" si="2"/>
        <v>0</v>
      </c>
      <c r="E10" s="4">
        <f>IF(ISNA(VLOOKUP(A10,'Extra aflossing'!A:F,3,0)),0,VLOOKUP(A10,'Extra aflossing'!A:F,3,0))</f>
        <v>0</v>
      </c>
      <c r="F10" s="4">
        <f>L9*Invoer!$B$7/12</f>
        <v>0</v>
      </c>
      <c r="G10" s="4">
        <f>ABS(PMT(Invoer!$B$7/12,360-C10+1,L9,0))</f>
        <v>0</v>
      </c>
      <c r="H10" s="4">
        <f t="shared" si="0"/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  <c r="L10" s="4">
        <f t="shared" si="7"/>
        <v>0</v>
      </c>
    </row>
    <row r="11" spans="1:17" x14ac:dyDescent="0.25">
      <c r="A11" s="15">
        <f t="shared" si="6"/>
        <v>42005</v>
      </c>
      <c r="B11">
        <f t="shared" si="1"/>
        <v>1</v>
      </c>
      <c r="C11">
        <v>10</v>
      </c>
      <c r="D11" s="4">
        <f t="shared" si="2"/>
        <v>0</v>
      </c>
      <c r="E11" s="4">
        <f>IF(ISNA(VLOOKUP(A11,'Extra aflossing'!A:F,3,0)),0,VLOOKUP(A11,'Extra aflossing'!A:F,3,0))</f>
        <v>0</v>
      </c>
      <c r="F11" s="4">
        <f>L10*Invoer!$B$7/12</f>
        <v>0</v>
      </c>
      <c r="G11" s="4">
        <f>ABS(PMT(Invoer!$B$7/12,360-C11+1,L10,0))</f>
        <v>0</v>
      </c>
      <c r="H11" s="4">
        <f t="shared" si="0"/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  <c r="L11" s="4">
        <f t="shared" si="7"/>
        <v>0</v>
      </c>
    </row>
    <row r="12" spans="1:17" x14ac:dyDescent="0.25">
      <c r="A12" s="15">
        <f t="shared" si="6"/>
        <v>42036</v>
      </c>
      <c r="B12">
        <f t="shared" si="1"/>
        <v>1</v>
      </c>
      <c r="C12">
        <v>11</v>
      </c>
      <c r="D12" s="4">
        <f t="shared" si="2"/>
        <v>0</v>
      </c>
      <c r="E12" s="4">
        <f>IF(ISNA(VLOOKUP(A12,'Extra aflossing'!A:F,3,0)),0,VLOOKUP(A12,'Extra aflossing'!A:F,3,0))</f>
        <v>0</v>
      </c>
      <c r="F12" s="4">
        <f>L11*Invoer!$B$7/12</f>
        <v>0</v>
      </c>
      <c r="G12" s="4">
        <f>ABS(PMT(Invoer!$B$7/12,360-C12+1,L11,0))</f>
        <v>0</v>
      </c>
      <c r="H12" s="4">
        <f t="shared" si="0"/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  <c r="L12" s="4">
        <f t="shared" si="7"/>
        <v>0</v>
      </c>
    </row>
    <row r="13" spans="1:17" x14ac:dyDescent="0.25">
      <c r="A13" s="15">
        <f t="shared" si="6"/>
        <v>42064</v>
      </c>
      <c r="B13">
        <f t="shared" si="1"/>
        <v>1</v>
      </c>
      <c r="C13">
        <v>12</v>
      </c>
      <c r="D13" s="4">
        <f t="shared" si="2"/>
        <v>0</v>
      </c>
      <c r="E13" s="4">
        <f>IF(ISNA(VLOOKUP(A13,'Extra aflossing'!A:F,3,0)),0,VLOOKUP(A13,'Extra aflossing'!A:F,3,0))</f>
        <v>0</v>
      </c>
      <c r="F13" s="4">
        <f>L12*Invoer!$B$7/12</f>
        <v>0</v>
      </c>
      <c r="G13" s="4">
        <f>ABS(PMT(Invoer!$B$7/12,360-C13+1,L12,0))</f>
        <v>0</v>
      </c>
      <c r="H13" s="4">
        <f t="shared" si="0"/>
        <v>0</v>
      </c>
      <c r="I13" s="4">
        <f t="shared" si="3"/>
        <v>0</v>
      </c>
      <c r="J13" s="4">
        <f t="shared" si="4"/>
        <v>0</v>
      </c>
      <c r="K13" s="4">
        <f t="shared" si="5"/>
        <v>0</v>
      </c>
      <c r="L13" s="4">
        <f t="shared" si="7"/>
        <v>0</v>
      </c>
    </row>
    <row r="14" spans="1:17" x14ac:dyDescent="0.25">
      <c r="A14" s="15">
        <f t="shared" si="6"/>
        <v>42095</v>
      </c>
      <c r="B14">
        <f t="shared" si="1"/>
        <v>2</v>
      </c>
      <c r="C14">
        <v>13</v>
      </c>
      <c r="D14" s="4">
        <f t="shared" si="2"/>
        <v>0</v>
      </c>
      <c r="E14" s="4">
        <f>IF(ISNA(VLOOKUP(A14,'Extra aflossing'!A:F,3,0)),0,VLOOKUP(A14,'Extra aflossing'!A:F,3,0))</f>
        <v>0</v>
      </c>
      <c r="F14" s="4">
        <f>L13*Invoer!$B$7/12</f>
        <v>0</v>
      </c>
      <c r="G14" s="4">
        <f>ABS(PMT(Invoer!$B$7/12,360-C14+1,L13,0))</f>
        <v>0</v>
      </c>
      <c r="H14" s="4">
        <f t="shared" si="0"/>
        <v>0</v>
      </c>
      <c r="I14" s="4">
        <f t="shared" si="3"/>
        <v>0</v>
      </c>
      <c r="J14" s="4">
        <f t="shared" si="4"/>
        <v>0</v>
      </c>
      <c r="K14" s="4">
        <f t="shared" si="5"/>
        <v>0</v>
      </c>
      <c r="L14" s="4">
        <f t="shared" si="7"/>
        <v>0</v>
      </c>
    </row>
    <row r="15" spans="1:17" x14ac:dyDescent="0.25">
      <c r="A15" s="15">
        <f>DATE(YEAR(A14),MONTH(A14)+1,DAY(A14))</f>
        <v>42125</v>
      </c>
      <c r="B15">
        <f t="shared" si="1"/>
        <v>2</v>
      </c>
      <c r="C15">
        <v>14</v>
      </c>
      <c r="D15" s="4">
        <f t="shared" si="2"/>
        <v>0</v>
      </c>
      <c r="E15" s="4">
        <f>IF(ISNA(VLOOKUP(A15,'Extra aflossing'!A:F,3,0)),0,VLOOKUP(A15,'Extra aflossing'!A:F,3,0))</f>
        <v>0</v>
      </c>
      <c r="F15" s="4">
        <f>L14*Invoer!$B$7/12</f>
        <v>0</v>
      </c>
      <c r="G15" s="4">
        <f>ABS(PMT(Invoer!$B$7/12,360-C15+1,L14,0))</f>
        <v>0</v>
      </c>
      <c r="H15" s="4">
        <f t="shared" si="0"/>
        <v>0</v>
      </c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7"/>
        <v>0</v>
      </c>
    </row>
    <row r="16" spans="1:17" x14ac:dyDescent="0.25">
      <c r="A16" s="15">
        <f t="shared" si="6"/>
        <v>42156</v>
      </c>
      <c r="B16">
        <f t="shared" si="1"/>
        <v>2</v>
      </c>
      <c r="C16">
        <v>15</v>
      </c>
      <c r="D16" s="4">
        <f t="shared" si="2"/>
        <v>0</v>
      </c>
      <c r="E16" s="4">
        <f>IF(ISNA(VLOOKUP(A16,'Extra aflossing'!A:F,3,0)),0,VLOOKUP(A16,'Extra aflossing'!A:F,3,0))</f>
        <v>0</v>
      </c>
      <c r="F16" s="4">
        <f>L15*Invoer!$B$7/12</f>
        <v>0</v>
      </c>
      <c r="G16" s="4">
        <f>ABS(PMT(Invoer!$B$7/12,360-C16+1,L15,0))</f>
        <v>0</v>
      </c>
      <c r="H16" s="4">
        <f t="shared" si="0"/>
        <v>0</v>
      </c>
      <c r="I16" s="4">
        <f t="shared" si="3"/>
        <v>0</v>
      </c>
      <c r="J16" s="4">
        <f t="shared" si="4"/>
        <v>0</v>
      </c>
      <c r="K16" s="4">
        <f t="shared" si="5"/>
        <v>0</v>
      </c>
      <c r="L16" s="4">
        <f t="shared" si="7"/>
        <v>0</v>
      </c>
    </row>
    <row r="17" spans="1:12" x14ac:dyDescent="0.25">
      <c r="A17" s="15">
        <f t="shared" si="6"/>
        <v>42186</v>
      </c>
      <c r="B17">
        <f t="shared" si="1"/>
        <v>2</v>
      </c>
      <c r="C17">
        <v>16</v>
      </c>
      <c r="D17" s="4">
        <f t="shared" si="2"/>
        <v>0</v>
      </c>
      <c r="E17" s="4">
        <f>IF(ISNA(VLOOKUP(A17,'Extra aflossing'!A:F,3,0)),0,VLOOKUP(A17,'Extra aflossing'!A:F,3,0))</f>
        <v>0</v>
      </c>
      <c r="F17" s="4">
        <f>L16*Invoer!$B$7/12</f>
        <v>0</v>
      </c>
      <c r="G17" s="4">
        <f>ABS(PMT(Invoer!$B$7/12,360-C17+1,L16,0))</f>
        <v>0</v>
      </c>
      <c r="H17" s="4">
        <f t="shared" si="0"/>
        <v>0</v>
      </c>
      <c r="I17" s="4">
        <f t="shared" si="3"/>
        <v>0</v>
      </c>
      <c r="J17" s="4">
        <f t="shared" si="4"/>
        <v>0</v>
      </c>
      <c r="K17" s="4">
        <f t="shared" si="5"/>
        <v>0</v>
      </c>
      <c r="L17" s="4">
        <f t="shared" si="7"/>
        <v>0</v>
      </c>
    </row>
    <row r="18" spans="1:12" x14ac:dyDescent="0.25">
      <c r="A18" s="15">
        <f t="shared" si="6"/>
        <v>42217</v>
      </c>
      <c r="B18">
        <f t="shared" si="1"/>
        <v>2</v>
      </c>
      <c r="C18">
        <v>17</v>
      </c>
      <c r="D18" s="4">
        <f t="shared" si="2"/>
        <v>0</v>
      </c>
      <c r="E18" s="4">
        <f>IF(ISNA(VLOOKUP(A18,'Extra aflossing'!A:F,3,0)),0,VLOOKUP(A18,'Extra aflossing'!A:F,3,0))</f>
        <v>0</v>
      </c>
      <c r="F18" s="4">
        <f>L17*Invoer!$B$7/12</f>
        <v>0</v>
      </c>
      <c r="G18" s="4">
        <f>ABS(PMT(Invoer!$B$7/12,360-C18+1,L17,0))</f>
        <v>0</v>
      </c>
      <c r="H18" s="4">
        <f t="shared" si="0"/>
        <v>0</v>
      </c>
      <c r="I18" s="4">
        <f t="shared" si="3"/>
        <v>0</v>
      </c>
      <c r="J18" s="4">
        <f t="shared" si="4"/>
        <v>0</v>
      </c>
      <c r="K18" s="4">
        <f t="shared" si="5"/>
        <v>0</v>
      </c>
      <c r="L18" s="4">
        <f t="shared" si="7"/>
        <v>0</v>
      </c>
    </row>
    <row r="19" spans="1:12" x14ac:dyDescent="0.25">
      <c r="A19" s="15">
        <f t="shared" si="6"/>
        <v>42248</v>
      </c>
      <c r="B19">
        <f t="shared" si="1"/>
        <v>2</v>
      </c>
      <c r="C19">
        <v>18</v>
      </c>
      <c r="D19" s="4">
        <f t="shared" si="2"/>
        <v>0</v>
      </c>
      <c r="E19" s="4">
        <f>IF(ISNA(VLOOKUP(A19,'Extra aflossing'!A:F,3,0)),0,VLOOKUP(A19,'Extra aflossing'!A:F,3,0))</f>
        <v>0</v>
      </c>
      <c r="F19" s="4">
        <f>L18*Invoer!$B$7/12</f>
        <v>0</v>
      </c>
      <c r="G19" s="4">
        <f>ABS(PMT(Invoer!$B$7/12,360-C19+1,L18,0))</f>
        <v>0</v>
      </c>
      <c r="H19" s="4">
        <f t="shared" si="0"/>
        <v>0</v>
      </c>
      <c r="I19" s="4">
        <f t="shared" si="3"/>
        <v>0</v>
      </c>
      <c r="J19" s="4">
        <f t="shared" si="4"/>
        <v>0</v>
      </c>
      <c r="K19" s="4">
        <f t="shared" si="5"/>
        <v>0</v>
      </c>
      <c r="L19" s="4">
        <f t="shared" si="7"/>
        <v>0</v>
      </c>
    </row>
    <row r="20" spans="1:12" x14ac:dyDescent="0.25">
      <c r="A20" s="15">
        <f t="shared" si="6"/>
        <v>42278</v>
      </c>
      <c r="B20">
        <f t="shared" si="1"/>
        <v>2</v>
      </c>
      <c r="C20">
        <v>19</v>
      </c>
      <c r="D20" s="4">
        <f t="shared" si="2"/>
        <v>0</v>
      </c>
      <c r="E20" s="4">
        <f>IF(ISNA(VLOOKUP(A20,'Extra aflossing'!A:F,3,0)),0,VLOOKUP(A20,'Extra aflossing'!A:F,3,0))</f>
        <v>0</v>
      </c>
      <c r="F20" s="4">
        <f>L19*Invoer!$B$7/12</f>
        <v>0</v>
      </c>
      <c r="G20" s="4">
        <f>ABS(PMT(Invoer!$B$7/12,360-C20+1,L19,0))</f>
        <v>0</v>
      </c>
      <c r="H20" s="4">
        <f t="shared" si="0"/>
        <v>0</v>
      </c>
      <c r="I20" s="4">
        <f t="shared" si="3"/>
        <v>0</v>
      </c>
      <c r="J20" s="4">
        <f t="shared" si="4"/>
        <v>0</v>
      </c>
      <c r="K20" s="4">
        <f t="shared" si="5"/>
        <v>0</v>
      </c>
      <c r="L20" s="4">
        <f t="shared" si="7"/>
        <v>0</v>
      </c>
    </row>
    <row r="21" spans="1:12" x14ac:dyDescent="0.25">
      <c r="A21" s="15">
        <f t="shared" si="6"/>
        <v>42309</v>
      </c>
      <c r="B21">
        <f t="shared" si="1"/>
        <v>2</v>
      </c>
      <c r="C21">
        <v>20</v>
      </c>
      <c r="D21" s="4">
        <f t="shared" si="2"/>
        <v>0</v>
      </c>
      <c r="E21" s="4">
        <f>IF(ISNA(VLOOKUP(A21,'Extra aflossing'!A:F,3,0)),0,VLOOKUP(A21,'Extra aflossing'!A:F,3,0))</f>
        <v>0</v>
      </c>
      <c r="F21" s="4">
        <f>L20*Invoer!$B$7/12</f>
        <v>0</v>
      </c>
      <c r="G21" s="4">
        <f>ABS(PMT(Invoer!$B$7/12,360-C21+1,L20,0))</f>
        <v>0</v>
      </c>
      <c r="H21" s="4">
        <f t="shared" si="0"/>
        <v>0</v>
      </c>
      <c r="I21" s="4">
        <f t="shared" si="3"/>
        <v>0</v>
      </c>
      <c r="J21" s="4">
        <f t="shared" si="4"/>
        <v>0</v>
      </c>
      <c r="K21" s="4">
        <f t="shared" si="5"/>
        <v>0</v>
      </c>
      <c r="L21" s="4">
        <f t="shared" si="7"/>
        <v>0</v>
      </c>
    </row>
    <row r="22" spans="1:12" x14ac:dyDescent="0.25">
      <c r="A22" s="15">
        <f t="shared" si="6"/>
        <v>42339</v>
      </c>
      <c r="B22">
        <f t="shared" si="1"/>
        <v>2</v>
      </c>
      <c r="C22">
        <v>21</v>
      </c>
      <c r="D22" s="4">
        <f t="shared" si="2"/>
        <v>0</v>
      </c>
      <c r="E22" s="4">
        <f>IF(ISNA(VLOOKUP(A22,'Extra aflossing'!A:F,3,0)),0,VLOOKUP(A22,'Extra aflossing'!A:F,3,0))</f>
        <v>0</v>
      </c>
      <c r="F22" s="4">
        <f>L21*Invoer!$B$7/12</f>
        <v>0</v>
      </c>
      <c r="G22" s="4">
        <f>ABS(PMT(Invoer!$B$7/12,360-C22+1,L21,0))</f>
        <v>0</v>
      </c>
      <c r="H22" s="4">
        <f t="shared" si="0"/>
        <v>0</v>
      </c>
      <c r="I22" s="4">
        <f t="shared" si="3"/>
        <v>0</v>
      </c>
      <c r="J22" s="4">
        <f t="shared" si="4"/>
        <v>0</v>
      </c>
      <c r="K22" s="4">
        <f t="shared" si="5"/>
        <v>0</v>
      </c>
      <c r="L22" s="4">
        <f t="shared" si="7"/>
        <v>0</v>
      </c>
    </row>
    <row r="23" spans="1:12" x14ac:dyDescent="0.25">
      <c r="A23" s="15">
        <f t="shared" si="6"/>
        <v>42370</v>
      </c>
      <c r="B23">
        <f t="shared" si="1"/>
        <v>2</v>
      </c>
      <c r="C23">
        <v>22</v>
      </c>
      <c r="D23" s="4">
        <f t="shared" si="2"/>
        <v>0</v>
      </c>
      <c r="E23" s="4">
        <f>IF(ISNA(VLOOKUP(A23,'Extra aflossing'!A:F,3,0)),0,VLOOKUP(A23,'Extra aflossing'!A:F,3,0))</f>
        <v>0</v>
      </c>
      <c r="F23" s="4">
        <f>L22*Invoer!$B$7/12</f>
        <v>0</v>
      </c>
      <c r="G23" s="4">
        <f>ABS(PMT(Invoer!$B$7/12,360-C23+1,L22,0))</f>
        <v>0</v>
      </c>
      <c r="H23" s="4">
        <f t="shared" si="0"/>
        <v>0</v>
      </c>
      <c r="I23" s="4">
        <f t="shared" si="3"/>
        <v>0</v>
      </c>
      <c r="J23" s="4">
        <f t="shared" si="4"/>
        <v>0</v>
      </c>
      <c r="K23" s="4">
        <f t="shared" si="5"/>
        <v>0</v>
      </c>
      <c r="L23" s="4">
        <f t="shared" si="7"/>
        <v>0</v>
      </c>
    </row>
    <row r="24" spans="1:12" x14ac:dyDescent="0.25">
      <c r="A24" s="15">
        <f t="shared" si="6"/>
        <v>42401</v>
      </c>
      <c r="B24">
        <f t="shared" si="1"/>
        <v>2</v>
      </c>
      <c r="C24">
        <v>23</v>
      </c>
      <c r="D24" s="4">
        <f t="shared" si="2"/>
        <v>0</v>
      </c>
      <c r="E24" s="4">
        <f>IF(ISNA(VLOOKUP(A24,'Extra aflossing'!A:F,3,0)),0,VLOOKUP(A24,'Extra aflossing'!A:F,3,0))</f>
        <v>0</v>
      </c>
      <c r="F24" s="4">
        <f>L23*Invoer!$B$7/12</f>
        <v>0</v>
      </c>
      <c r="G24" s="4">
        <f>ABS(PMT(Invoer!$B$7/12,360-C24+1,L23,0))</f>
        <v>0</v>
      </c>
      <c r="H24" s="4">
        <f t="shared" si="0"/>
        <v>0</v>
      </c>
      <c r="I24" s="4">
        <f t="shared" si="3"/>
        <v>0</v>
      </c>
      <c r="J24" s="4">
        <f t="shared" si="4"/>
        <v>0</v>
      </c>
      <c r="K24" s="4">
        <f t="shared" si="5"/>
        <v>0</v>
      </c>
      <c r="L24" s="4">
        <f t="shared" si="7"/>
        <v>0</v>
      </c>
    </row>
    <row r="25" spans="1:12" x14ac:dyDescent="0.25">
      <c r="A25" s="15">
        <f t="shared" si="6"/>
        <v>42430</v>
      </c>
      <c r="B25">
        <f t="shared" si="1"/>
        <v>2</v>
      </c>
      <c r="C25">
        <v>24</v>
      </c>
      <c r="D25" s="4">
        <f t="shared" si="2"/>
        <v>0</v>
      </c>
      <c r="E25" s="4">
        <f>IF(ISNA(VLOOKUP(A25,'Extra aflossing'!A:F,3,0)),0,VLOOKUP(A25,'Extra aflossing'!A:F,3,0))</f>
        <v>0</v>
      </c>
      <c r="F25" s="4">
        <f>L24*Invoer!$B$7/12</f>
        <v>0</v>
      </c>
      <c r="G25" s="4">
        <f>ABS(PMT(Invoer!$B$7/12,360-C25+1,L24,0))</f>
        <v>0</v>
      </c>
      <c r="H25" s="4">
        <f t="shared" si="0"/>
        <v>0</v>
      </c>
      <c r="I25" s="4">
        <f t="shared" si="3"/>
        <v>0</v>
      </c>
      <c r="J25" s="4">
        <f t="shared" si="4"/>
        <v>0</v>
      </c>
      <c r="K25" s="4">
        <f t="shared" si="5"/>
        <v>0</v>
      </c>
      <c r="L25" s="4">
        <f t="shared" si="7"/>
        <v>0</v>
      </c>
    </row>
    <row r="26" spans="1:12" x14ac:dyDescent="0.25">
      <c r="A26" s="15">
        <f t="shared" si="6"/>
        <v>42461</v>
      </c>
      <c r="B26">
        <f t="shared" si="1"/>
        <v>3</v>
      </c>
      <c r="C26">
        <v>25</v>
      </c>
      <c r="D26" s="4">
        <f t="shared" si="2"/>
        <v>0</v>
      </c>
      <c r="E26" s="4">
        <f>IF(ISNA(VLOOKUP(A26,'Extra aflossing'!A:F,3,0)),0,VLOOKUP(A26,'Extra aflossing'!A:F,3,0))</f>
        <v>0</v>
      </c>
      <c r="F26" s="4">
        <f>L25*Invoer!$B$7/12</f>
        <v>0</v>
      </c>
      <c r="G26" s="4">
        <f>ABS(PMT(Invoer!$B$7/12,360-C26+1,L25,0))</f>
        <v>0</v>
      </c>
      <c r="H26" s="4">
        <f t="shared" si="0"/>
        <v>0</v>
      </c>
      <c r="I26" s="4">
        <f t="shared" si="3"/>
        <v>0</v>
      </c>
      <c r="J26" s="4">
        <f t="shared" si="4"/>
        <v>0</v>
      </c>
      <c r="K26" s="4">
        <f t="shared" si="5"/>
        <v>0</v>
      </c>
      <c r="L26" s="4">
        <f t="shared" si="7"/>
        <v>0</v>
      </c>
    </row>
    <row r="27" spans="1:12" x14ac:dyDescent="0.25">
      <c r="A27" s="15">
        <f t="shared" si="6"/>
        <v>42491</v>
      </c>
      <c r="B27">
        <f t="shared" si="1"/>
        <v>3</v>
      </c>
      <c r="C27">
        <v>26</v>
      </c>
      <c r="D27" s="4">
        <f t="shared" si="2"/>
        <v>0</v>
      </c>
      <c r="E27" s="4">
        <f>IF(ISNA(VLOOKUP(A27,'Extra aflossing'!A:F,3,0)),0,VLOOKUP(A27,'Extra aflossing'!A:F,3,0))</f>
        <v>0</v>
      </c>
      <c r="F27" s="4">
        <f>L26*Invoer!$B$7/12</f>
        <v>0</v>
      </c>
      <c r="G27" s="4">
        <f>ABS(PMT(Invoer!$B$7/12,360-C27+1,L26,0))</f>
        <v>0</v>
      </c>
      <c r="H27" s="4">
        <f t="shared" si="0"/>
        <v>0</v>
      </c>
      <c r="I27" s="4">
        <f t="shared" si="3"/>
        <v>0</v>
      </c>
      <c r="J27" s="4">
        <f t="shared" si="4"/>
        <v>0</v>
      </c>
      <c r="K27" s="4">
        <f t="shared" si="5"/>
        <v>0</v>
      </c>
      <c r="L27" s="4">
        <f t="shared" si="7"/>
        <v>0</v>
      </c>
    </row>
    <row r="28" spans="1:12" x14ac:dyDescent="0.25">
      <c r="A28" s="15">
        <f t="shared" si="6"/>
        <v>42522</v>
      </c>
      <c r="B28">
        <f t="shared" si="1"/>
        <v>3</v>
      </c>
      <c r="C28">
        <v>27</v>
      </c>
      <c r="D28" s="4">
        <f t="shared" si="2"/>
        <v>0</v>
      </c>
      <c r="E28" s="4">
        <f>IF(ISNA(VLOOKUP(A28,'Extra aflossing'!A:F,3,0)),0,VLOOKUP(A28,'Extra aflossing'!A:F,3,0))</f>
        <v>0</v>
      </c>
      <c r="F28" s="4">
        <f>L27*Invoer!$B$7/12</f>
        <v>0</v>
      </c>
      <c r="G28" s="4">
        <f>ABS(PMT(Invoer!$B$7/12,360-C28+1,L27,0))</f>
        <v>0</v>
      </c>
      <c r="H28" s="4">
        <f t="shared" si="0"/>
        <v>0</v>
      </c>
      <c r="I28" s="4">
        <f t="shared" si="3"/>
        <v>0</v>
      </c>
      <c r="J28" s="4">
        <f t="shared" si="4"/>
        <v>0</v>
      </c>
      <c r="K28" s="4">
        <f t="shared" si="5"/>
        <v>0</v>
      </c>
      <c r="L28" s="4">
        <f t="shared" si="7"/>
        <v>0</v>
      </c>
    </row>
    <row r="29" spans="1:12" x14ac:dyDescent="0.25">
      <c r="A29" s="15">
        <f t="shared" si="6"/>
        <v>42552</v>
      </c>
      <c r="B29">
        <f t="shared" si="1"/>
        <v>3</v>
      </c>
      <c r="C29">
        <v>28</v>
      </c>
      <c r="D29" s="4">
        <f t="shared" si="2"/>
        <v>0</v>
      </c>
      <c r="E29" s="4">
        <f>IF(ISNA(VLOOKUP(A29,'Extra aflossing'!A:F,3,0)),0,VLOOKUP(A29,'Extra aflossing'!A:F,3,0))</f>
        <v>0</v>
      </c>
      <c r="F29" s="4">
        <f>L28*Invoer!$B$7/12</f>
        <v>0</v>
      </c>
      <c r="G29" s="4">
        <f>ABS(PMT(Invoer!$B$7/12,360-C29+1,L28,0))</f>
        <v>0</v>
      </c>
      <c r="H29" s="4">
        <f t="shared" si="0"/>
        <v>0</v>
      </c>
      <c r="I29" s="4">
        <f t="shared" si="3"/>
        <v>0</v>
      </c>
      <c r="J29" s="4">
        <f t="shared" si="4"/>
        <v>0</v>
      </c>
      <c r="K29" s="4">
        <f t="shared" si="5"/>
        <v>0</v>
      </c>
      <c r="L29" s="4">
        <f t="shared" si="7"/>
        <v>0</v>
      </c>
    </row>
    <row r="30" spans="1:12" x14ac:dyDescent="0.25">
      <c r="A30" s="15">
        <f t="shared" si="6"/>
        <v>42583</v>
      </c>
      <c r="B30">
        <f t="shared" si="1"/>
        <v>3</v>
      </c>
      <c r="C30">
        <v>29</v>
      </c>
      <c r="D30" s="4">
        <f t="shared" si="2"/>
        <v>0</v>
      </c>
      <c r="E30" s="4">
        <f>IF(ISNA(VLOOKUP(A30,'Extra aflossing'!A:F,3,0)),0,VLOOKUP(A30,'Extra aflossing'!A:F,3,0))</f>
        <v>0</v>
      </c>
      <c r="F30" s="4">
        <f>L29*Invoer!$B$7/12</f>
        <v>0</v>
      </c>
      <c r="G30" s="4">
        <f>ABS(PMT(Invoer!$B$7/12,360-C30+1,L29,0))</f>
        <v>0</v>
      </c>
      <c r="H30" s="4">
        <f t="shared" si="0"/>
        <v>0</v>
      </c>
      <c r="I30" s="4">
        <f t="shared" si="3"/>
        <v>0</v>
      </c>
      <c r="J30" s="4">
        <f t="shared" si="4"/>
        <v>0</v>
      </c>
      <c r="K30" s="4">
        <f t="shared" si="5"/>
        <v>0</v>
      </c>
      <c r="L30" s="4">
        <f t="shared" si="7"/>
        <v>0</v>
      </c>
    </row>
    <row r="31" spans="1:12" x14ac:dyDescent="0.25">
      <c r="A31" s="15">
        <f t="shared" si="6"/>
        <v>42614</v>
      </c>
      <c r="B31">
        <f t="shared" si="1"/>
        <v>3</v>
      </c>
      <c r="C31">
        <v>30</v>
      </c>
      <c r="D31" s="4">
        <f t="shared" si="2"/>
        <v>0</v>
      </c>
      <c r="E31" s="4">
        <f>IF(ISNA(VLOOKUP(A31,'Extra aflossing'!A:F,3,0)),0,VLOOKUP(A31,'Extra aflossing'!A:F,3,0))</f>
        <v>0</v>
      </c>
      <c r="F31" s="4">
        <f>L30*Invoer!$B$7/12</f>
        <v>0</v>
      </c>
      <c r="G31" s="4">
        <f>ABS(PMT(Invoer!$B$7/12,360-C31+1,L30,0))</f>
        <v>0</v>
      </c>
      <c r="H31" s="4">
        <f t="shared" si="0"/>
        <v>0</v>
      </c>
      <c r="I31" s="4">
        <f t="shared" si="3"/>
        <v>0</v>
      </c>
      <c r="J31" s="4">
        <f t="shared" si="4"/>
        <v>0</v>
      </c>
      <c r="K31" s="4">
        <f t="shared" si="5"/>
        <v>0</v>
      </c>
      <c r="L31" s="4">
        <f t="shared" si="7"/>
        <v>0</v>
      </c>
    </row>
    <row r="32" spans="1:12" x14ac:dyDescent="0.25">
      <c r="A32" s="15">
        <f t="shared" si="6"/>
        <v>42644</v>
      </c>
      <c r="B32">
        <f t="shared" si="1"/>
        <v>3</v>
      </c>
      <c r="C32">
        <v>31</v>
      </c>
      <c r="D32" s="4">
        <f t="shared" si="2"/>
        <v>0</v>
      </c>
      <c r="E32" s="4">
        <f>IF(ISNA(VLOOKUP(A32,'Extra aflossing'!A:F,3,0)),0,VLOOKUP(A32,'Extra aflossing'!A:F,3,0))</f>
        <v>0</v>
      </c>
      <c r="F32" s="4">
        <f>L31*Invoer!$B$7/12</f>
        <v>0</v>
      </c>
      <c r="G32" s="4">
        <f>ABS(PMT(Invoer!$B$7/12,360-C32+1,L31,0))</f>
        <v>0</v>
      </c>
      <c r="H32" s="4">
        <f t="shared" si="0"/>
        <v>0</v>
      </c>
      <c r="I32" s="4">
        <f t="shared" si="3"/>
        <v>0</v>
      </c>
      <c r="J32" s="4">
        <f t="shared" si="4"/>
        <v>0</v>
      </c>
      <c r="K32" s="4">
        <f t="shared" si="5"/>
        <v>0</v>
      </c>
      <c r="L32" s="4">
        <f t="shared" si="7"/>
        <v>0</v>
      </c>
    </row>
    <row r="33" spans="1:12" x14ac:dyDescent="0.25">
      <c r="A33" s="15">
        <f t="shared" si="6"/>
        <v>42675</v>
      </c>
      <c r="B33">
        <f t="shared" si="1"/>
        <v>3</v>
      </c>
      <c r="C33">
        <v>32</v>
      </c>
      <c r="D33" s="4">
        <f t="shared" si="2"/>
        <v>0</v>
      </c>
      <c r="E33" s="4">
        <f>IF(ISNA(VLOOKUP(A33,'Extra aflossing'!A:F,3,0)),0,VLOOKUP(A33,'Extra aflossing'!A:F,3,0))</f>
        <v>0</v>
      </c>
      <c r="F33" s="4">
        <f>L32*Invoer!$B$7/12</f>
        <v>0</v>
      </c>
      <c r="G33" s="4">
        <f>ABS(PMT(Invoer!$B$7/12,360-C33+1,L32,0))</f>
        <v>0</v>
      </c>
      <c r="H33" s="4">
        <f t="shared" si="0"/>
        <v>0</v>
      </c>
      <c r="I33" s="4">
        <f t="shared" si="3"/>
        <v>0</v>
      </c>
      <c r="J33" s="4">
        <f t="shared" si="4"/>
        <v>0</v>
      </c>
      <c r="K33" s="4">
        <f t="shared" si="5"/>
        <v>0</v>
      </c>
      <c r="L33" s="4">
        <f t="shared" si="7"/>
        <v>0</v>
      </c>
    </row>
    <row r="34" spans="1:12" x14ac:dyDescent="0.25">
      <c r="A34" s="15">
        <f t="shared" si="6"/>
        <v>42705</v>
      </c>
      <c r="B34">
        <f t="shared" si="1"/>
        <v>3</v>
      </c>
      <c r="C34">
        <v>33</v>
      </c>
      <c r="D34" s="4">
        <f t="shared" si="2"/>
        <v>0</v>
      </c>
      <c r="E34" s="4">
        <f>IF(ISNA(VLOOKUP(A34,'Extra aflossing'!A:F,3,0)),0,VLOOKUP(A34,'Extra aflossing'!A:F,3,0))</f>
        <v>0</v>
      </c>
      <c r="F34" s="4">
        <f>L33*Invoer!$B$7/12</f>
        <v>0</v>
      </c>
      <c r="G34" s="4">
        <f>ABS(PMT(Invoer!$B$7/12,360-C34+1,L33,0))</f>
        <v>0</v>
      </c>
      <c r="H34" s="4">
        <f t="shared" si="0"/>
        <v>0</v>
      </c>
      <c r="I34" s="4">
        <f t="shared" si="3"/>
        <v>0</v>
      </c>
      <c r="J34" s="4">
        <f t="shared" si="4"/>
        <v>0</v>
      </c>
      <c r="K34" s="4">
        <f t="shared" si="5"/>
        <v>0</v>
      </c>
      <c r="L34" s="4">
        <f t="shared" si="7"/>
        <v>0</v>
      </c>
    </row>
    <row r="35" spans="1:12" x14ac:dyDescent="0.25">
      <c r="A35" s="15">
        <f t="shared" si="6"/>
        <v>42736</v>
      </c>
      <c r="B35">
        <f t="shared" si="1"/>
        <v>3</v>
      </c>
      <c r="C35">
        <v>34</v>
      </c>
      <c r="D35" s="4">
        <f t="shared" si="2"/>
        <v>0</v>
      </c>
      <c r="E35" s="4">
        <f>IF(ISNA(VLOOKUP(A35,'Extra aflossing'!A:F,3,0)),0,VLOOKUP(A35,'Extra aflossing'!A:F,3,0))</f>
        <v>0</v>
      </c>
      <c r="F35" s="4">
        <f>L34*Invoer!$B$7/12</f>
        <v>0</v>
      </c>
      <c r="G35" s="4">
        <f>ABS(PMT(Invoer!$B$7/12,360-C35+1,L34,0))</f>
        <v>0</v>
      </c>
      <c r="H35" s="4">
        <f t="shared" si="0"/>
        <v>0</v>
      </c>
      <c r="I35" s="4">
        <f t="shared" si="3"/>
        <v>0</v>
      </c>
      <c r="J35" s="4">
        <f t="shared" si="4"/>
        <v>0</v>
      </c>
      <c r="K35" s="4">
        <f t="shared" si="5"/>
        <v>0</v>
      </c>
      <c r="L35" s="4">
        <f t="shared" si="7"/>
        <v>0</v>
      </c>
    </row>
    <row r="36" spans="1:12" x14ac:dyDescent="0.25">
      <c r="A36" s="15">
        <f t="shared" si="6"/>
        <v>42767</v>
      </c>
      <c r="B36">
        <f t="shared" si="1"/>
        <v>3</v>
      </c>
      <c r="C36">
        <v>35</v>
      </c>
      <c r="D36" s="4">
        <f t="shared" si="2"/>
        <v>0</v>
      </c>
      <c r="E36" s="4">
        <f>IF(ISNA(VLOOKUP(A36,'Extra aflossing'!A:F,3,0)),0,VLOOKUP(A36,'Extra aflossing'!A:F,3,0))</f>
        <v>0</v>
      </c>
      <c r="F36" s="4">
        <f>L35*Invoer!$B$7/12</f>
        <v>0</v>
      </c>
      <c r="G36" s="4">
        <f>ABS(PMT(Invoer!$B$7/12,360-C36+1,L35,0))</f>
        <v>0</v>
      </c>
      <c r="H36" s="4">
        <f t="shared" si="0"/>
        <v>0</v>
      </c>
      <c r="I36" s="4">
        <f t="shared" si="3"/>
        <v>0</v>
      </c>
      <c r="J36" s="4">
        <f t="shared" si="4"/>
        <v>0</v>
      </c>
      <c r="K36" s="4">
        <f t="shared" si="5"/>
        <v>0</v>
      </c>
      <c r="L36" s="4">
        <f t="shared" si="7"/>
        <v>0</v>
      </c>
    </row>
    <row r="37" spans="1:12" x14ac:dyDescent="0.25">
      <c r="A37" s="15">
        <f t="shared" si="6"/>
        <v>42795</v>
      </c>
      <c r="B37">
        <f t="shared" si="1"/>
        <v>3</v>
      </c>
      <c r="C37">
        <v>36</v>
      </c>
      <c r="D37" s="4">
        <f t="shared" si="2"/>
        <v>0</v>
      </c>
      <c r="E37" s="4">
        <f>IF(ISNA(VLOOKUP(A37,'Extra aflossing'!A:F,3,0)),0,VLOOKUP(A37,'Extra aflossing'!A:F,3,0))</f>
        <v>0</v>
      </c>
      <c r="F37" s="4">
        <f>L36*Invoer!$B$7/12</f>
        <v>0</v>
      </c>
      <c r="G37" s="4">
        <f>ABS(PMT(Invoer!$B$7/12,360-C37+1,L36,0))</f>
        <v>0</v>
      </c>
      <c r="H37" s="4">
        <f t="shared" si="0"/>
        <v>0</v>
      </c>
      <c r="I37" s="4">
        <f t="shared" si="3"/>
        <v>0</v>
      </c>
      <c r="J37" s="4">
        <f t="shared" si="4"/>
        <v>0</v>
      </c>
      <c r="K37" s="4">
        <f t="shared" si="5"/>
        <v>0</v>
      </c>
      <c r="L37" s="4">
        <f t="shared" si="7"/>
        <v>0</v>
      </c>
    </row>
    <row r="38" spans="1:12" x14ac:dyDescent="0.25">
      <c r="A38" s="15">
        <f t="shared" si="6"/>
        <v>42826</v>
      </c>
      <c r="B38">
        <f t="shared" si="1"/>
        <v>4</v>
      </c>
      <c r="C38">
        <v>37</v>
      </c>
      <c r="D38" s="4">
        <f t="shared" si="2"/>
        <v>0</v>
      </c>
      <c r="E38" s="4">
        <f>IF(ISNA(VLOOKUP(A38,'Extra aflossing'!A:F,3,0)),0,VLOOKUP(A38,'Extra aflossing'!A:F,3,0))</f>
        <v>0</v>
      </c>
      <c r="F38" s="4">
        <f>L37*Invoer!$B$7/12</f>
        <v>0</v>
      </c>
      <c r="G38" s="4">
        <f>ABS(PMT(Invoer!$B$7/12,360-C38+1,L37,0))</f>
        <v>0</v>
      </c>
      <c r="H38" s="4">
        <f t="shared" si="0"/>
        <v>0</v>
      </c>
      <c r="I38" s="4">
        <f t="shared" si="3"/>
        <v>0</v>
      </c>
      <c r="J38" s="4">
        <f t="shared" si="4"/>
        <v>0</v>
      </c>
      <c r="K38" s="4">
        <f t="shared" si="5"/>
        <v>0</v>
      </c>
      <c r="L38" s="4">
        <f t="shared" si="7"/>
        <v>0</v>
      </c>
    </row>
    <row r="39" spans="1:12" x14ac:dyDescent="0.25">
      <c r="A39" s="15">
        <f t="shared" si="6"/>
        <v>42856</v>
      </c>
      <c r="B39">
        <f t="shared" si="1"/>
        <v>4</v>
      </c>
      <c r="C39">
        <v>38</v>
      </c>
      <c r="D39" s="4">
        <f t="shared" si="2"/>
        <v>0</v>
      </c>
      <c r="E39" s="4">
        <f>IF(ISNA(VLOOKUP(A39,'Extra aflossing'!A:F,3,0)),0,VLOOKUP(A39,'Extra aflossing'!A:F,3,0))</f>
        <v>0</v>
      </c>
      <c r="F39" s="4">
        <f>L38*Invoer!$B$7/12</f>
        <v>0</v>
      </c>
      <c r="G39" s="4">
        <f>ABS(PMT(Invoer!$B$7/12,360-C39+1,L38,0))</f>
        <v>0</v>
      </c>
      <c r="H39" s="4">
        <f t="shared" si="0"/>
        <v>0</v>
      </c>
      <c r="I39" s="4">
        <f t="shared" si="3"/>
        <v>0</v>
      </c>
      <c r="J39" s="4">
        <f t="shared" si="4"/>
        <v>0</v>
      </c>
      <c r="K39" s="4">
        <f t="shared" si="5"/>
        <v>0</v>
      </c>
      <c r="L39" s="4">
        <f t="shared" si="7"/>
        <v>0</v>
      </c>
    </row>
    <row r="40" spans="1:12" x14ac:dyDescent="0.25">
      <c r="A40" s="15">
        <f t="shared" si="6"/>
        <v>42887</v>
      </c>
      <c r="B40">
        <f t="shared" si="1"/>
        <v>4</v>
      </c>
      <c r="C40">
        <v>39</v>
      </c>
      <c r="D40" s="4">
        <f t="shared" si="2"/>
        <v>0</v>
      </c>
      <c r="E40" s="4">
        <f>IF(ISNA(VLOOKUP(A40,'Extra aflossing'!A:F,3,0)),0,VLOOKUP(A40,'Extra aflossing'!A:F,3,0))</f>
        <v>0</v>
      </c>
      <c r="F40" s="4">
        <f>L39*Invoer!$B$7/12</f>
        <v>0</v>
      </c>
      <c r="G40" s="4">
        <f>ABS(PMT(Invoer!$B$7/12,360-C40+1,L39,0))</f>
        <v>0</v>
      </c>
      <c r="H40" s="4">
        <f t="shared" si="0"/>
        <v>0</v>
      </c>
      <c r="I40" s="4">
        <f t="shared" si="3"/>
        <v>0</v>
      </c>
      <c r="J40" s="4">
        <f t="shared" si="4"/>
        <v>0</v>
      </c>
      <c r="K40" s="4">
        <f t="shared" si="5"/>
        <v>0</v>
      </c>
      <c r="L40" s="4">
        <f t="shared" si="7"/>
        <v>0</v>
      </c>
    </row>
    <row r="41" spans="1:12" x14ac:dyDescent="0.25">
      <c r="A41" s="15">
        <f t="shared" si="6"/>
        <v>42917</v>
      </c>
      <c r="B41">
        <f t="shared" si="1"/>
        <v>4</v>
      </c>
      <c r="C41">
        <v>40</v>
      </c>
      <c r="D41" s="4">
        <f t="shared" si="2"/>
        <v>0</v>
      </c>
      <c r="E41" s="4">
        <f>IF(ISNA(VLOOKUP(A41,'Extra aflossing'!A:F,3,0)),0,VLOOKUP(A41,'Extra aflossing'!A:F,3,0))</f>
        <v>0</v>
      </c>
      <c r="F41" s="4">
        <f>L40*Invoer!$B$7/12</f>
        <v>0</v>
      </c>
      <c r="G41" s="4">
        <f>ABS(PMT(Invoer!$B$7/12,360-C41+1,L40,0))</f>
        <v>0</v>
      </c>
      <c r="H41" s="4">
        <f t="shared" si="0"/>
        <v>0</v>
      </c>
      <c r="I41" s="4">
        <f t="shared" si="3"/>
        <v>0</v>
      </c>
      <c r="J41" s="4">
        <f t="shared" si="4"/>
        <v>0</v>
      </c>
      <c r="K41" s="4">
        <f t="shared" si="5"/>
        <v>0</v>
      </c>
      <c r="L41" s="4">
        <f t="shared" si="7"/>
        <v>0</v>
      </c>
    </row>
    <row r="42" spans="1:12" x14ac:dyDescent="0.25">
      <c r="A42" s="15">
        <f t="shared" si="6"/>
        <v>42948</v>
      </c>
      <c r="B42">
        <f t="shared" si="1"/>
        <v>4</v>
      </c>
      <c r="C42">
        <v>41</v>
      </c>
      <c r="D42" s="4">
        <f t="shared" si="2"/>
        <v>0</v>
      </c>
      <c r="E42" s="4">
        <f>IF(ISNA(VLOOKUP(A42,'Extra aflossing'!A:F,3,0)),0,VLOOKUP(A42,'Extra aflossing'!A:F,3,0))</f>
        <v>0</v>
      </c>
      <c r="F42" s="4">
        <f>L41*Invoer!$B$7/12</f>
        <v>0</v>
      </c>
      <c r="G42" s="4">
        <f>ABS(PMT(Invoer!$B$7/12,360-C42+1,L41,0))</f>
        <v>0</v>
      </c>
      <c r="H42" s="4">
        <f t="shared" si="0"/>
        <v>0</v>
      </c>
      <c r="I42" s="4">
        <f t="shared" si="3"/>
        <v>0</v>
      </c>
      <c r="J42" s="4">
        <f t="shared" si="4"/>
        <v>0</v>
      </c>
      <c r="K42" s="4">
        <f t="shared" si="5"/>
        <v>0</v>
      </c>
      <c r="L42" s="4">
        <f t="shared" si="7"/>
        <v>0</v>
      </c>
    </row>
    <row r="43" spans="1:12" x14ac:dyDescent="0.25">
      <c r="A43" s="15">
        <f t="shared" si="6"/>
        <v>42979</v>
      </c>
      <c r="B43">
        <f t="shared" si="1"/>
        <v>4</v>
      </c>
      <c r="C43">
        <v>42</v>
      </c>
      <c r="D43" s="4">
        <f t="shared" si="2"/>
        <v>0</v>
      </c>
      <c r="E43" s="4">
        <f>IF(ISNA(VLOOKUP(A43,'Extra aflossing'!A:F,3,0)),0,VLOOKUP(A43,'Extra aflossing'!A:F,3,0))</f>
        <v>0</v>
      </c>
      <c r="F43" s="4">
        <f>L42*Invoer!$B$7/12</f>
        <v>0</v>
      </c>
      <c r="G43" s="4">
        <f>ABS(PMT(Invoer!$B$7/12,360-C43+1,L42,0))</f>
        <v>0</v>
      </c>
      <c r="H43" s="4">
        <f t="shared" si="0"/>
        <v>0</v>
      </c>
      <c r="I43" s="4">
        <f t="shared" si="3"/>
        <v>0</v>
      </c>
      <c r="J43" s="4">
        <f t="shared" si="4"/>
        <v>0</v>
      </c>
      <c r="K43" s="4">
        <f t="shared" si="5"/>
        <v>0</v>
      </c>
      <c r="L43" s="4">
        <f t="shared" si="7"/>
        <v>0</v>
      </c>
    </row>
    <row r="44" spans="1:12" x14ac:dyDescent="0.25">
      <c r="A44" s="15">
        <f t="shared" si="6"/>
        <v>43009</v>
      </c>
      <c r="B44">
        <f t="shared" si="1"/>
        <v>4</v>
      </c>
      <c r="C44">
        <v>43</v>
      </c>
      <c r="D44" s="4">
        <f t="shared" si="2"/>
        <v>0</v>
      </c>
      <c r="E44" s="4">
        <f>IF(ISNA(VLOOKUP(A44,'Extra aflossing'!A:F,3,0)),0,VLOOKUP(A44,'Extra aflossing'!A:F,3,0))</f>
        <v>0</v>
      </c>
      <c r="F44" s="4">
        <f>L43*Invoer!$B$7/12</f>
        <v>0</v>
      </c>
      <c r="G44" s="4">
        <f>ABS(PMT(Invoer!$B$7/12,360-C44+1,L43,0))</f>
        <v>0</v>
      </c>
      <c r="H44" s="4">
        <f t="shared" si="0"/>
        <v>0</v>
      </c>
      <c r="I44" s="4">
        <f t="shared" si="3"/>
        <v>0</v>
      </c>
      <c r="J44" s="4">
        <f t="shared" si="4"/>
        <v>0</v>
      </c>
      <c r="K44" s="4">
        <f t="shared" si="5"/>
        <v>0</v>
      </c>
      <c r="L44" s="4">
        <f t="shared" si="7"/>
        <v>0</v>
      </c>
    </row>
    <row r="45" spans="1:12" x14ac:dyDescent="0.25">
      <c r="A45" s="15">
        <f t="shared" si="6"/>
        <v>43040</v>
      </c>
      <c r="B45">
        <f t="shared" si="1"/>
        <v>4</v>
      </c>
      <c r="C45">
        <v>44</v>
      </c>
      <c r="D45" s="4">
        <f t="shared" si="2"/>
        <v>0</v>
      </c>
      <c r="E45" s="4">
        <f>IF(ISNA(VLOOKUP(A45,'Extra aflossing'!A:F,3,0)),0,VLOOKUP(A45,'Extra aflossing'!A:F,3,0))</f>
        <v>0</v>
      </c>
      <c r="F45" s="4">
        <f>L44*Invoer!$B$7/12</f>
        <v>0</v>
      </c>
      <c r="G45" s="4">
        <f>ABS(PMT(Invoer!$B$7/12,360-C45+1,L44,0))</f>
        <v>0</v>
      </c>
      <c r="H45" s="4">
        <f t="shared" si="0"/>
        <v>0</v>
      </c>
      <c r="I45" s="4">
        <f t="shared" si="3"/>
        <v>0</v>
      </c>
      <c r="J45" s="4">
        <f t="shared" si="4"/>
        <v>0</v>
      </c>
      <c r="K45" s="4">
        <f t="shared" si="5"/>
        <v>0</v>
      </c>
      <c r="L45" s="4">
        <f t="shared" si="7"/>
        <v>0</v>
      </c>
    </row>
    <row r="46" spans="1:12" x14ac:dyDescent="0.25">
      <c r="A46" s="15">
        <f t="shared" si="6"/>
        <v>43070</v>
      </c>
      <c r="B46">
        <f t="shared" si="1"/>
        <v>4</v>
      </c>
      <c r="C46">
        <v>45</v>
      </c>
      <c r="D46" s="4">
        <f t="shared" si="2"/>
        <v>0</v>
      </c>
      <c r="E46" s="4">
        <f>IF(ISNA(VLOOKUP(A46,'Extra aflossing'!A:F,3,0)),0,VLOOKUP(A46,'Extra aflossing'!A:F,3,0))</f>
        <v>0</v>
      </c>
      <c r="F46" s="4">
        <f>L45*Invoer!$B$7/12</f>
        <v>0</v>
      </c>
      <c r="G46" s="4">
        <f>ABS(PMT(Invoer!$B$7/12,360-C46+1,L45,0))</f>
        <v>0</v>
      </c>
      <c r="H46" s="4">
        <f t="shared" si="0"/>
        <v>0</v>
      </c>
      <c r="I46" s="4">
        <f t="shared" si="3"/>
        <v>0</v>
      </c>
      <c r="J46" s="4">
        <f t="shared" si="4"/>
        <v>0</v>
      </c>
      <c r="K46" s="4">
        <f t="shared" si="5"/>
        <v>0</v>
      </c>
      <c r="L46" s="4">
        <f t="shared" si="7"/>
        <v>0</v>
      </c>
    </row>
    <row r="47" spans="1:12" x14ac:dyDescent="0.25">
      <c r="A47" s="15">
        <f t="shared" si="6"/>
        <v>43101</v>
      </c>
      <c r="B47">
        <f t="shared" si="1"/>
        <v>4</v>
      </c>
      <c r="C47">
        <v>46</v>
      </c>
      <c r="D47" s="4">
        <f t="shared" si="2"/>
        <v>0</v>
      </c>
      <c r="E47" s="4">
        <f>IF(ISNA(VLOOKUP(A47,'Extra aflossing'!A:F,3,0)),0,VLOOKUP(A47,'Extra aflossing'!A:F,3,0))</f>
        <v>0</v>
      </c>
      <c r="F47" s="4">
        <f>L46*Invoer!$B$7/12</f>
        <v>0</v>
      </c>
      <c r="G47" s="4">
        <f>ABS(PMT(Invoer!$B$7/12,360-C47+1,L46,0))</f>
        <v>0</v>
      </c>
      <c r="H47" s="4">
        <f t="shared" si="0"/>
        <v>0</v>
      </c>
      <c r="I47" s="4">
        <f t="shared" si="3"/>
        <v>0</v>
      </c>
      <c r="J47" s="4">
        <f t="shared" si="4"/>
        <v>0</v>
      </c>
      <c r="K47" s="4">
        <f t="shared" si="5"/>
        <v>0</v>
      </c>
      <c r="L47" s="4">
        <f t="shared" si="7"/>
        <v>0</v>
      </c>
    </row>
    <row r="48" spans="1:12" x14ac:dyDescent="0.25">
      <c r="A48" s="15">
        <f t="shared" si="6"/>
        <v>43132</v>
      </c>
      <c r="B48">
        <f t="shared" si="1"/>
        <v>4</v>
      </c>
      <c r="C48">
        <v>47</v>
      </c>
      <c r="D48" s="4">
        <f t="shared" si="2"/>
        <v>0</v>
      </c>
      <c r="E48" s="4">
        <f>IF(ISNA(VLOOKUP(A48,'Extra aflossing'!A:F,3,0)),0,VLOOKUP(A48,'Extra aflossing'!A:F,3,0))</f>
        <v>0</v>
      </c>
      <c r="F48" s="4">
        <f>L47*Invoer!$B$7/12</f>
        <v>0</v>
      </c>
      <c r="G48" s="4">
        <f>ABS(PMT(Invoer!$B$7/12,360-C48+1,L47,0))</f>
        <v>0</v>
      </c>
      <c r="H48" s="4">
        <f t="shared" si="0"/>
        <v>0</v>
      </c>
      <c r="I48" s="4">
        <f t="shared" si="3"/>
        <v>0</v>
      </c>
      <c r="J48" s="4">
        <f t="shared" si="4"/>
        <v>0</v>
      </c>
      <c r="K48" s="4">
        <f t="shared" si="5"/>
        <v>0</v>
      </c>
      <c r="L48" s="4">
        <f t="shared" si="7"/>
        <v>0</v>
      </c>
    </row>
    <row r="49" spans="1:12" x14ac:dyDescent="0.25">
      <c r="A49" s="15">
        <f t="shared" si="6"/>
        <v>43160</v>
      </c>
      <c r="B49">
        <f t="shared" si="1"/>
        <v>4</v>
      </c>
      <c r="C49">
        <v>48</v>
      </c>
      <c r="D49" s="4">
        <f t="shared" si="2"/>
        <v>0</v>
      </c>
      <c r="E49" s="4">
        <f>IF(ISNA(VLOOKUP(A49,'Extra aflossing'!A:F,3,0)),0,VLOOKUP(A49,'Extra aflossing'!A:F,3,0))</f>
        <v>0</v>
      </c>
      <c r="F49" s="4">
        <f>L48*Invoer!$B$7/12</f>
        <v>0</v>
      </c>
      <c r="G49" s="4">
        <f>ABS(PMT(Invoer!$B$7/12,360-C49+1,L48,0))</f>
        <v>0</v>
      </c>
      <c r="H49" s="4">
        <f t="shared" si="0"/>
        <v>0</v>
      </c>
      <c r="I49" s="4">
        <f t="shared" si="3"/>
        <v>0</v>
      </c>
      <c r="J49" s="4">
        <f t="shared" si="4"/>
        <v>0</v>
      </c>
      <c r="K49" s="4">
        <f t="shared" si="5"/>
        <v>0</v>
      </c>
      <c r="L49" s="4">
        <f t="shared" si="7"/>
        <v>0</v>
      </c>
    </row>
    <row r="50" spans="1:12" x14ac:dyDescent="0.25">
      <c r="A50" s="15">
        <f t="shared" si="6"/>
        <v>43191</v>
      </c>
      <c r="B50">
        <f t="shared" si="1"/>
        <v>5</v>
      </c>
      <c r="C50">
        <v>49</v>
      </c>
      <c r="D50" s="4">
        <f t="shared" si="2"/>
        <v>0</v>
      </c>
      <c r="E50" s="4">
        <f>IF(ISNA(VLOOKUP(A50,'Extra aflossing'!A:F,3,0)),0,VLOOKUP(A50,'Extra aflossing'!A:F,3,0))</f>
        <v>0</v>
      </c>
      <c r="F50" s="4">
        <f>L49*Invoer!$B$7/12</f>
        <v>0</v>
      </c>
      <c r="G50" s="4">
        <f>ABS(PMT(Invoer!$B$7/12,360-C50+1,L49,0))</f>
        <v>0</v>
      </c>
      <c r="H50" s="4">
        <f t="shared" si="0"/>
        <v>0</v>
      </c>
      <c r="I50" s="4">
        <f t="shared" si="3"/>
        <v>0</v>
      </c>
      <c r="J50" s="4">
        <f t="shared" si="4"/>
        <v>0</v>
      </c>
      <c r="K50" s="4">
        <f t="shared" si="5"/>
        <v>0</v>
      </c>
      <c r="L50" s="4">
        <f t="shared" si="7"/>
        <v>0</v>
      </c>
    </row>
    <row r="51" spans="1:12" x14ac:dyDescent="0.25">
      <c r="A51" s="15">
        <f t="shared" si="6"/>
        <v>43221</v>
      </c>
      <c r="B51">
        <f t="shared" si="1"/>
        <v>5</v>
      </c>
      <c r="C51">
        <v>50</v>
      </c>
      <c r="D51" s="4">
        <f t="shared" si="2"/>
        <v>0</v>
      </c>
      <c r="E51" s="4">
        <f>IF(ISNA(VLOOKUP(A51,'Extra aflossing'!A:F,3,0)),0,VLOOKUP(A51,'Extra aflossing'!A:F,3,0))</f>
        <v>0</v>
      </c>
      <c r="F51" s="4">
        <f>L50*Invoer!$B$7/12</f>
        <v>0</v>
      </c>
      <c r="G51" s="4">
        <f>ABS(PMT(Invoer!$B$7/12,360-C51+1,L50,0))</f>
        <v>0</v>
      </c>
      <c r="H51" s="4">
        <f t="shared" si="0"/>
        <v>0</v>
      </c>
      <c r="I51" s="4">
        <f t="shared" si="3"/>
        <v>0</v>
      </c>
      <c r="J51" s="4">
        <f t="shared" si="4"/>
        <v>0</v>
      </c>
      <c r="K51" s="4">
        <f t="shared" si="5"/>
        <v>0</v>
      </c>
      <c r="L51" s="4">
        <f t="shared" si="7"/>
        <v>0</v>
      </c>
    </row>
    <row r="52" spans="1:12" x14ac:dyDescent="0.25">
      <c r="A52" s="15">
        <f t="shared" si="6"/>
        <v>43252</v>
      </c>
      <c r="B52">
        <f t="shared" si="1"/>
        <v>5</v>
      </c>
      <c r="C52">
        <v>51</v>
      </c>
      <c r="D52" s="4">
        <f t="shared" si="2"/>
        <v>0</v>
      </c>
      <c r="E52" s="4">
        <f>IF(ISNA(VLOOKUP(A52,'Extra aflossing'!A:F,3,0)),0,VLOOKUP(A52,'Extra aflossing'!A:F,3,0))</f>
        <v>0</v>
      </c>
      <c r="F52" s="4">
        <f>L51*Invoer!$B$7/12</f>
        <v>0</v>
      </c>
      <c r="G52" s="4">
        <f>ABS(PMT(Invoer!$B$7/12,360-C52+1,L51,0))</f>
        <v>0</v>
      </c>
      <c r="H52" s="4">
        <f t="shared" si="0"/>
        <v>0</v>
      </c>
      <c r="I52" s="4">
        <f t="shared" si="3"/>
        <v>0</v>
      </c>
      <c r="J52" s="4">
        <f t="shared" si="4"/>
        <v>0</v>
      </c>
      <c r="K52" s="4">
        <f t="shared" si="5"/>
        <v>0</v>
      </c>
      <c r="L52" s="4">
        <f t="shared" si="7"/>
        <v>0</v>
      </c>
    </row>
    <row r="53" spans="1:12" x14ac:dyDescent="0.25">
      <c r="A53" s="15">
        <f t="shared" si="6"/>
        <v>43282</v>
      </c>
      <c r="B53">
        <f t="shared" si="1"/>
        <v>5</v>
      </c>
      <c r="C53">
        <v>52</v>
      </c>
      <c r="D53" s="4">
        <f t="shared" si="2"/>
        <v>0</v>
      </c>
      <c r="E53" s="4">
        <f>IF(ISNA(VLOOKUP(A53,'Extra aflossing'!A:F,3,0)),0,VLOOKUP(A53,'Extra aflossing'!A:F,3,0))</f>
        <v>0</v>
      </c>
      <c r="F53" s="4">
        <f>L52*Invoer!$B$7/12</f>
        <v>0</v>
      </c>
      <c r="G53" s="4">
        <f>ABS(PMT(Invoer!$B$7/12,360-C53+1,L52,0))</f>
        <v>0</v>
      </c>
      <c r="H53" s="4">
        <f t="shared" si="0"/>
        <v>0</v>
      </c>
      <c r="I53" s="4">
        <f t="shared" si="3"/>
        <v>0</v>
      </c>
      <c r="J53" s="4">
        <f t="shared" si="4"/>
        <v>0</v>
      </c>
      <c r="K53" s="4">
        <f t="shared" si="5"/>
        <v>0</v>
      </c>
      <c r="L53" s="4">
        <f t="shared" si="7"/>
        <v>0</v>
      </c>
    </row>
    <row r="54" spans="1:12" x14ac:dyDescent="0.25">
      <c r="A54" s="15">
        <f t="shared" si="6"/>
        <v>43313</v>
      </c>
      <c r="B54">
        <f t="shared" si="1"/>
        <v>5</v>
      </c>
      <c r="C54">
        <v>53</v>
      </c>
      <c r="D54" s="4">
        <f t="shared" si="2"/>
        <v>0</v>
      </c>
      <c r="E54" s="4">
        <f>IF(ISNA(VLOOKUP(A54,'Extra aflossing'!A:F,3,0)),0,VLOOKUP(A54,'Extra aflossing'!A:F,3,0))</f>
        <v>0</v>
      </c>
      <c r="F54" s="4">
        <f>L53*Invoer!$B$7/12</f>
        <v>0</v>
      </c>
      <c r="G54" s="4">
        <f>ABS(PMT(Invoer!$B$7/12,360-C54+1,L53,0))</f>
        <v>0</v>
      </c>
      <c r="H54" s="4">
        <f t="shared" si="0"/>
        <v>0</v>
      </c>
      <c r="I54" s="4">
        <f t="shared" si="3"/>
        <v>0</v>
      </c>
      <c r="J54" s="4">
        <f t="shared" si="4"/>
        <v>0</v>
      </c>
      <c r="K54" s="4">
        <f t="shared" si="5"/>
        <v>0</v>
      </c>
      <c r="L54" s="4">
        <f t="shared" si="7"/>
        <v>0</v>
      </c>
    </row>
    <row r="55" spans="1:12" x14ac:dyDescent="0.25">
      <c r="A55" s="15">
        <f t="shared" si="6"/>
        <v>43344</v>
      </c>
      <c r="B55">
        <f t="shared" si="1"/>
        <v>5</v>
      </c>
      <c r="C55">
        <v>54</v>
      </c>
      <c r="D55" s="4">
        <f t="shared" si="2"/>
        <v>0</v>
      </c>
      <c r="E55" s="4">
        <f>IF(ISNA(VLOOKUP(A55,'Extra aflossing'!A:F,3,0)),0,VLOOKUP(A55,'Extra aflossing'!A:F,3,0))</f>
        <v>0</v>
      </c>
      <c r="F55" s="4">
        <f>L54*Invoer!$B$7/12</f>
        <v>0</v>
      </c>
      <c r="G55" s="4">
        <f>ABS(PMT(Invoer!$B$7/12,360-C55+1,L54,0))</f>
        <v>0</v>
      </c>
      <c r="H55" s="4">
        <f t="shared" si="0"/>
        <v>0</v>
      </c>
      <c r="I55" s="4">
        <f t="shared" si="3"/>
        <v>0</v>
      </c>
      <c r="J55" s="4">
        <f t="shared" si="4"/>
        <v>0</v>
      </c>
      <c r="K55" s="4">
        <f t="shared" si="5"/>
        <v>0</v>
      </c>
      <c r="L55" s="4">
        <f t="shared" si="7"/>
        <v>0</v>
      </c>
    </row>
    <row r="56" spans="1:12" x14ac:dyDescent="0.25">
      <c r="A56" s="15">
        <f t="shared" si="6"/>
        <v>43374</v>
      </c>
      <c r="B56">
        <f t="shared" si="1"/>
        <v>5</v>
      </c>
      <c r="C56">
        <v>55</v>
      </c>
      <c r="D56" s="4">
        <f t="shared" si="2"/>
        <v>0</v>
      </c>
      <c r="E56" s="4">
        <f>IF(ISNA(VLOOKUP(A56,'Extra aflossing'!A:F,3,0)),0,VLOOKUP(A56,'Extra aflossing'!A:F,3,0))</f>
        <v>0</v>
      </c>
      <c r="F56" s="4">
        <f>L55*Invoer!$B$7/12</f>
        <v>0</v>
      </c>
      <c r="G56" s="4">
        <f>ABS(PMT(Invoer!$B$7/12,360-C56+1,L55,0))</f>
        <v>0</v>
      </c>
      <c r="H56" s="4">
        <f t="shared" si="0"/>
        <v>0</v>
      </c>
      <c r="I56" s="4">
        <f t="shared" si="3"/>
        <v>0</v>
      </c>
      <c r="J56" s="4">
        <f t="shared" si="4"/>
        <v>0</v>
      </c>
      <c r="K56" s="4">
        <f t="shared" si="5"/>
        <v>0</v>
      </c>
      <c r="L56" s="4">
        <f t="shared" si="7"/>
        <v>0</v>
      </c>
    </row>
    <row r="57" spans="1:12" x14ac:dyDescent="0.25">
      <c r="A57" s="15">
        <f t="shared" si="6"/>
        <v>43405</v>
      </c>
      <c r="B57">
        <f t="shared" si="1"/>
        <v>5</v>
      </c>
      <c r="C57">
        <v>56</v>
      </c>
      <c r="D57" s="4">
        <f t="shared" si="2"/>
        <v>0</v>
      </c>
      <c r="E57" s="4">
        <f>IF(ISNA(VLOOKUP(A57,'Extra aflossing'!A:F,3,0)),0,VLOOKUP(A57,'Extra aflossing'!A:F,3,0))</f>
        <v>0</v>
      </c>
      <c r="F57" s="4">
        <f>L56*Invoer!$B$7/12</f>
        <v>0</v>
      </c>
      <c r="G57" s="4">
        <f>ABS(PMT(Invoer!$B$7/12,360-C57+1,L56,0))</f>
        <v>0</v>
      </c>
      <c r="H57" s="4">
        <f t="shared" si="0"/>
        <v>0</v>
      </c>
      <c r="I57" s="4">
        <f t="shared" si="3"/>
        <v>0</v>
      </c>
      <c r="J57" s="4">
        <f t="shared" si="4"/>
        <v>0</v>
      </c>
      <c r="K57" s="4">
        <f t="shared" si="5"/>
        <v>0</v>
      </c>
      <c r="L57" s="4">
        <f t="shared" si="7"/>
        <v>0</v>
      </c>
    </row>
    <row r="58" spans="1:12" x14ac:dyDescent="0.25">
      <c r="A58" s="15">
        <f t="shared" si="6"/>
        <v>43435</v>
      </c>
      <c r="B58">
        <f t="shared" si="1"/>
        <v>5</v>
      </c>
      <c r="C58">
        <v>57</v>
      </c>
      <c r="D58" s="4">
        <f t="shared" si="2"/>
        <v>0</v>
      </c>
      <c r="E58" s="4">
        <f>IF(ISNA(VLOOKUP(A58,'Extra aflossing'!A:F,3,0)),0,VLOOKUP(A58,'Extra aflossing'!A:F,3,0))</f>
        <v>0</v>
      </c>
      <c r="F58" s="4">
        <f>L57*Invoer!$B$7/12</f>
        <v>0</v>
      </c>
      <c r="G58" s="4">
        <f>ABS(PMT(Invoer!$B$7/12,360-C58+1,L57,0))</f>
        <v>0</v>
      </c>
      <c r="H58" s="4">
        <f t="shared" si="0"/>
        <v>0</v>
      </c>
      <c r="I58" s="4">
        <f t="shared" si="3"/>
        <v>0</v>
      </c>
      <c r="J58" s="4">
        <f t="shared" si="4"/>
        <v>0</v>
      </c>
      <c r="K58" s="4">
        <f t="shared" si="5"/>
        <v>0</v>
      </c>
      <c r="L58" s="4">
        <f t="shared" si="7"/>
        <v>0</v>
      </c>
    </row>
    <row r="59" spans="1:12" x14ac:dyDescent="0.25">
      <c r="A59" s="15">
        <f t="shared" si="6"/>
        <v>43466</v>
      </c>
      <c r="B59">
        <f t="shared" si="1"/>
        <v>5</v>
      </c>
      <c r="C59">
        <v>58</v>
      </c>
      <c r="D59" s="4">
        <f t="shared" si="2"/>
        <v>0</v>
      </c>
      <c r="E59" s="4">
        <f>IF(ISNA(VLOOKUP(A59,'Extra aflossing'!A:F,3,0)),0,VLOOKUP(A59,'Extra aflossing'!A:F,3,0))</f>
        <v>0</v>
      </c>
      <c r="F59" s="4">
        <f>L58*Invoer!$B$7/12</f>
        <v>0</v>
      </c>
      <c r="G59" s="4">
        <f>ABS(PMT(Invoer!$B$7/12,360-C59+1,L58,0))</f>
        <v>0</v>
      </c>
      <c r="H59" s="4">
        <f t="shared" si="0"/>
        <v>0</v>
      </c>
      <c r="I59" s="4">
        <f t="shared" si="3"/>
        <v>0</v>
      </c>
      <c r="J59" s="4">
        <f t="shared" si="4"/>
        <v>0</v>
      </c>
      <c r="K59" s="4">
        <f t="shared" si="5"/>
        <v>0</v>
      </c>
      <c r="L59" s="4">
        <f t="shared" si="7"/>
        <v>0</v>
      </c>
    </row>
    <row r="60" spans="1:12" x14ac:dyDescent="0.25">
      <c r="A60" s="15">
        <f t="shared" si="6"/>
        <v>43497</v>
      </c>
      <c r="B60">
        <f t="shared" si="1"/>
        <v>5</v>
      </c>
      <c r="C60">
        <v>59</v>
      </c>
      <c r="D60" s="4">
        <f t="shared" si="2"/>
        <v>0</v>
      </c>
      <c r="E60" s="4">
        <f>IF(ISNA(VLOOKUP(A60,'Extra aflossing'!A:F,3,0)),0,VLOOKUP(A60,'Extra aflossing'!A:F,3,0))</f>
        <v>0</v>
      </c>
      <c r="F60" s="4">
        <f>L59*Invoer!$B$7/12</f>
        <v>0</v>
      </c>
      <c r="G60" s="4">
        <f>ABS(PMT(Invoer!$B$7/12,360-C60+1,L59,0))</f>
        <v>0</v>
      </c>
      <c r="H60" s="4">
        <f t="shared" si="0"/>
        <v>0</v>
      </c>
      <c r="I60" s="4">
        <f t="shared" si="3"/>
        <v>0</v>
      </c>
      <c r="J60" s="4">
        <f t="shared" si="4"/>
        <v>0</v>
      </c>
      <c r="K60" s="4">
        <f t="shared" si="5"/>
        <v>0</v>
      </c>
      <c r="L60" s="4">
        <f t="shared" si="7"/>
        <v>0</v>
      </c>
    </row>
    <row r="61" spans="1:12" x14ac:dyDescent="0.25">
      <c r="A61" s="15">
        <f t="shared" si="6"/>
        <v>43525</v>
      </c>
      <c r="B61">
        <f t="shared" si="1"/>
        <v>5</v>
      </c>
      <c r="C61">
        <v>60</v>
      </c>
      <c r="D61" s="4">
        <f t="shared" si="2"/>
        <v>0</v>
      </c>
      <c r="E61" s="4">
        <f>IF(ISNA(VLOOKUP(A61,'Extra aflossing'!A:F,3,0)),0,VLOOKUP(A61,'Extra aflossing'!A:F,3,0))</f>
        <v>0</v>
      </c>
      <c r="F61" s="4">
        <f>L60*Invoer!$B$7/12</f>
        <v>0</v>
      </c>
      <c r="G61" s="4">
        <f>ABS(PMT(Invoer!$B$7/12,360-C61+1,L60,0))</f>
        <v>0</v>
      </c>
      <c r="H61" s="4">
        <f t="shared" si="0"/>
        <v>0</v>
      </c>
      <c r="I61" s="4">
        <f t="shared" si="3"/>
        <v>0</v>
      </c>
      <c r="J61" s="4">
        <f t="shared" si="4"/>
        <v>0</v>
      </c>
      <c r="K61" s="4">
        <f t="shared" si="5"/>
        <v>0</v>
      </c>
      <c r="L61" s="4">
        <f t="shared" si="7"/>
        <v>0</v>
      </c>
    </row>
    <row r="62" spans="1:12" x14ac:dyDescent="0.25">
      <c r="A62" s="15">
        <f t="shared" si="6"/>
        <v>43556</v>
      </c>
      <c r="B62">
        <f t="shared" si="1"/>
        <v>6</v>
      </c>
      <c r="C62">
        <v>61</v>
      </c>
      <c r="D62" s="4">
        <f t="shared" si="2"/>
        <v>0</v>
      </c>
      <c r="E62" s="4">
        <f>IF(ISNA(VLOOKUP(A62,'Extra aflossing'!A:F,3,0)),0,VLOOKUP(A62,'Extra aflossing'!A:F,3,0))</f>
        <v>0</v>
      </c>
      <c r="F62" s="4">
        <f>L61*Invoer!$B$8/12</f>
        <v>0</v>
      </c>
      <c r="G62" s="4">
        <f>ABS(PMT(Invoer!$B$7/12,360-C62+1,L61,0))</f>
        <v>0</v>
      </c>
      <c r="H62" s="4">
        <f t="shared" si="0"/>
        <v>0</v>
      </c>
      <c r="I62" s="4">
        <f t="shared" si="3"/>
        <v>0</v>
      </c>
      <c r="J62" s="4">
        <f t="shared" si="4"/>
        <v>0</v>
      </c>
      <c r="K62" s="4">
        <f t="shared" si="5"/>
        <v>0</v>
      </c>
      <c r="L62" s="4">
        <f t="shared" si="7"/>
        <v>0</v>
      </c>
    </row>
    <row r="63" spans="1:12" x14ac:dyDescent="0.25">
      <c r="A63" s="15">
        <f t="shared" si="6"/>
        <v>43586</v>
      </c>
      <c r="B63">
        <f t="shared" si="1"/>
        <v>6</v>
      </c>
      <c r="C63">
        <v>62</v>
      </c>
      <c r="D63" s="4">
        <f t="shared" si="2"/>
        <v>0</v>
      </c>
      <c r="E63" s="4">
        <f>IF(ISNA(VLOOKUP(A63,'Extra aflossing'!A:F,3,0)),0,VLOOKUP(A63,'Extra aflossing'!A:F,3,0))</f>
        <v>0</v>
      </c>
      <c r="F63" s="4">
        <f>L62*Invoer!$B$8/12</f>
        <v>0</v>
      </c>
      <c r="G63" s="4">
        <f>ABS(PMT(Invoer!$B$7/12,360-C63+1,L62,0))</f>
        <v>0</v>
      </c>
      <c r="H63" s="4">
        <f t="shared" si="0"/>
        <v>0</v>
      </c>
      <c r="I63" s="4">
        <f t="shared" si="3"/>
        <v>0</v>
      </c>
      <c r="J63" s="4">
        <f t="shared" si="4"/>
        <v>0</v>
      </c>
      <c r="K63" s="4">
        <f t="shared" si="5"/>
        <v>0</v>
      </c>
      <c r="L63" s="4">
        <f t="shared" si="7"/>
        <v>0</v>
      </c>
    </row>
    <row r="64" spans="1:12" x14ac:dyDescent="0.25">
      <c r="A64" s="15">
        <f t="shared" si="6"/>
        <v>43617</v>
      </c>
      <c r="B64">
        <f t="shared" si="1"/>
        <v>6</v>
      </c>
      <c r="C64">
        <v>63</v>
      </c>
      <c r="D64" s="4">
        <f t="shared" si="2"/>
        <v>0</v>
      </c>
      <c r="E64" s="4">
        <f>IF(ISNA(VLOOKUP(A64,'Extra aflossing'!A:F,3,0)),0,VLOOKUP(A64,'Extra aflossing'!A:F,3,0))</f>
        <v>0</v>
      </c>
      <c r="F64" s="4">
        <f>L63*Invoer!$B$8/12</f>
        <v>0</v>
      </c>
      <c r="G64" s="4">
        <f>ABS(PMT(Invoer!$B$7/12,360-C64+1,L63,0))</f>
        <v>0</v>
      </c>
      <c r="H64" s="4">
        <f t="shared" si="0"/>
        <v>0</v>
      </c>
      <c r="I64" s="4">
        <f t="shared" si="3"/>
        <v>0</v>
      </c>
      <c r="J64" s="4">
        <f t="shared" si="4"/>
        <v>0</v>
      </c>
      <c r="K64" s="4">
        <f t="shared" si="5"/>
        <v>0</v>
      </c>
      <c r="L64" s="4">
        <f t="shared" si="7"/>
        <v>0</v>
      </c>
    </row>
    <row r="65" spans="1:12" x14ac:dyDescent="0.25">
      <c r="A65" s="15">
        <f t="shared" si="6"/>
        <v>43647</v>
      </c>
      <c r="B65">
        <f t="shared" si="1"/>
        <v>6</v>
      </c>
      <c r="C65">
        <v>64</v>
      </c>
      <c r="D65" s="4">
        <f t="shared" si="2"/>
        <v>0</v>
      </c>
      <c r="E65" s="4">
        <f>IF(ISNA(VLOOKUP(A65,'Extra aflossing'!A:F,3,0)),0,VLOOKUP(A65,'Extra aflossing'!A:F,3,0))</f>
        <v>0</v>
      </c>
      <c r="F65" s="4">
        <f>L64*Invoer!$B$8/12</f>
        <v>0</v>
      </c>
      <c r="G65" s="4">
        <f>ABS(PMT(Invoer!$B$7/12,360-C65+1,L64,0))</f>
        <v>0</v>
      </c>
      <c r="H65" s="4">
        <f t="shared" si="0"/>
        <v>0</v>
      </c>
      <c r="I65" s="4">
        <f t="shared" si="3"/>
        <v>0</v>
      </c>
      <c r="J65" s="4">
        <f t="shared" si="4"/>
        <v>0</v>
      </c>
      <c r="K65" s="4">
        <f t="shared" si="5"/>
        <v>0</v>
      </c>
      <c r="L65" s="4">
        <f t="shared" si="7"/>
        <v>0</v>
      </c>
    </row>
    <row r="66" spans="1:12" x14ac:dyDescent="0.25">
      <c r="A66" s="15">
        <f t="shared" si="6"/>
        <v>43678</v>
      </c>
      <c r="B66">
        <f t="shared" si="1"/>
        <v>6</v>
      </c>
      <c r="C66">
        <v>65</v>
      </c>
      <c r="D66" s="4">
        <f t="shared" si="2"/>
        <v>0</v>
      </c>
      <c r="E66" s="4">
        <f>IF(ISNA(VLOOKUP(A66,'Extra aflossing'!A:F,3,0)),0,VLOOKUP(A66,'Extra aflossing'!A:F,3,0))</f>
        <v>0</v>
      </c>
      <c r="F66" s="4">
        <f>L65*Invoer!$B$8/12</f>
        <v>0</v>
      </c>
      <c r="G66" s="4">
        <f>ABS(PMT(Invoer!$B$7/12,360-C66+1,L65,0))</f>
        <v>0</v>
      </c>
      <c r="H66" s="4">
        <f t="shared" ref="H66:H129" si="8">IF(F66-(Eigenwoningforfait/12)&lt;=0,0,(F66-(Eigenwoningforfait/12))*Belastingpercentage)</f>
        <v>0</v>
      </c>
      <c r="I66" s="4">
        <f t="shared" si="3"/>
        <v>0</v>
      </c>
      <c r="J66" s="4">
        <f t="shared" si="4"/>
        <v>0</v>
      </c>
      <c r="K66" s="4">
        <f t="shared" si="5"/>
        <v>0</v>
      </c>
      <c r="L66" s="4">
        <f t="shared" si="7"/>
        <v>0</v>
      </c>
    </row>
    <row r="67" spans="1:12" x14ac:dyDescent="0.25">
      <c r="A67" s="15">
        <f t="shared" si="6"/>
        <v>43709</v>
      </c>
      <c r="B67">
        <f t="shared" ref="B67:B130" si="9">CEILING(C67/12,1)</f>
        <v>6</v>
      </c>
      <c r="C67">
        <v>66</v>
      </c>
      <c r="D67" s="4">
        <f t="shared" ref="D67:D130" si="10">G67-F67</f>
        <v>0</v>
      </c>
      <c r="E67" s="4">
        <f>IF(ISNA(VLOOKUP(A67,'Extra aflossing'!A:F,3,0)),0,VLOOKUP(A67,'Extra aflossing'!A:F,3,0))</f>
        <v>0</v>
      </c>
      <c r="F67" s="4">
        <f>L66*Invoer!$B$8/12</f>
        <v>0</v>
      </c>
      <c r="G67" s="4">
        <f>ABS(PMT(Invoer!$B$7/12,360-C67+1,L66,0))</f>
        <v>0</v>
      </c>
      <c r="H67" s="4">
        <f t="shared" si="8"/>
        <v>0</v>
      </c>
      <c r="I67" s="4">
        <f t="shared" ref="I67:I130" si="11">G67-H67</f>
        <v>0</v>
      </c>
      <c r="J67" s="4">
        <f t="shared" ref="J67:J130" si="12">SUM(E67,G67)</f>
        <v>0</v>
      </c>
      <c r="K67" s="4">
        <f t="shared" ref="K67:K130" si="13">J67-H67</f>
        <v>0</v>
      </c>
      <c r="L67" s="4">
        <f t="shared" si="7"/>
        <v>0</v>
      </c>
    </row>
    <row r="68" spans="1:12" x14ac:dyDescent="0.25">
      <c r="A68" s="15">
        <f t="shared" ref="A68:A131" si="14">DATE(YEAR(A67),MONTH(A67)+1,DAY(A67))</f>
        <v>43739</v>
      </c>
      <c r="B68">
        <f t="shared" si="9"/>
        <v>6</v>
      </c>
      <c r="C68">
        <v>67</v>
      </c>
      <c r="D68" s="4">
        <f t="shared" si="10"/>
        <v>0</v>
      </c>
      <c r="E68" s="4">
        <f>IF(ISNA(VLOOKUP(A68,'Extra aflossing'!A:F,3,0)),0,VLOOKUP(A68,'Extra aflossing'!A:F,3,0))</f>
        <v>0</v>
      </c>
      <c r="F68" s="4">
        <f>L67*Invoer!$B$8/12</f>
        <v>0</v>
      </c>
      <c r="G68" s="4">
        <f>ABS(PMT(Invoer!$B$7/12,360-C68+1,L67,0))</f>
        <v>0</v>
      </c>
      <c r="H68" s="4">
        <f t="shared" si="8"/>
        <v>0</v>
      </c>
      <c r="I68" s="4">
        <f t="shared" si="11"/>
        <v>0</v>
      </c>
      <c r="J68" s="4">
        <f t="shared" si="12"/>
        <v>0</v>
      </c>
      <c r="K68" s="4">
        <f t="shared" si="13"/>
        <v>0</v>
      </c>
      <c r="L68" s="4">
        <f t="shared" ref="L68:L131" si="15">L67-D68-E68</f>
        <v>0</v>
      </c>
    </row>
    <row r="69" spans="1:12" x14ac:dyDescent="0.25">
      <c r="A69" s="15">
        <f t="shared" si="14"/>
        <v>43770</v>
      </c>
      <c r="B69">
        <f t="shared" si="9"/>
        <v>6</v>
      </c>
      <c r="C69">
        <v>68</v>
      </c>
      <c r="D69" s="4">
        <f t="shared" si="10"/>
        <v>0</v>
      </c>
      <c r="E69" s="4">
        <f>IF(ISNA(VLOOKUP(A69,'Extra aflossing'!A:F,3,0)),0,VLOOKUP(A69,'Extra aflossing'!A:F,3,0))</f>
        <v>0</v>
      </c>
      <c r="F69" s="4">
        <f>L68*Invoer!$B$8/12</f>
        <v>0</v>
      </c>
      <c r="G69" s="4">
        <f>ABS(PMT(Invoer!$B$7/12,360-C69+1,L68,0))</f>
        <v>0</v>
      </c>
      <c r="H69" s="4">
        <f t="shared" si="8"/>
        <v>0</v>
      </c>
      <c r="I69" s="4">
        <f t="shared" si="11"/>
        <v>0</v>
      </c>
      <c r="J69" s="4">
        <f t="shared" si="12"/>
        <v>0</v>
      </c>
      <c r="K69" s="4">
        <f t="shared" si="13"/>
        <v>0</v>
      </c>
      <c r="L69" s="4">
        <f t="shared" si="15"/>
        <v>0</v>
      </c>
    </row>
    <row r="70" spans="1:12" x14ac:dyDescent="0.25">
      <c r="A70" s="15">
        <f t="shared" si="14"/>
        <v>43800</v>
      </c>
      <c r="B70">
        <f t="shared" si="9"/>
        <v>6</v>
      </c>
      <c r="C70">
        <v>69</v>
      </c>
      <c r="D70" s="4">
        <f t="shared" si="10"/>
        <v>0</v>
      </c>
      <c r="E70" s="4">
        <f>IF(ISNA(VLOOKUP(A70,'Extra aflossing'!A:F,3,0)),0,VLOOKUP(A70,'Extra aflossing'!A:F,3,0))</f>
        <v>0</v>
      </c>
      <c r="F70" s="4">
        <f>L69*Invoer!$B$8/12</f>
        <v>0</v>
      </c>
      <c r="G70" s="4">
        <f>ABS(PMT(Invoer!$B$7/12,360-C70+1,L69,0))</f>
        <v>0</v>
      </c>
      <c r="H70" s="4">
        <f t="shared" si="8"/>
        <v>0</v>
      </c>
      <c r="I70" s="4">
        <f t="shared" si="11"/>
        <v>0</v>
      </c>
      <c r="J70" s="4">
        <f t="shared" si="12"/>
        <v>0</v>
      </c>
      <c r="K70" s="4">
        <f t="shared" si="13"/>
        <v>0</v>
      </c>
      <c r="L70" s="4">
        <f t="shared" si="15"/>
        <v>0</v>
      </c>
    </row>
    <row r="71" spans="1:12" x14ac:dyDescent="0.25">
      <c r="A71" s="15">
        <f t="shared" si="14"/>
        <v>43831</v>
      </c>
      <c r="B71">
        <f t="shared" si="9"/>
        <v>6</v>
      </c>
      <c r="C71">
        <v>70</v>
      </c>
      <c r="D71" s="4">
        <f t="shared" si="10"/>
        <v>0</v>
      </c>
      <c r="E71" s="4">
        <f>IF(ISNA(VLOOKUP(A71,'Extra aflossing'!A:F,3,0)),0,VLOOKUP(A71,'Extra aflossing'!A:F,3,0))</f>
        <v>0</v>
      </c>
      <c r="F71" s="4">
        <f>L70*Invoer!$B$8/12</f>
        <v>0</v>
      </c>
      <c r="G71" s="4">
        <f>ABS(PMT(Invoer!$B$7/12,360-C71+1,L70,0))</f>
        <v>0</v>
      </c>
      <c r="H71" s="4">
        <f t="shared" si="8"/>
        <v>0</v>
      </c>
      <c r="I71" s="4">
        <f t="shared" si="11"/>
        <v>0</v>
      </c>
      <c r="J71" s="4">
        <f t="shared" si="12"/>
        <v>0</v>
      </c>
      <c r="K71" s="4">
        <f t="shared" si="13"/>
        <v>0</v>
      </c>
      <c r="L71" s="4">
        <f t="shared" si="15"/>
        <v>0</v>
      </c>
    </row>
    <row r="72" spans="1:12" x14ac:dyDescent="0.25">
      <c r="A72" s="15">
        <f t="shared" si="14"/>
        <v>43862</v>
      </c>
      <c r="B72">
        <f t="shared" si="9"/>
        <v>6</v>
      </c>
      <c r="C72">
        <v>71</v>
      </c>
      <c r="D72" s="4">
        <f t="shared" si="10"/>
        <v>0</v>
      </c>
      <c r="E72" s="4">
        <f>IF(ISNA(VLOOKUP(A72,'Extra aflossing'!A:F,3,0)),0,VLOOKUP(A72,'Extra aflossing'!A:F,3,0))</f>
        <v>0</v>
      </c>
      <c r="F72" s="4">
        <f>L71*Invoer!$B$8/12</f>
        <v>0</v>
      </c>
      <c r="G72" s="4">
        <f>ABS(PMT(Invoer!$B$7/12,360-C72+1,L71,0))</f>
        <v>0</v>
      </c>
      <c r="H72" s="4">
        <f t="shared" si="8"/>
        <v>0</v>
      </c>
      <c r="I72" s="4">
        <f t="shared" si="11"/>
        <v>0</v>
      </c>
      <c r="J72" s="4">
        <f t="shared" si="12"/>
        <v>0</v>
      </c>
      <c r="K72" s="4">
        <f t="shared" si="13"/>
        <v>0</v>
      </c>
      <c r="L72" s="4">
        <f t="shared" si="15"/>
        <v>0</v>
      </c>
    </row>
    <row r="73" spans="1:12" x14ac:dyDescent="0.25">
      <c r="A73" s="15">
        <f t="shared" si="14"/>
        <v>43891</v>
      </c>
      <c r="B73">
        <f t="shared" si="9"/>
        <v>6</v>
      </c>
      <c r="C73">
        <v>72</v>
      </c>
      <c r="D73" s="4">
        <f t="shared" si="10"/>
        <v>0</v>
      </c>
      <c r="E73" s="4">
        <f>IF(ISNA(VLOOKUP(A73,'Extra aflossing'!A:F,3,0)),0,VLOOKUP(A73,'Extra aflossing'!A:F,3,0))</f>
        <v>0</v>
      </c>
      <c r="F73" s="4">
        <f>L72*Invoer!$B$8/12</f>
        <v>0</v>
      </c>
      <c r="G73" s="4">
        <f>ABS(PMT(Invoer!$B$7/12,360-C73+1,L72,0))</f>
        <v>0</v>
      </c>
      <c r="H73" s="4">
        <f t="shared" si="8"/>
        <v>0</v>
      </c>
      <c r="I73" s="4">
        <f t="shared" si="11"/>
        <v>0</v>
      </c>
      <c r="J73" s="4">
        <f t="shared" si="12"/>
        <v>0</v>
      </c>
      <c r="K73" s="4">
        <f t="shared" si="13"/>
        <v>0</v>
      </c>
      <c r="L73" s="4">
        <f t="shared" si="15"/>
        <v>0</v>
      </c>
    </row>
    <row r="74" spans="1:12" x14ac:dyDescent="0.25">
      <c r="A74" s="15">
        <f t="shared" si="14"/>
        <v>43922</v>
      </c>
      <c r="B74">
        <f t="shared" si="9"/>
        <v>7</v>
      </c>
      <c r="C74">
        <v>73</v>
      </c>
      <c r="D74" s="4">
        <f t="shared" si="10"/>
        <v>0</v>
      </c>
      <c r="E74" s="4">
        <f>IF(ISNA(VLOOKUP(A74,'Extra aflossing'!A:F,3,0)),0,VLOOKUP(A74,'Extra aflossing'!A:F,3,0))</f>
        <v>0</v>
      </c>
      <c r="F74" s="4">
        <f>L73*Invoer!$B$8/12</f>
        <v>0</v>
      </c>
      <c r="G74" s="4">
        <f>ABS(PMT(Invoer!$B$7/12,360-C74+1,L73,0))</f>
        <v>0</v>
      </c>
      <c r="H74" s="4">
        <f t="shared" si="8"/>
        <v>0</v>
      </c>
      <c r="I74" s="4">
        <f t="shared" si="11"/>
        <v>0</v>
      </c>
      <c r="J74" s="4">
        <f t="shared" si="12"/>
        <v>0</v>
      </c>
      <c r="K74" s="4">
        <f t="shared" si="13"/>
        <v>0</v>
      </c>
      <c r="L74" s="4">
        <f t="shared" si="15"/>
        <v>0</v>
      </c>
    </row>
    <row r="75" spans="1:12" x14ac:dyDescent="0.25">
      <c r="A75" s="15">
        <f t="shared" si="14"/>
        <v>43952</v>
      </c>
      <c r="B75">
        <f t="shared" si="9"/>
        <v>7</v>
      </c>
      <c r="C75">
        <v>74</v>
      </c>
      <c r="D75" s="4">
        <f t="shared" si="10"/>
        <v>0</v>
      </c>
      <c r="E75" s="4">
        <f>IF(ISNA(VLOOKUP(A75,'Extra aflossing'!A:F,3,0)),0,VLOOKUP(A75,'Extra aflossing'!A:F,3,0))</f>
        <v>0</v>
      </c>
      <c r="F75" s="4">
        <f>L74*Invoer!$B$8/12</f>
        <v>0</v>
      </c>
      <c r="G75" s="4">
        <f>ABS(PMT(Invoer!$B$7/12,360-C75+1,L74,0))</f>
        <v>0</v>
      </c>
      <c r="H75" s="4">
        <f t="shared" si="8"/>
        <v>0</v>
      </c>
      <c r="I75" s="4">
        <f t="shared" si="11"/>
        <v>0</v>
      </c>
      <c r="J75" s="4">
        <f t="shared" si="12"/>
        <v>0</v>
      </c>
      <c r="K75" s="4">
        <f t="shared" si="13"/>
        <v>0</v>
      </c>
      <c r="L75" s="4">
        <f t="shared" si="15"/>
        <v>0</v>
      </c>
    </row>
    <row r="76" spans="1:12" x14ac:dyDescent="0.25">
      <c r="A76" s="15">
        <f t="shared" si="14"/>
        <v>43983</v>
      </c>
      <c r="B76">
        <f t="shared" si="9"/>
        <v>7</v>
      </c>
      <c r="C76">
        <v>75</v>
      </c>
      <c r="D76" s="4">
        <f t="shared" si="10"/>
        <v>0</v>
      </c>
      <c r="E76" s="4">
        <f>IF(ISNA(VLOOKUP(A76,'Extra aflossing'!A:F,3,0)),0,VLOOKUP(A76,'Extra aflossing'!A:F,3,0))</f>
        <v>0</v>
      </c>
      <c r="F76" s="4">
        <f>L75*Invoer!$B$8/12</f>
        <v>0</v>
      </c>
      <c r="G76" s="4">
        <f>ABS(PMT(Invoer!$B$7/12,360-C76+1,L75,0))</f>
        <v>0</v>
      </c>
      <c r="H76" s="4">
        <f t="shared" si="8"/>
        <v>0</v>
      </c>
      <c r="I76" s="4">
        <f t="shared" si="11"/>
        <v>0</v>
      </c>
      <c r="J76" s="4">
        <f t="shared" si="12"/>
        <v>0</v>
      </c>
      <c r="K76" s="4">
        <f t="shared" si="13"/>
        <v>0</v>
      </c>
      <c r="L76" s="4">
        <f t="shared" si="15"/>
        <v>0</v>
      </c>
    </row>
    <row r="77" spans="1:12" x14ac:dyDescent="0.25">
      <c r="A77" s="15">
        <f t="shared" si="14"/>
        <v>44013</v>
      </c>
      <c r="B77">
        <f t="shared" si="9"/>
        <v>7</v>
      </c>
      <c r="C77">
        <v>76</v>
      </c>
      <c r="D77" s="4">
        <f t="shared" si="10"/>
        <v>0</v>
      </c>
      <c r="E77" s="4">
        <f>IF(ISNA(VLOOKUP(A77,'Extra aflossing'!A:F,3,0)),0,VLOOKUP(A77,'Extra aflossing'!A:F,3,0))</f>
        <v>0</v>
      </c>
      <c r="F77" s="4">
        <f>L76*Invoer!$B$8/12</f>
        <v>0</v>
      </c>
      <c r="G77" s="4">
        <f>ABS(PMT(Invoer!$B$7/12,360-C77+1,L76,0))</f>
        <v>0</v>
      </c>
      <c r="H77" s="4">
        <f t="shared" si="8"/>
        <v>0</v>
      </c>
      <c r="I77" s="4">
        <f t="shared" si="11"/>
        <v>0</v>
      </c>
      <c r="J77" s="4">
        <f t="shared" si="12"/>
        <v>0</v>
      </c>
      <c r="K77" s="4">
        <f t="shared" si="13"/>
        <v>0</v>
      </c>
      <c r="L77" s="4">
        <f t="shared" si="15"/>
        <v>0</v>
      </c>
    </row>
    <row r="78" spans="1:12" x14ac:dyDescent="0.25">
      <c r="A78" s="15">
        <f t="shared" si="14"/>
        <v>44044</v>
      </c>
      <c r="B78">
        <f t="shared" si="9"/>
        <v>7</v>
      </c>
      <c r="C78">
        <v>77</v>
      </c>
      <c r="D78" s="4">
        <f t="shared" si="10"/>
        <v>0</v>
      </c>
      <c r="E78" s="4">
        <f>IF(ISNA(VLOOKUP(A78,'Extra aflossing'!A:F,3,0)),0,VLOOKUP(A78,'Extra aflossing'!A:F,3,0))</f>
        <v>0</v>
      </c>
      <c r="F78" s="4">
        <f>L77*Invoer!$B$8/12</f>
        <v>0</v>
      </c>
      <c r="G78" s="4">
        <f>ABS(PMT(Invoer!$B$7/12,360-C78+1,L77,0))</f>
        <v>0</v>
      </c>
      <c r="H78" s="4">
        <f t="shared" si="8"/>
        <v>0</v>
      </c>
      <c r="I78" s="4">
        <f t="shared" si="11"/>
        <v>0</v>
      </c>
      <c r="J78" s="4">
        <f t="shared" si="12"/>
        <v>0</v>
      </c>
      <c r="K78" s="4">
        <f t="shared" si="13"/>
        <v>0</v>
      </c>
      <c r="L78" s="4">
        <f t="shared" si="15"/>
        <v>0</v>
      </c>
    </row>
    <row r="79" spans="1:12" x14ac:dyDescent="0.25">
      <c r="A79" s="15">
        <f t="shared" si="14"/>
        <v>44075</v>
      </c>
      <c r="B79">
        <f t="shared" si="9"/>
        <v>7</v>
      </c>
      <c r="C79">
        <v>78</v>
      </c>
      <c r="D79" s="4">
        <f t="shared" si="10"/>
        <v>0</v>
      </c>
      <c r="E79" s="4">
        <f>IF(ISNA(VLOOKUP(A79,'Extra aflossing'!A:F,3,0)),0,VLOOKUP(A79,'Extra aflossing'!A:F,3,0))</f>
        <v>0</v>
      </c>
      <c r="F79" s="4">
        <f>L78*Invoer!$B$8/12</f>
        <v>0</v>
      </c>
      <c r="G79" s="4">
        <f>ABS(PMT(Invoer!$B$7/12,360-C79+1,L78,0))</f>
        <v>0</v>
      </c>
      <c r="H79" s="4">
        <f t="shared" si="8"/>
        <v>0</v>
      </c>
      <c r="I79" s="4">
        <f t="shared" si="11"/>
        <v>0</v>
      </c>
      <c r="J79" s="4">
        <f t="shared" si="12"/>
        <v>0</v>
      </c>
      <c r="K79" s="4">
        <f t="shared" si="13"/>
        <v>0</v>
      </c>
      <c r="L79" s="4">
        <f t="shared" si="15"/>
        <v>0</v>
      </c>
    </row>
    <row r="80" spans="1:12" x14ac:dyDescent="0.25">
      <c r="A80" s="15">
        <f t="shared" si="14"/>
        <v>44105</v>
      </c>
      <c r="B80">
        <f t="shared" si="9"/>
        <v>7</v>
      </c>
      <c r="C80">
        <v>79</v>
      </c>
      <c r="D80" s="4">
        <f t="shared" si="10"/>
        <v>0</v>
      </c>
      <c r="E80" s="4">
        <f>IF(ISNA(VLOOKUP(A80,'Extra aflossing'!A:F,3,0)),0,VLOOKUP(A80,'Extra aflossing'!A:F,3,0))</f>
        <v>0</v>
      </c>
      <c r="F80" s="4">
        <f>L79*Invoer!$B$8/12</f>
        <v>0</v>
      </c>
      <c r="G80" s="4">
        <f>ABS(PMT(Invoer!$B$7/12,360-C80+1,L79,0))</f>
        <v>0</v>
      </c>
      <c r="H80" s="4">
        <f t="shared" si="8"/>
        <v>0</v>
      </c>
      <c r="I80" s="4">
        <f t="shared" si="11"/>
        <v>0</v>
      </c>
      <c r="J80" s="4">
        <f t="shared" si="12"/>
        <v>0</v>
      </c>
      <c r="K80" s="4">
        <f t="shared" si="13"/>
        <v>0</v>
      </c>
      <c r="L80" s="4">
        <f t="shared" si="15"/>
        <v>0</v>
      </c>
    </row>
    <row r="81" spans="1:12" x14ac:dyDescent="0.25">
      <c r="A81" s="15">
        <f t="shared" si="14"/>
        <v>44136</v>
      </c>
      <c r="B81">
        <f t="shared" si="9"/>
        <v>7</v>
      </c>
      <c r="C81">
        <v>80</v>
      </c>
      <c r="D81" s="4">
        <f t="shared" si="10"/>
        <v>0</v>
      </c>
      <c r="E81" s="4">
        <f>IF(ISNA(VLOOKUP(A81,'Extra aflossing'!A:F,3,0)),0,VLOOKUP(A81,'Extra aflossing'!A:F,3,0))</f>
        <v>0</v>
      </c>
      <c r="F81" s="4">
        <f>L80*Invoer!$B$8/12</f>
        <v>0</v>
      </c>
      <c r="G81" s="4">
        <f>ABS(PMT(Invoer!$B$7/12,360-C81+1,L80,0))</f>
        <v>0</v>
      </c>
      <c r="H81" s="4">
        <f t="shared" si="8"/>
        <v>0</v>
      </c>
      <c r="I81" s="4">
        <f t="shared" si="11"/>
        <v>0</v>
      </c>
      <c r="J81" s="4">
        <f t="shared" si="12"/>
        <v>0</v>
      </c>
      <c r="K81" s="4">
        <f t="shared" si="13"/>
        <v>0</v>
      </c>
      <c r="L81" s="4">
        <f t="shared" si="15"/>
        <v>0</v>
      </c>
    </row>
    <row r="82" spans="1:12" x14ac:dyDescent="0.25">
      <c r="A82" s="15">
        <f t="shared" si="14"/>
        <v>44166</v>
      </c>
      <c r="B82">
        <f t="shared" si="9"/>
        <v>7</v>
      </c>
      <c r="C82">
        <v>81</v>
      </c>
      <c r="D82" s="4">
        <f t="shared" si="10"/>
        <v>0</v>
      </c>
      <c r="E82" s="4">
        <f>IF(ISNA(VLOOKUP(A82,'Extra aflossing'!A:F,3,0)),0,VLOOKUP(A82,'Extra aflossing'!A:F,3,0))</f>
        <v>0</v>
      </c>
      <c r="F82" s="4">
        <f>L81*Invoer!$B$8/12</f>
        <v>0</v>
      </c>
      <c r="G82" s="4">
        <f>ABS(PMT(Invoer!$B$7/12,360-C82+1,L81,0))</f>
        <v>0</v>
      </c>
      <c r="H82" s="4">
        <f t="shared" si="8"/>
        <v>0</v>
      </c>
      <c r="I82" s="4">
        <f t="shared" si="11"/>
        <v>0</v>
      </c>
      <c r="J82" s="4">
        <f t="shared" si="12"/>
        <v>0</v>
      </c>
      <c r="K82" s="4">
        <f t="shared" si="13"/>
        <v>0</v>
      </c>
      <c r="L82" s="4">
        <f t="shared" si="15"/>
        <v>0</v>
      </c>
    </row>
    <row r="83" spans="1:12" x14ac:dyDescent="0.25">
      <c r="A83" s="15">
        <f t="shared" si="14"/>
        <v>44197</v>
      </c>
      <c r="B83">
        <f t="shared" si="9"/>
        <v>7</v>
      </c>
      <c r="C83">
        <v>82</v>
      </c>
      <c r="D83" s="4">
        <f t="shared" si="10"/>
        <v>0</v>
      </c>
      <c r="E83" s="4">
        <f>IF(ISNA(VLOOKUP(A83,'Extra aflossing'!A:F,3,0)),0,VLOOKUP(A83,'Extra aflossing'!A:F,3,0))</f>
        <v>0</v>
      </c>
      <c r="F83" s="4">
        <f>L82*Invoer!$B$8/12</f>
        <v>0</v>
      </c>
      <c r="G83" s="4">
        <f>ABS(PMT(Invoer!$B$7/12,360-C83+1,L82,0))</f>
        <v>0</v>
      </c>
      <c r="H83" s="4">
        <f t="shared" si="8"/>
        <v>0</v>
      </c>
      <c r="I83" s="4">
        <f t="shared" si="11"/>
        <v>0</v>
      </c>
      <c r="J83" s="4">
        <f t="shared" si="12"/>
        <v>0</v>
      </c>
      <c r="K83" s="4">
        <f t="shared" si="13"/>
        <v>0</v>
      </c>
      <c r="L83" s="4">
        <f t="shared" si="15"/>
        <v>0</v>
      </c>
    </row>
    <row r="84" spans="1:12" x14ac:dyDescent="0.25">
      <c r="A84" s="15">
        <f t="shared" si="14"/>
        <v>44228</v>
      </c>
      <c r="B84">
        <f t="shared" si="9"/>
        <v>7</v>
      </c>
      <c r="C84">
        <v>83</v>
      </c>
      <c r="D84" s="4">
        <f t="shared" si="10"/>
        <v>0</v>
      </c>
      <c r="E84" s="4">
        <f>IF(ISNA(VLOOKUP(A84,'Extra aflossing'!A:F,3,0)),0,VLOOKUP(A84,'Extra aflossing'!A:F,3,0))</f>
        <v>0</v>
      </c>
      <c r="F84" s="4">
        <f>L83*Invoer!$B$8/12</f>
        <v>0</v>
      </c>
      <c r="G84" s="4">
        <f>ABS(PMT(Invoer!$B$7/12,360-C84+1,L83,0))</f>
        <v>0</v>
      </c>
      <c r="H84" s="4">
        <f t="shared" si="8"/>
        <v>0</v>
      </c>
      <c r="I84" s="4">
        <f t="shared" si="11"/>
        <v>0</v>
      </c>
      <c r="J84" s="4">
        <f t="shared" si="12"/>
        <v>0</v>
      </c>
      <c r="K84" s="4">
        <f t="shared" si="13"/>
        <v>0</v>
      </c>
      <c r="L84" s="4">
        <f t="shared" si="15"/>
        <v>0</v>
      </c>
    </row>
    <row r="85" spans="1:12" x14ac:dyDescent="0.25">
      <c r="A85" s="15">
        <f t="shared" si="14"/>
        <v>44256</v>
      </c>
      <c r="B85">
        <f t="shared" si="9"/>
        <v>7</v>
      </c>
      <c r="C85">
        <v>84</v>
      </c>
      <c r="D85" s="4">
        <f t="shared" si="10"/>
        <v>0</v>
      </c>
      <c r="E85" s="4">
        <f>IF(ISNA(VLOOKUP(A85,'Extra aflossing'!A:F,3,0)),0,VLOOKUP(A85,'Extra aflossing'!A:F,3,0))</f>
        <v>0</v>
      </c>
      <c r="F85" s="4">
        <f>L84*Invoer!$B$8/12</f>
        <v>0</v>
      </c>
      <c r="G85" s="4">
        <f>ABS(PMT(Invoer!$B$7/12,360-C85+1,L84,0))</f>
        <v>0</v>
      </c>
      <c r="H85" s="4">
        <f t="shared" si="8"/>
        <v>0</v>
      </c>
      <c r="I85" s="4">
        <f t="shared" si="11"/>
        <v>0</v>
      </c>
      <c r="J85" s="4">
        <f t="shared" si="12"/>
        <v>0</v>
      </c>
      <c r="K85" s="4">
        <f t="shared" si="13"/>
        <v>0</v>
      </c>
      <c r="L85" s="4">
        <f t="shared" si="15"/>
        <v>0</v>
      </c>
    </row>
    <row r="86" spans="1:12" x14ac:dyDescent="0.25">
      <c r="A86" s="15">
        <f t="shared" si="14"/>
        <v>44287</v>
      </c>
      <c r="B86">
        <f t="shared" si="9"/>
        <v>8</v>
      </c>
      <c r="C86">
        <v>85</v>
      </c>
      <c r="D86" s="4">
        <f t="shared" si="10"/>
        <v>0</v>
      </c>
      <c r="E86" s="4">
        <f>IF(ISNA(VLOOKUP(A86,'Extra aflossing'!A:F,3,0)),0,VLOOKUP(A86,'Extra aflossing'!A:F,3,0))</f>
        <v>0</v>
      </c>
      <c r="F86" s="4">
        <f>L85*Invoer!$B$8/12</f>
        <v>0</v>
      </c>
      <c r="G86" s="4">
        <f>ABS(PMT(Invoer!$B$7/12,360-C86+1,L85,0))</f>
        <v>0</v>
      </c>
      <c r="H86" s="4">
        <f t="shared" si="8"/>
        <v>0</v>
      </c>
      <c r="I86" s="4">
        <f t="shared" si="11"/>
        <v>0</v>
      </c>
      <c r="J86" s="4">
        <f t="shared" si="12"/>
        <v>0</v>
      </c>
      <c r="K86" s="4">
        <f t="shared" si="13"/>
        <v>0</v>
      </c>
      <c r="L86" s="4">
        <f t="shared" si="15"/>
        <v>0</v>
      </c>
    </row>
    <row r="87" spans="1:12" x14ac:dyDescent="0.25">
      <c r="A87" s="15">
        <f t="shared" si="14"/>
        <v>44317</v>
      </c>
      <c r="B87">
        <f t="shared" si="9"/>
        <v>8</v>
      </c>
      <c r="C87">
        <v>86</v>
      </c>
      <c r="D87" s="4">
        <f t="shared" si="10"/>
        <v>0</v>
      </c>
      <c r="E87" s="4">
        <f>IF(ISNA(VLOOKUP(A87,'Extra aflossing'!A:F,3,0)),0,VLOOKUP(A87,'Extra aflossing'!A:F,3,0))</f>
        <v>0</v>
      </c>
      <c r="F87" s="4">
        <f>L86*Invoer!$B$8/12</f>
        <v>0</v>
      </c>
      <c r="G87" s="4">
        <f>ABS(PMT(Invoer!$B$7/12,360-C87+1,L86,0))</f>
        <v>0</v>
      </c>
      <c r="H87" s="4">
        <f t="shared" si="8"/>
        <v>0</v>
      </c>
      <c r="I87" s="4">
        <f t="shared" si="11"/>
        <v>0</v>
      </c>
      <c r="J87" s="4">
        <f t="shared" si="12"/>
        <v>0</v>
      </c>
      <c r="K87" s="4">
        <f t="shared" si="13"/>
        <v>0</v>
      </c>
      <c r="L87" s="4">
        <f t="shared" si="15"/>
        <v>0</v>
      </c>
    </row>
    <row r="88" spans="1:12" x14ac:dyDescent="0.25">
      <c r="A88" s="15">
        <f t="shared" si="14"/>
        <v>44348</v>
      </c>
      <c r="B88">
        <f t="shared" si="9"/>
        <v>8</v>
      </c>
      <c r="C88">
        <v>87</v>
      </c>
      <c r="D88" s="4">
        <f t="shared" si="10"/>
        <v>0</v>
      </c>
      <c r="E88" s="4">
        <f>IF(ISNA(VLOOKUP(A88,'Extra aflossing'!A:F,3,0)),0,VLOOKUP(A88,'Extra aflossing'!A:F,3,0))</f>
        <v>0</v>
      </c>
      <c r="F88" s="4">
        <f>L87*Invoer!$B$8/12</f>
        <v>0</v>
      </c>
      <c r="G88" s="4">
        <f>ABS(PMT(Invoer!$B$7/12,360-C88+1,L87,0))</f>
        <v>0</v>
      </c>
      <c r="H88" s="4">
        <f t="shared" si="8"/>
        <v>0</v>
      </c>
      <c r="I88" s="4">
        <f t="shared" si="11"/>
        <v>0</v>
      </c>
      <c r="J88" s="4">
        <f t="shared" si="12"/>
        <v>0</v>
      </c>
      <c r="K88" s="4">
        <f t="shared" si="13"/>
        <v>0</v>
      </c>
      <c r="L88" s="4">
        <f t="shared" si="15"/>
        <v>0</v>
      </c>
    </row>
    <row r="89" spans="1:12" x14ac:dyDescent="0.25">
      <c r="A89" s="15">
        <f t="shared" si="14"/>
        <v>44378</v>
      </c>
      <c r="B89">
        <f t="shared" si="9"/>
        <v>8</v>
      </c>
      <c r="C89">
        <v>88</v>
      </c>
      <c r="D89" s="4">
        <f t="shared" si="10"/>
        <v>0</v>
      </c>
      <c r="E89" s="4">
        <f>IF(ISNA(VLOOKUP(A89,'Extra aflossing'!A:F,3,0)),0,VLOOKUP(A89,'Extra aflossing'!A:F,3,0))</f>
        <v>0</v>
      </c>
      <c r="F89" s="4">
        <f>L88*Invoer!$B$8/12</f>
        <v>0</v>
      </c>
      <c r="G89" s="4">
        <f>ABS(PMT(Invoer!$B$7/12,360-C89+1,L88,0))</f>
        <v>0</v>
      </c>
      <c r="H89" s="4">
        <f t="shared" si="8"/>
        <v>0</v>
      </c>
      <c r="I89" s="4">
        <f t="shared" si="11"/>
        <v>0</v>
      </c>
      <c r="J89" s="4">
        <f t="shared" si="12"/>
        <v>0</v>
      </c>
      <c r="K89" s="4">
        <f t="shared" si="13"/>
        <v>0</v>
      </c>
      <c r="L89" s="4">
        <f t="shared" si="15"/>
        <v>0</v>
      </c>
    </row>
    <row r="90" spans="1:12" x14ac:dyDescent="0.25">
      <c r="A90" s="15">
        <f t="shared" si="14"/>
        <v>44409</v>
      </c>
      <c r="B90">
        <f t="shared" si="9"/>
        <v>8</v>
      </c>
      <c r="C90">
        <v>89</v>
      </c>
      <c r="D90" s="4">
        <f t="shared" si="10"/>
        <v>0</v>
      </c>
      <c r="E90" s="4">
        <f>IF(ISNA(VLOOKUP(A90,'Extra aflossing'!A:F,3,0)),0,VLOOKUP(A90,'Extra aflossing'!A:F,3,0))</f>
        <v>0</v>
      </c>
      <c r="F90" s="4">
        <f>L89*Invoer!$B$8/12</f>
        <v>0</v>
      </c>
      <c r="G90" s="4">
        <f>ABS(PMT(Invoer!$B$7/12,360-C90+1,L89,0))</f>
        <v>0</v>
      </c>
      <c r="H90" s="4">
        <f t="shared" si="8"/>
        <v>0</v>
      </c>
      <c r="I90" s="4">
        <f t="shared" si="11"/>
        <v>0</v>
      </c>
      <c r="J90" s="4">
        <f t="shared" si="12"/>
        <v>0</v>
      </c>
      <c r="K90" s="4">
        <f t="shared" si="13"/>
        <v>0</v>
      </c>
      <c r="L90" s="4">
        <f t="shared" si="15"/>
        <v>0</v>
      </c>
    </row>
    <row r="91" spans="1:12" x14ac:dyDescent="0.25">
      <c r="A91" s="15">
        <f t="shared" si="14"/>
        <v>44440</v>
      </c>
      <c r="B91">
        <f t="shared" si="9"/>
        <v>8</v>
      </c>
      <c r="C91">
        <v>90</v>
      </c>
      <c r="D91" s="4">
        <f t="shared" si="10"/>
        <v>0</v>
      </c>
      <c r="E91" s="4">
        <f>IF(ISNA(VLOOKUP(A91,'Extra aflossing'!A:F,3,0)),0,VLOOKUP(A91,'Extra aflossing'!A:F,3,0))</f>
        <v>0</v>
      </c>
      <c r="F91" s="4">
        <f>L90*Invoer!$B$8/12</f>
        <v>0</v>
      </c>
      <c r="G91" s="4">
        <f>ABS(PMT(Invoer!$B$7/12,360-C91+1,L90,0))</f>
        <v>0</v>
      </c>
      <c r="H91" s="4">
        <f t="shared" si="8"/>
        <v>0</v>
      </c>
      <c r="I91" s="4">
        <f t="shared" si="11"/>
        <v>0</v>
      </c>
      <c r="J91" s="4">
        <f t="shared" si="12"/>
        <v>0</v>
      </c>
      <c r="K91" s="4">
        <f t="shared" si="13"/>
        <v>0</v>
      </c>
      <c r="L91" s="4">
        <f t="shared" si="15"/>
        <v>0</v>
      </c>
    </row>
    <row r="92" spans="1:12" x14ac:dyDescent="0.25">
      <c r="A92" s="15">
        <f t="shared" si="14"/>
        <v>44470</v>
      </c>
      <c r="B92">
        <f t="shared" si="9"/>
        <v>8</v>
      </c>
      <c r="C92">
        <v>91</v>
      </c>
      <c r="D92" s="4">
        <f t="shared" si="10"/>
        <v>0</v>
      </c>
      <c r="E92" s="4">
        <f>IF(ISNA(VLOOKUP(A92,'Extra aflossing'!A:F,3,0)),0,VLOOKUP(A92,'Extra aflossing'!A:F,3,0))</f>
        <v>0</v>
      </c>
      <c r="F92" s="4">
        <f>L91*Invoer!$B$8/12</f>
        <v>0</v>
      </c>
      <c r="G92" s="4">
        <f>ABS(PMT(Invoer!$B$7/12,360-C92+1,L91,0))</f>
        <v>0</v>
      </c>
      <c r="H92" s="4">
        <f t="shared" si="8"/>
        <v>0</v>
      </c>
      <c r="I92" s="4">
        <f t="shared" si="11"/>
        <v>0</v>
      </c>
      <c r="J92" s="4">
        <f t="shared" si="12"/>
        <v>0</v>
      </c>
      <c r="K92" s="4">
        <f t="shared" si="13"/>
        <v>0</v>
      </c>
      <c r="L92" s="4">
        <f t="shared" si="15"/>
        <v>0</v>
      </c>
    </row>
    <row r="93" spans="1:12" x14ac:dyDescent="0.25">
      <c r="A93" s="15">
        <f t="shared" si="14"/>
        <v>44501</v>
      </c>
      <c r="B93">
        <f t="shared" si="9"/>
        <v>8</v>
      </c>
      <c r="C93">
        <v>92</v>
      </c>
      <c r="D93" s="4">
        <f t="shared" si="10"/>
        <v>0</v>
      </c>
      <c r="E93" s="4">
        <f>IF(ISNA(VLOOKUP(A93,'Extra aflossing'!A:F,3,0)),0,VLOOKUP(A93,'Extra aflossing'!A:F,3,0))</f>
        <v>0</v>
      </c>
      <c r="F93" s="4">
        <f>L92*Invoer!$B$8/12</f>
        <v>0</v>
      </c>
      <c r="G93" s="4">
        <f>ABS(PMT(Invoer!$B$7/12,360-C93+1,L92,0))</f>
        <v>0</v>
      </c>
      <c r="H93" s="4">
        <f t="shared" si="8"/>
        <v>0</v>
      </c>
      <c r="I93" s="4">
        <f t="shared" si="11"/>
        <v>0</v>
      </c>
      <c r="J93" s="4">
        <f t="shared" si="12"/>
        <v>0</v>
      </c>
      <c r="K93" s="4">
        <f t="shared" si="13"/>
        <v>0</v>
      </c>
      <c r="L93" s="4">
        <f t="shared" si="15"/>
        <v>0</v>
      </c>
    </row>
    <row r="94" spans="1:12" x14ac:dyDescent="0.25">
      <c r="A94" s="15">
        <f t="shared" si="14"/>
        <v>44531</v>
      </c>
      <c r="B94">
        <f t="shared" si="9"/>
        <v>8</v>
      </c>
      <c r="C94">
        <v>93</v>
      </c>
      <c r="D94" s="4">
        <f t="shared" si="10"/>
        <v>0</v>
      </c>
      <c r="E94" s="4">
        <f>IF(ISNA(VLOOKUP(A94,'Extra aflossing'!A:F,3,0)),0,VLOOKUP(A94,'Extra aflossing'!A:F,3,0))</f>
        <v>0</v>
      </c>
      <c r="F94" s="4">
        <f>L93*Invoer!$B$8/12</f>
        <v>0</v>
      </c>
      <c r="G94" s="4">
        <f>ABS(PMT(Invoer!$B$7/12,360-C94+1,L93,0))</f>
        <v>0</v>
      </c>
      <c r="H94" s="4">
        <f t="shared" si="8"/>
        <v>0</v>
      </c>
      <c r="I94" s="4">
        <f t="shared" si="11"/>
        <v>0</v>
      </c>
      <c r="J94" s="4">
        <f t="shared" si="12"/>
        <v>0</v>
      </c>
      <c r="K94" s="4">
        <f t="shared" si="13"/>
        <v>0</v>
      </c>
      <c r="L94" s="4">
        <f t="shared" si="15"/>
        <v>0</v>
      </c>
    </row>
    <row r="95" spans="1:12" x14ac:dyDescent="0.25">
      <c r="A95" s="15">
        <f t="shared" si="14"/>
        <v>44562</v>
      </c>
      <c r="B95">
        <f t="shared" si="9"/>
        <v>8</v>
      </c>
      <c r="C95">
        <v>94</v>
      </c>
      <c r="D95" s="4">
        <f t="shared" si="10"/>
        <v>0</v>
      </c>
      <c r="E95" s="4">
        <f>IF(ISNA(VLOOKUP(A95,'Extra aflossing'!A:F,3,0)),0,VLOOKUP(A95,'Extra aflossing'!A:F,3,0))</f>
        <v>0</v>
      </c>
      <c r="F95" s="4">
        <f>L94*Invoer!$B$8/12</f>
        <v>0</v>
      </c>
      <c r="G95" s="4">
        <f>ABS(PMT(Invoer!$B$7/12,360-C95+1,L94,0))</f>
        <v>0</v>
      </c>
      <c r="H95" s="4">
        <f t="shared" si="8"/>
        <v>0</v>
      </c>
      <c r="I95" s="4">
        <f t="shared" si="11"/>
        <v>0</v>
      </c>
      <c r="J95" s="4">
        <f t="shared" si="12"/>
        <v>0</v>
      </c>
      <c r="K95" s="4">
        <f t="shared" si="13"/>
        <v>0</v>
      </c>
      <c r="L95" s="4">
        <f t="shared" si="15"/>
        <v>0</v>
      </c>
    </row>
    <row r="96" spans="1:12" x14ac:dyDescent="0.25">
      <c r="A96" s="15">
        <f t="shared" si="14"/>
        <v>44593</v>
      </c>
      <c r="B96">
        <f t="shared" si="9"/>
        <v>8</v>
      </c>
      <c r="C96">
        <v>95</v>
      </c>
      <c r="D96" s="4">
        <f t="shared" si="10"/>
        <v>0</v>
      </c>
      <c r="E96" s="4">
        <f>IF(ISNA(VLOOKUP(A96,'Extra aflossing'!A:F,3,0)),0,VLOOKUP(A96,'Extra aflossing'!A:F,3,0))</f>
        <v>0</v>
      </c>
      <c r="F96" s="4">
        <f>L95*Invoer!$B$8/12</f>
        <v>0</v>
      </c>
      <c r="G96" s="4">
        <f>ABS(PMT(Invoer!$B$7/12,360-C96+1,L95,0))</f>
        <v>0</v>
      </c>
      <c r="H96" s="4">
        <f t="shared" si="8"/>
        <v>0</v>
      </c>
      <c r="I96" s="4">
        <f t="shared" si="11"/>
        <v>0</v>
      </c>
      <c r="J96" s="4">
        <f t="shared" si="12"/>
        <v>0</v>
      </c>
      <c r="K96" s="4">
        <f t="shared" si="13"/>
        <v>0</v>
      </c>
      <c r="L96" s="4">
        <f t="shared" si="15"/>
        <v>0</v>
      </c>
    </row>
    <row r="97" spans="1:12" x14ac:dyDescent="0.25">
      <c r="A97" s="15">
        <f t="shared" si="14"/>
        <v>44621</v>
      </c>
      <c r="B97">
        <f t="shared" si="9"/>
        <v>8</v>
      </c>
      <c r="C97">
        <v>96</v>
      </c>
      <c r="D97" s="4">
        <f t="shared" si="10"/>
        <v>0</v>
      </c>
      <c r="E97" s="4">
        <f>IF(ISNA(VLOOKUP(A97,'Extra aflossing'!A:F,3,0)),0,VLOOKUP(A97,'Extra aflossing'!A:F,3,0))</f>
        <v>0</v>
      </c>
      <c r="F97" s="4">
        <f>L96*Invoer!$B$8/12</f>
        <v>0</v>
      </c>
      <c r="G97" s="4">
        <f>ABS(PMT(Invoer!$B$7/12,360-C97+1,L96,0))</f>
        <v>0</v>
      </c>
      <c r="H97" s="4">
        <f t="shared" si="8"/>
        <v>0</v>
      </c>
      <c r="I97" s="4">
        <f t="shared" si="11"/>
        <v>0</v>
      </c>
      <c r="J97" s="4">
        <f t="shared" si="12"/>
        <v>0</v>
      </c>
      <c r="K97" s="4">
        <f t="shared" si="13"/>
        <v>0</v>
      </c>
      <c r="L97" s="4">
        <f t="shared" si="15"/>
        <v>0</v>
      </c>
    </row>
    <row r="98" spans="1:12" x14ac:dyDescent="0.25">
      <c r="A98" s="15">
        <f t="shared" si="14"/>
        <v>44652</v>
      </c>
      <c r="B98">
        <f t="shared" si="9"/>
        <v>9</v>
      </c>
      <c r="C98">
        <v>97</v>
      </c>
      <c r="D98" s="4">
        <f t="shared" si="10"/>
        <v>0</v>
      </c>
      <c r="E98" s="4">
        <f>IF(ISNA(VLOOKUP(A98,'Extra aflossing'!A:F,3,0)),0,VLOOKUP(A98,'Extra aflossing'!A:F,3,0))</f>
        <v>0</v>
      </c>
      <c r="F98" s="4">
        <f>L97*Invoer!$B$8/12</f>
        <v>0</v>
      </c>
      <c r="G98" s="4">
        <f>ABS(PMT(Invoer!$B$7/12,360-C98+1,L97,0))</f>
        <v>0</v>
      </c>
      <c r="H98" s="4">
        <f t="shared" si="8"/>
        <v>0</v>
      </c>
      <c r="I98" s="4">
        <f t="shared" si="11"/>
        <v>0</v>
      </c>
      <c r="J98" s="4">
        <f t="shared" si="12"/>
        <v>0</v>
      </c>
      <c r="K98" s="4">
        <f t="shared" si="13"/>
        <v>0</v>
      </c>
      <c r="L98" s="4">
        <f t="shared" si="15"/>
        <v>0</v>
      </c>
    </row>
    <row r="99" spans="1:12" x14ac:dyDescent="0.25">
      <c r="A99" s="15">
        <f t="shared" si="14"/>
        <v>44682</v>
      </c>
      <c r="B99">
        <f t="shared" si="9"/>
        <v>9</v>
      </c>
      <c r="C99">
        <v>98</v>
      </c>
      <c r="D99" s="4">
        <f t="shared" si="10"/>
        <v>0</v>
      </c>
      <c r="E99" s="4">
        <f>IF(ISNA(VLOOKUP(A99,'Extra aflossing'!A:F,3,0)),0,VLOOKUP(A99,'Extra aflossing'!A:F,3,0))</f>
        <v>0</v>
      </c>
      <c r="F99" s="4">
        <f>L98*Invoer!$B$8/12</f>
        <v>0</v>
      </c>
      <c r="G99" s="4">
        <f>ABS(PMT(Invoer!$B$7/12,360-C99+1,L98,0))</f>
        <v>0</v>
      </c>
      <c r="H99" s="4">
        <f t="shared" si="8"/>
        <v>0</v>
      </c>
      <c r="I99" s="4">
        <f t="shared" si="11"/>
        <v>0</v>
      </c>
      <c r="J99" s="4">
        <f t="shared" si="12"/>
        <v>0</v>
      </c>
      <c r="K99" s="4">
        <f t="shared" si="13"/>
        <v>0</v>
      </c>
      <c r="L99" s="4">
        <f t="shared" si="15"/>
        <v>0</v>
      </c>
    </row>
    <row r="100" spans="1:12" x14ac:dyDescent="0.25">
      <c r="A100" s="15">
        <f t="shared" si="14"/>
        <v>44713</v>
      </c>
      <c r="B100">
        <f t="shared" si="9"/>
        <v>9</v>
      </c>
      <c r="C100">
        <v>99</v>
      </c>
      <c r="D100" s="4">
        <f t="shared" si="10"/>
        <v>0</v>
      </c>
      <c r="E100" s="4">
        <f>IF(ISNA(VLOOKUP(A100,'Extra aflossing'!A:F,3,0)),0,VLOOKUP(A100,'Extra aflossing'!A:F,3,0))</f>
        <v>0</v>
      </c>
      <c r="F100" s="4">
        <f>L99*Invoer!$B$8/12</f>
        <v>0</v>
      </c>
      <c r="G100" s="4">
        <f>ABS(PMT(Invoer!$B$7/12,360-C100+1,L99,0))</f>
        <v>0</v>
      </c>
      <c r="H100" s="4">
        <f t="shared" si="8"/>
        <v>0</v>
      </c>
      <c r="I100" s="4">
        <f t="shared" si="11"/>
        <v>0</v>
      </c>
      <c r="J100" s="4">
        <f t="shared" si="12"/>
        <v>0</v>
      </c>
      <c r="K100" s="4">
        <f t="shared" si="13"/>
        <v>0</v>
      </c>
      <c r="L100" s="4">
        <f t="shared" si="15"/>
        <v>0</v>
      </c>
    </row>
    <row r="101" spans="1:12" x14ac:dyDescent="0.25">
      <c r="A101" s="15">
        <f t="shared" si="14"/>
        <v>44743</v>
      </c>
      <c r="B101">
        <f t="shared" si="9"/>
        <v>9</v>
      </c>
      <c r="C101">
        <v>100</v>
      </c>
      <c r="D101" s="4">
        <f t="shared" si="10"/>
        <v>0</v>
      </c>
      <c r="E101" s="4">
        <f>IF(ISNA(VLOOKUP(A101,'Extra aflossing'!A:F,3,0)),0,VLOOKUP(A101,'Extra aflossing'!A:F,3,0))</f>
        <v>0</v>
      </c>
      <c r="F101" s="4">
        <f>L100*Invoer!$B$8/12</f>
        <v>0</v>
      </c>
      <c r="G101" s="4">
        <f>ABS(PMT(Invoer!$B$7/12,360-C101+1,L100,0))</f>
        <v>0</v>
      </c>
      <c r="H101" s="4">
        <f t="shared" si="8"/>
        <v>0</v>
      </c>
      <c r="I101" s="4">
        <f t="shared" si="11"/>
        <v>0</v>
      </c>
      <c r="J101" s="4">
        <f t="shared" si="12"/>
        <v>0</v>
      </c>
      <c r="K101" s="4">
        <f t="shared" si="13"/>
        <v>0</v>
      </c>
      <c r="L101" s="4">
        <f t="shared" si="15"/>
        <v>0</v>
      </c>
    </row>
    <row r="102" spans="1:12" x14ac:dyDescent="0.25">
      <c r="A102" s="15">
        <f t="shared" si="14"/>
        <v>44774</v>
      </c>
      <c r="B102">
        <f t="shared" si="9"/>
        <v>9</v>
      </c>
      <c r="C102">
        <v>101</v>
      </c>
      <c r="D102" s="4">
        <f t="shared" si="10"/>
        <v>0</v>
      </c>
      <c r="E102" s="4">
        <f>IF(ISNA(VLOOKUP(A102,'Extra aflossing'!A:F,3,0)),0,VLOOKUP(A102,'Extra aflossing'!A:F,3,0))</f>
        <v>0</v>
      </c>
      <c r="F102" s="4">
        <f>L101*Invoer!$B$8/12</f>
        <v>0</v>
      </c>
      <c r="G102" s="4">
        <f>ABS(PMT(Invoer!$B$7/12,360-C102+1,L101,0))</f>
        <v>0</v>
      </c>
      <c r="H102" s="4">
        <f t="shared" si="8"/>
        <v>0</v>
      </c>
      <c r="I102" s="4">
        <f t="shared" si="11"/>
        <v>0</v>
      </c>
      <c r="J102" s="4">
        <f t="shared" si="12"/>
        <v>0</v>
      </c>
      <c r="K102" s="4">
        <f t="shared" si="13"/>
        <v>0</v>
      </c>
      <c r="L102" s="4">
        <f t="shared" si="15"/>
        <v>0</v>
      </c>
    </row>
    <row r="103" spans="1:12" x14ac:dyDescent="0.25">
      <c r="A103" s="15">
        <f t="shared" si="14"/>
        <v>44805</v>
      </c>
      <c r="B103">
        <f t="shared" si="9"/>
        <v>9</v>
      </c>
      <c r="C103">
        <v>102</v>
      </c>
      <c r="D103" s="4">
        <f t="shared" si="10"/>
        <v>0</v>
      </c>
      <c r="E103" s="4">
        <f>IF(ISNA(VLOOKUP(A103,'Extra aflossing'!A:F,3,0)),0,VLOOKUP(A103,'Extra aflossing'!A:F,3,0))</f>
        <v>0</v>
      </c>
      <c r="F103" s="4">
        <f>L102*Invoer!$B$8/12</f>
        <v>0</v>
      </c>
      <c r="G103" s="4">
        <f>ABS(PMT(Invoer!$B$7/12,360-C103+1,L102,0))</f>
        <v>0</v>
      </c>
      <c r="H103" s="4">
        <f t="shared" si="8"/>
        <v>0</v>
      </c>
      <c r="I103" s="4">
        <f t="shared" si="11"/>
        <v>0</v>
      </c>
      <c r="J103" s="4">
        <f t="shared" si="12"/>
        <v>0</v>
      </c>
      <c r="K103" s="4">
        <f t="shared" si="13"/>
        <v>0</v>
      </c>
      <c r="L103" s="4">
        <f t="shared" si="15"/>
        <v>0</v>
      </c>
    </row>
    <row r="104" spans="1:12" x14ac:dyDescent="0.25">
      <c r="A104" s="15">
        <f t="shared" si="14"/>
        <v>44835</v>
      </c>
      <c r="B104">
        <f t="shared" si="9"/>
        <v>9</v>
      </c>
      <c r="C104">
        <v>103</v>
      </c>
      <c r="D104" s="4">
        <f t="shared" si="10"/>
        <v>0</v>
      </c>
      <c r="E104" s="4">
        <f>IF(ISNA(VLOOKUP(A104,'Extra aflossing'!A:F,3,0)),0,VLOOKUP(A104,'Extra aflossing'!A:F,3,0))</f>
        <v>0</v>
      </c>
      <c r="F104" s="4">
        <f>L103*Invoer!$B$8/12</f>
        <v>0</v>
      </c>
      <c r="G104" s="4">
        <f>ABS(PMT(Invoer!$B$7/12,360-C104+1,L103,0))</f>
        <v>0</v>
      </c>
      <c r="H104" s="4">
        <f t="shared" si="8"/>
        <v>0</v>
      </c>
      <c r="I104" s="4">
        <f t="shared" si="11"/>
        <v>0</v>
      </c>
      <c r="J104" s="4">
        <f t="shared" si="12"/>
        <v>0</v>
      </c>
      <c r="K104" s="4">
        <f t="shared" si="13"/>
        <v>0</v>
      </c>
      <c r="L104" s="4">
        <f t="shared" si="15"/>
        <v>0</v>
      </c>
    </row>
    <row r="105" spans="1:12" x14ac:dyDescent="0.25">
      <c r="A105" s="15">
        <f t="shared" si="14"/>
        <v>44866</v>
      </c>
      <c r="B105">
        <f t="shared" si="9"/>
        <v>9</v>
      </c>
      <c r="C105">
        <v>104</v>
      </c>
      <c r="D105" s="4">
        <f t="shared" si="10"/>
        <v>0</v>
      </c>
      <c r="E105" s="4">
        <f>IF(ISNA(VLOOKUP(A105,'Extra aflossing'!A:F,3,0)),0,VLOOKUP(A105,'Extra aflossing'!A:F,3,0))</f>
        <v>0</v>
      </c>
      <c r="F105" s="4">
        <f>L104*Invoer!$B$8/12</f>
        <v>0</v>
      </c>
      <c r="G105" s="4">
        <f>ABS(PMT(Invoer!$B$7/12,360-C105+1,L104,0))</f>
        <v>0</v>
      </c>
      <c r="H105" s="4">
        <f t="shared" si="8"/>
        <v>0</v>
      </c>
      <c r="I105" s="4">
        <f t="shared" si="11"/>
        <v>0</v>
      </c>
      <c r="J105" s="4">
        <f t="shared" si="12"/>
        <v>0</v>
      </c>
      <c r="K105" s="4">
        <f t="shared" si="13"/>
        <v>0</v>
      </c>
      <c r="L105" s="4">
        <f t="shared" si="15"/>
        <v>0</v>
      </c>
    </row>
    <row r="106" spans="1:12" x14ac:dyDescent="0.25">
      <c r="A106" s="15">
        <f t="shared" si="14"/>
        <v>44896</v>
      </c>
      <c r="B106">
        <f t="shared" si="9"/>
        <v>9</v>
      </c>
      <c r="C106">
        <v>105</v>
      </c>
      <c r="D106" s="4">
        <f t="shared" si="10"/>
        <v>0</v>
      </c>
      <c r="E106" s="4">
        <f>IF(ISNA(VLOOKUP(A106,'Extra aflossing'!A:F,3,0)),0,VLOOKUP(A106,'Extra aflossing'!A:F,3,0))</f>
        <v>0</v>
      </c>
      <c r="F106" s="4">
        <f>L105*Invoer!$B$8/12</f>
        <v>0</v>
      </c>
      <c r="G106" s="4">
        <f>ABS(PMT(Invoer!$B$7/12,360-C106+1,L105,0))</f>
        <v>0</v>
      </c>
      <c r="H106" s="4">
        <f t="shared" si="8"/>
        <v>0</v>
      </c>
      <c r="I106" s="4">
        <f t="shared" si="11"/>
        <v>0</v>
      </c>
      <c r="J106" s="4">
        <f t="shared" si="12"/>
        <v>0</v>
      </c>
      <c r="K106" s="4">
        <f t="shared" si="13"/>
        <v>0</v>
      </c>
      <c r="L106" s="4">
        <f t="shared" si="15"/>
        <v>0</v>
      </c>
    </row>
    <row r="107" spans="1:12" x14ac:dyDescent="0.25">
      <c r="A107" s="15">
        <f t="shared" si="14"/>
        <v>44927</v>
      </c>
      <c r="B107">
        <f t="shared" si="9"/>
        <v>9</v>
      </c>
      <c r="C107">
        <v>106</v>
      </c>
      <c r="D107" s="4">
        <f t="shared" si="10"/>
        <v>0</v>
      </c>
      <c r="E107" s="4">
        <f>IF(ISNA(VLOOKUP(A107,'Extra aflossing'!A:F,3,0)),0,VLOOKUP(A107,'Extra aflossing'!A:F,3,0))</f>
        <v>0</v>
      </c>
      <c r="F107" s="4">
        <f>L106*Invoer!$B$8/12</f>
        <v>0</v>
      </c>
      <c r="G107" s="4">
        <f>ABS(PMT(Invoer!$B$7/12,360-C107+1,L106,0))</f>
        <v>0</v>
      </c>
      <c r="H107" s="4">
        <f t="shared" si="8"/>
        <v>0</v>
      </c>
      <c r="I107" s="4">
        <f t="shared" si="11"/>
        <v>0</v>
      </c>
      <c r="J107" s="4">
        <f t="shared" si="12"/>
        <v>0</v>
      </c>
      <c r="K107" s="4">
        <f t="shared" si="13"/>
        <v>0</v>
      </c>
      <c r="L107" s="4">
        <f t="shared" si="15"/>
        <v>0</v>
      </c>
    </row>
    <row r="108" spans="1:12" x14ac:dyDescent="0.25">
      <c r="A108" s="15">
        <f t="shared" si="14"/>
        <v>44958</v>
      </c>
      <c r="B108">
        <f t="shared" si="9"/>
        <v>9</v>
      </c>
      <c r="C108">
        <v>107</v>
      </c>
      <c r="D108" s="4">
        <f t="shared" si="10"/>
        <v>0</v>
      </c>
      <c r="E108" s="4">
        <f>IF(ISNA(VLOOKUP(A108,'Extra aflossing'!A:F,3,0)),0,VLOOKUP(A108,'Extra aflossing'!A:F,3,0))</f>
        <v>0</v>
      </c>
      <c r="F108" s="4">
        <f>L107*Invoer!$B$8/12</f>
        <v>0</v>
      </c>
      <c r="G108" s="4">
        <f>ABS(PMT(Invoer!$B$7/12,360-C108+1,L107,0))</f>
        <v>0</v>
      </c>
      <c r="H108" s="4">
        <f t="shared" si="8"/>
        <v>0</v>
      </c>
      <c r="I108" s="4">
        <f t="shared" si="11"/>
        <v>0</v>
      </c>
      <c r="J108" s="4">
        <f t="shared" si="12"/>
        <v>0</v>
      </c>
      <c r="K108" s="4">
        <f t="shared" si="13"/>
        <v>0</v>
      </c>
      <c r="L108" s="4">
        <f t="shared" si="15"/>
        <v>0</v>
      </c>
    </row>
    <row r="109" spans="1:12" x14ac:dyDescent="0.25">
      <c r="A109" s="15">
        <f t="shared" si="14"/>
        <v>44986</v>
      </c>
      <c r="B109">
        <f t="shared" si="9"/>
        <v>9</v>
      </c>
      <c r="C109">
        <v>108</v>
      </c>
      <c r="D109" s="4">
        <f t="shared" si="10"/>
        <v>0</v>
      </c>
      <c r="E109" s="4">
        <f>IF(ISNA(VLOOKUP(A109,'Extra aflossing'!A:F,3,0)),0,VLOOKUP(A109,'Extra aflossing'!A:F,3,0))</f>
        <v>0</v>
      </c>
      <c r="F109" s="4">
        <f>L108*Invoer!$B$8/12</f>
        <v>0</v>
      </c>
      <c r="G109" s="4">
        <f>ABS(PMT(Invoer!$B$7/12,360-C109+1,L108,0))</f>
        <v>0</v>
      </c>
      <c r="H109" s="4">
        <f t="shared" si="8"/>
        <v>0</v>
      </c>
      <c r="I109" s="4">
        <f t="shared" si="11"/>
        <v>0</v>
      </c>
      <c r="J109" s="4">
        <f t="shared" si="12"/>
        <v>0</v>
      </c>
      <c r="K109" s="4">
        <f t="shared" si="13"/>
        <v>0</v>
      </c>
      <c r="L109" s="4">
        <f t="shared" si="15"/>
        <v>0</v>
      </c>
    </row>
    <row r="110" spans="1:12" x14ac:dyDescent="0.25">
      <c r="A110" s="15">
        <f t="shared" si="14"/>
        <v>45017</v>
      </c>
      <c r="B110">
        <f t="shared" si="9"/>
        <v>10</v>
      </c>
      <c r="C110">
        <v>109</v>
      </c>
      <c r="D110" s="4">
        <f t="shared" si="10"/>
        <v>0</v>
      </c>
      <c r="E110" s="4">
        <f>IF(ISNA(VLOOKUP(A110,'Extra aflossing'!A:F,3,0)),0,VLOOKUP(A110,'Extra aflossing'!A:F,3,0))</f>
        <v>0</v>
      </c>
      <c r="F110" s="4">
        <f>L109*Invoer!$B$8/12</f>
        <v>0</v>
      </c>
      <c r="G110" s="4">
        <f>ABS(PMT(Invoer!$B$7/12,360-C110+1,L109,0))</f>
        <v>0</v>
      </c>
      <c r="H110" s="4">
        <f t="shared" si="8"/>
        <v>0</v>
      </c>
      <c r="I110" s="4">
        <f t="shared" si="11"/>
        <v>0</v>
      </c>
      <c r="J110" s="4">
        <f t="shared" si="12"/>
        <v>0</v>
      </c>
      <c r="K110" s="4">
        <f t="shared" si="13"/>
        <v>0</v>
      </c>
      <c r="L110" s="4">
        <f t="shared" si="15"/>
        <v>0</v>
      </c>
    </row>
    <row r="111" spans="1:12" x14ac:dyDescent="0.25">
      <c r="A111" s="15">
        <f t="shared" si="14"/>
        <v>45047</v>
      </c>
      <c r="B111">
        <f t="shared" si="9"/>
        <v>10</v>
      </c>
      <c r="C111">
        <v>110</v>
      </c>
      <c r="D111" s="4">
        <f t="shared" si="10"/>
        <v>0</v>
      </c>
      <c r="E111" s="4">
        <f>IF(ISNA(VLOOKUP(A111,'Extra aflossing'!A:F,3,0)),0,VLOOKUP(A111,'Extra aflossing'!A:F,3,0))</f>
        <v>0</v>
      </c>
      <c r="F111" s="4">
        <f>L110*Invoer!$B$8/12</f>
        <v>0</v>
      </c>
      <c r="G111" s="4">
        <f>ABS(PMT(Invoer!$B$7/12,360-C111+1,L110,0))</f>
        <v>0</v>
      </c>
      <c r="H111" s="4">
        <f t="shared" si="8"/>
        <v>0</v>
      </c>
      <c r="I111" s="4">
        <f t="shared" si="11"/>
        <v>0</v>
      </c>
      <c r="J111" s="4">
        <f t="shared" si="12"/>
        <v>0</v>
      </c>
      <c r="K111" s="4">
        <f t="shared" si="13"/>
        <v>0</v>
      </c>
      <c r="L111" s="4">
        <f t="shared" si="15"/>
        <v>0</v>
      </c>
    </row>
    <row r="112" spans="1:12" x14ac:dyDescent="0.25">
      <c r="A112" s="15">
        <f t="shared" si="14"/>
        <v>45078</v>
      </c>
      <c r="B112">
        <f t="shared" si="9"/>
        <v>10</v>
      </c>
      <c r="C112">
        <v>111</v>
      </c>
      <c r="D112" s="4">
        <f t="shared" si="10"/>
        <v>0</v>
      </c>
      <c r="E112" s="4">
        <f>IF(ISNA(VLOOKUP(A112,'Extra aflossing'!A:F,3,0)),0,VLOOKUP(A112,'Extra aflossing'!A:F,3,0))</f>
        <v>0</v>
      </c>
      <c r="F112" s="4">
        <f>L111*Invoer!$B$8/12</f>
        <v>0</v>
      </c>
      <c r="G112" s="4">
        <f>ABS(PMT(Invoer!$B$7/12,360-C112+1,L111,0))</f>
        <v>0</v>
      </c>
      <c r="H112" s="4">
        <f t="shared" si="8"/>
        <v>0</v>
      </c>
      <c r="I112" s="4">
        <f t="shared" si="11"/>
        <v>0</v>
      </c>
      <c r="J112" s="4">
        <f t="shared" si="12"/>
        <v>0</v>
      </c>
      <c r="K112" s="4">
        <f t="shared" si="13"/>
        <v>0</v>
      </c>
      <c r="L112" s="4">
        <f t="shared" si="15"/>
        <v>0</v>
      </c>
    </row>
    <row r="113" spans="1:12" x14ac:dyDescent="0.25">
      <c r="A113" s="15">
        <f t="shared" si="14"/>
        <v>45108</v>
      </c>
      <c r="B113">
        <f t="shared" si="9"/>
        <v>10</v>
      </c>
      <c r="C113">
        <v>112</v>
      </c>
      <c r="D113" s="4">
        <f t="shared" si="10"/>
        <v>0</v>
      </c>
      <c r="E113" s="4">
        <f>IF(ISNA(VLOOKUP(A113,'Extra aflossing'!A:F,3,0)),0,VLOOKUP(A113,'Extra aflossing'!A:F,3,0))</f>
        <v>0</v>
      </c>
      <c r="F113" s="4">
        <f>L112*Invoer!$B$8/12</f>
        <v>0</v>
      </c>
      <c r="G113" s="4">
        <f>ABS(PMT(Invoer!$B$7/12,360-C113+1,L112,0))</f>
        <v>0</v>
      </c>
      <c r="H113" s="4">
        <f t="shared" si="8"/>
        <v>0</v>
      </c>
      <c r="I113" s="4">
        <f t="shared" si="11"/>
        <v>0</v>
      </c>
      <c r="J113" s="4">
        <f t="shared" si="12"/>
        <v>0</v>
      </c>
      <c r="K113" s="4">
        <f t="shared" si="13"/>
        <v>0</v>
      </c>
      <c r="L113" s="4">
        <f t="shared" si="15"/>
        <v>0</v>
      </c>
    </row>
    <row r="114" spans="1:12" x14ac:dyDescent="0.25">
      <c r="A114" s="15">
        <f t="shared" si="14"/>
        <v>45139</v>
      </c>
      <c r="B114">
        <f t="shared" si="9"/>
        <v>10</v>
      </c>
      <c r="C114">
        <v>113</v>
      </c>
      <c r="D114" s="4">
        <f t="shared" si="10"/>
        <v>0</v>
      </c>
      <c r="E114" s="4">
        <f>IF(ISNA(VLOOKUP(A114,'Extra aflossing'!A:F,3,0)),0,VLOOKUP(A114,'Extra aflossing'!A:F,3,0))</f>
        <v>0</v>
      </c>
      <c r="F114" s="4">
        <f>L113*Invoer!$B$8/12</f>
        <v>0</v>
      </c>
      <c r="G114" s="4">
        <f>ABS(PMT(Invoer!$B$7/12,360-C114+1,L113,0))</f>
        <v>0</v>
      </c>
      <c r="H114" s="4">
        <f t="shared" si="8"/>
        <v>0</v>
      </c>
      <c r="I114" s="4">
        <f t="shared" si="11"/>
        <v>0</v>
      </c>
      <c r="J114" s="4">
        <f t="shared" si="12"/>
        <v>0</v>
      </c>
      <c r="K114" s="4">
        <f t="shared" si="13"/>
        <v>0</v>
      </c>
      <c r="L114" s="4">
        <f t="shared" si="15"/>
        <v>0</v>
      </c>
    </row>
    <row r="115" spans="1:12" x14ac:dyDescent="0.25">
      <c r="A115" s="15">
        <f t="shared" si="14"/>
        <v>45170</v>
      </c>
      <c r="B115">
        <f t="shared" si="9"/>
        <v>10</v>
      </c>
      <c r="C115">
        <v>114</v>
      </c>
      <c r="D115" s="4">
        <f t="shared" si="10"/>
        <v>0</v>
      </c>
      <c r="E115" s="4">
        <f>IF(ISNA(VLOOKUP(A115,'Extra aflossing'!A:F,3,0)),0,VLOOKUP(A115,'Extra aflossing'!A:F,3,0))</f>
        <v>0</v>
      </c>
      <c r="F115" s="4">
        <f>L114*Invoer!$B$8/12</f>
        <v>0</v>
      </c>
      <c r="G115" s="4">
        <f>ABS(PMT(Invoer!$B$7/12,360-C115+1,L114,0))</f>
        <v>0</v>
      </c>
      <c r="H115" s="4">
        <f t="shared" si="8"/>
        <v>0</v>
      </c>
      <c r="I115" s="4">
        <f t="shared" si="11"/>
        <v>0</v>
      </c>
      <c r="J115" s="4">
        <f t="shared" si="12"/>
        <v>0</v>
      </c>
      <c r="K115" s="4">
        <f t="shared" si="13"/>
        <v>0</v>
      </c>
      <c r="L115" s="4">
        <f t="shared" si="15"/>
        <v>0</v>
      </c>
    </row>
    <row r="116" spans="1:12" x14ac:dyDescent="0.25">
      <c r="A116" s="15">
        <f t="shared" si="14"/>
        <v>45200</v>
      </c>
      <c r="B116">
        <f t="shared" si="9"/>
        <v>10</v>
      </c>
      <c r="C116">
        <v>115</v>
      </c>
      <c r="D116" s="4">
        <f t="shared" si="10"/>
        <v>0</v>
      </c>
      <c r="E116" s="4">
        <f>IF(ISNA(VLOOKUP(A116,'Extra aflossing'!A:F,3,0)),0,VLOOKUP(A116,'Extra aflossing'!A:F,3,0))</f>
        <v>0</v>
      </c>
      <c r="F116" s="4">
        <f>L115*Invoer!$B$8/12</f>
        <v>0</v>
      </c>
      <c r="G116" s="4">
        <f>ABS(PMT(Invoer!$B$7/12,360-C116+1,L115,0))</f>
        <v>0</v>
      </c>
      <c r="H116" s="4">
        <f t="shared" si="8"/>
        <v>0</v>
      </c>
      <c r="I116" s="4">
        <f t="shared" si="11"/>
        <v>0</v>
      </c>
      <c r="J116" s="4">
        <f t="shared" si="12"/>
        <v>0</v>
      </c>
      <c r="K116" s="4">
        <f t="shared" si="13"/>
        <v>0</v>
      </c>
      <c r="L116" s="4">
        <f t="shared" si="15"/>
        <v>0</v>
      </c>
    </row>
    <row r="117" spans="1:12" x14ac:dyDescent="0.25">
      <c r="A117" s="15">
        <f t="shared" si="14"/>
        <v>45231</v>
      </c>
      <c r="B117">
        <f t="shared" si="9"/>
        <v>10</v>
      </c>
      <c r="C117">
        <v>116</v>
      </c>
      <c r="D117" s="4">
        <f t="shared" si="10"/>
        <v>0</v>
      </c>
      <c r="E117" s="4">
        <f>IF(ISNA(VLOOKUP(A117,'Extra aflossing'!A:F,3,0)),0,VLOOKUP(A117,'Extra aflossing'!A:F,3,0))</f>
        <v>0</v>
      </c>
      <c r="F117" s="4">
        <f>L116*Invoer!$B$8/12</f>
        <v>0</v>
      </c>
      <c r="G117" s="4">
        <f>ABS(PMT(Invoer!$B$7/12,360-C117+1,L116,0))</f>
        <v>0</v>
      </c>
      <c r="H117" s="4">
        <f t="shared" si="8"/>
        <v>0</v>
      </c>
      <c r="I117" s="4">
        <f t="shared" si="11"/>
        <v>0</v>
      </c>
      <c r="J117" s="4">
        <f t="shared" si="12"/>
        <v>0</v>
      </c>
      <c r="K117" s="4">
        <f t="shared" si="13"/>
        <v>0</v>
      </c>
      <c r="L117" s="4">
        <f t="shared" si="15"/>
        <v>0</v>
      </c>
    </row>
    <row r="118" spans="1:12" x14ac:dyDescent="0.25">
      <c r="A118" s="15">
        <f t="shared" si="14"/>
        <v>45261</v>
      </c>
      <c r="B118">
        <f t="shared" si="9"/>
        <v>10</v>
      </c>
      <c r="C118">
        <v>117</v>
      </c>
      <c r="D118" s="4">
        <f t="shared" si="10"/>
        <v>0</v>
      </c>
      <c r="E118" s="4">
        <f>IF(ISNA(VLOOKUP(A118,'Extra aflossing'!A:F,3,0)),0,VLOOKUP(A118,'Extra aflossing'!A:F,3,0))</f>
        <v>0</v>
      </c>
      <c r="F118" s="4">
        <f>L117*Invoer!$B$8/12</f>
        <v>0</v>
      </c>
      <c r="G118" s="4">
        <f>ABS(PMT(Invoer!$B$7/12,360-C118+1,L117,0))</f>
        <v>0</v>
      </c>
      <c r="H118" s="4">
        <f t="shared" si="8"/>
        <v>0</v>
      </c>
      <c r="I118" s="4">
        <f t="shared" si="11"/>
        <v>0</v>
      </c>
      <c r="J118" s="4">
        <f t="shared" si="12"/>
        <v>0</v>
      </c>
      <c r="K118" s="4">
        <f t="shared" si="13"/>
        <v>0</v>
      </c>
      <c r="L118" s="4">
        <f t="shared" si="15"/>
        <v>0</v>
      </c>
    </row>
    <row r="119" spans="1:12" x14ac:dyDescent="0.25">
      <c r="A119" s="15">
        <f t="shared" si="14"/>
        <v>45292</v>
      </c>
      <c r="B119">
        <f t="shared" si="9"/>
        <v>10</v>
      </c>
      <c r="C119">
        <v>118</v>
      </c>
      <c r="D119" s="4">
        <f t="shared" si="10"/>
        <v>0</v>
      </c>
      <c r="E119" s="4">
        <f>IF(ISNA(VLOOKUP(A119,'Extra aflossing'!A:F,3,0)),0,VLOOKUP(A119,'Extra aflossing'!A:F,3,0))</f>
        <v>0</v>
      </c>
      <c r="F119" s="4">
        <f>L118*Invoer!$B$8/12</f>
        <v>0</v>
      </c>
      <c r="G119" s="4">
        <f>ABS(PMT(Invoer!$B$7/12,360-C119+1,L118,0))</f>
        <v>0</v>
      </c>
      <c r="H119" s="4">
        <f t="shared" si="8"/>
        <v>0</v>
      </c>
      <c r="I119" s="4">
        <f t="shared" si="11"/>
        <v>0</v>
      </c>
      <c r="J119" s="4">
        <f t="shared" si="12"/>
        <v>0</v>
      </c>
      <c r="K119" s="4">
        <f t="shared" si="13"/>
        <v>0</v>
      </c>
      <c r="L119" s="4">
        <f t="shared" si="15"/>
        <v>0</v>
      </c>
    </row>
    <row r="120" spans="1:12" x14ac:dyDescent="0.25">
      <c r="A120" s="15">
        <f t="shared" si="14"/>
        <v>45323</v>
      </c>
      <c r="B120">
        <f t="shared" si="9"/>
        <v>10</v>
      </c>
      <c r="C120">
        <v>119</v>
      </c>
      <c r="D120" s="4">
        <f t="shared" si="10"/>
        <v>0</v>
      </c>
      <c r="E120" s="4">
        <f>IF(ISNA(VLOOKUP(A120,'Extra aflossing'!A:F,3,0)),0,VLOOKUP(A120,'Extra aflossing'!A:F,3,0))</f>
        <v>0</v>
      </c>
      <c r="F120" s="4">
        <f>L119*Invoer!$B$8/12</f>
        <v>0</v>
      </c>
      <c r="G120" s="4">
        <f>ABS(PMT(Invoer!$B$7/12,360-C120+1,L119,0))</f>
        <v>0</v>
      </c>
      <c r="H120" s="4">
        <f t="shared" si="8"/>
        <v>0</v>
      </c>
      <c r="I120" s="4">
        <f t="shared" si="11"/>
        <v>0</v>
      </c>
      <c r="J120" s="4">
        <f t="shared" si="12"/>
        <v>0</v>
      </c>
      <c r="K120" s="4">
        <f t="shared" si="13"/>
        <v>0</v>
      </c>
      <c r="L120" s="4">
        <f t="shared" si="15"/>
        <v>0</v>
      </c>
    </row>
    <row r="121" spans="1:12" x14ac:dyDescent="0.25">
      <c r="A121" s="15">
        <f t="shared" si="14"/>
        <v>45352</v>
      </c>
      <c r="B121">
        <f t="shared" si="9"/>
        <v>10</v>
      </c>
      <c r="C121">
        <v>120</v>
      </c>
      <c r="D121" s="4">
        <f t="shared" si="10"/>
        <v>0</v>
      </c>
      <c r="E121" s="4">
        <f>IF(ISNA(VLOOKUP(A121,'Extra aflossing'!A:F,3,0)),0,VLOOKUP(A121,'Extra aflossing'!A:F,3,0))</f>
        <v>0</v>
      </c>
      <c r="F121" s="4">
        <f>L120*Invoer!$B$8/12</f>
        <v>0</v>
      </c>
      <c r="G121" s="4">
        <f>ABS(PMT(Invoer!$B$7/12,360-C121+1,L120,0))</f>
        <v>0</v>
      </c>
      <c r="H121" s="4">
        <f t="shared" si="8"/>
        <v>0</v>
      </c>
      <c r="I121" s="4">
        <f t="shared" si="11"/>
        <v>0</v>
      </c>
      <c r="J121" s="4">
        <f t="shared" si="12"/>
        <v>0</v>
      </c>
      <c r="K121" s="4">
        <f t="shared" si="13"/>
        <v>0</v>
      </c>
      <c r="L121" s="4">
        <f t="shared" si="15"/>
        <v>0</v>
      </c>
    </row>
    <row r="122" spans="1:12" x14ac:dyDescent="0.25">
      <c r="A122" s="15">
        <f t="shared" si="14"/>
        <v>45383</v>
      </c>
      <c r="B122">
        <f t="shared" si="9"/>
        <v>11</v>
      </c>
      <c r="C122">
        <v>121</v>
      </c>
      <c r="D122" s="4">
        <f t="shared" si="10"/>
        <v>0</v>
      </c>
      <c r="E122" s="4">
        <f>IF(ISNA(VLOOKUP(A122,'Extra aflossing'!A:F,3,0)),0,VLOOKUP(A122,'Extra aflossing'!A:F,3,0))</f>
        <v>0</v>
      </c>
      <c r="F122" s="4">
        <f>L121*Invoer!$B$9/12</f>
        <v>0</v>
      </c>
      <c r="G122" s="4">
        <f>ABS(PMT(Invoer!$B$7/12,360-C122+1,L121,0))</f>
        <v>0</v>
      </c>
      <c r="H122" s="4">
        <f t="shared" si="8"/>
        <v>0</v>
      </c>
      <c r="I122" s="4">
        <f t="shared" si="11"/>
        <v>0</v>
      </c>
      <c r="J122" s="4">
        <f t="shared" si="12"/>
        <v>0</v>
      </c>
      <c r="K122" s="4">
        <f t="shared" si="13"/>
        <v>0</v>
      </c>
      <c r="L122" s="4">
        <f t="shared" si="15"/>
        <v>0</v>
      </c>
    </row>
    <row r="123" spans="1:12" x14ac:dyDescent="0.25">
      <c r="A123" s="15">
        <f t="shared" si="14"/>
        <v>45413</v>
      </c>
      <c r="B123">
        <f t="shared" si="9"/>
        <v>11</v>
      </c>
      <c r="C123">
        <v>122</v>
      </c>
      <c r="D123" s="4">
        <f t="shared" si="10"/>
        <v>0</v>
      </c>
      <c r="E123" s="4">
        <f>IF(ISNA(VLOOKUP(A123,'Extra aflossing'!A:F,3,0)),0,VLOOKUP(A123,'Extra aflossing'!A:F,3,0))</f>
        <v>0</v>
      </c>
      <c r="F123" s="4">
        <f>L122*Invoer!$B$9/12</f>
        <v>0</v>
      </c>
      <c r="G123" s="4">
        <f>ABS(PMT(Invoer!$B$7/12,360-C123+1,L122,0))</f>
        <v>0</v>
      </c>
      <c r="H123" s="4">
        <f t="shared" si="8"/>
        <v>0</v>
      </c>
      <c r="I123" s="4">
        <f t="shared" si="11"/>
        <v>0</v>
      </c>
      <c r="J123" s="4">
        <f t="shared" si="12"/>
        <v>0</v>
      </c>
      <c r="K123" s="4">
        <f t="shared" si="13"/>
        <v>0</v>
      </c>
      <c r="L123" s="4">
        <f t="shared" si="15"/>
        <v>0</v>
      </c>
    </row>
    <row r="124" spans="1:12" x14ac:dyDescent="0.25">
      <c r="A124" s="15">
        <f t="shared" si="14"/>
        <v>45444</v>
      </c>
      <c r="B124">
        <f t="shared" si="9"/>
        <v>11</v>
      </c>
      <c r="C124">
        <v>123</v>
      </c>
      <c r="D124" s="4">
        <f t="shared" si="10"/>
        <v>0</v>
      </c>
      <c r="E124" s="4">
        <f>IF(ISNA(VLOOKUP(A124,'Extra aflossing'!A:F,3,0)),0,VLOOKUP(A124,'Extra aflossing'!A:F,3,0))</f>
        <v>0</v>
      </c>
      <c r="F124" s="4">
        <f>L123*Invoer!$B$9/12</f>
        <v>0</v>
      </c>
      <c r="G124" s="4">
        <f>ABS(PMT(Invoer!$B$7/12,360-C124+1,L123,0))</f>
        <v>0</v>
      </c>
      <c r="H124" s="4">
        <f t="shared" si="8"/>
        <v>0</v>
      </c>
      <c r="I124" s="4">
        <f t="shared" si="11"/>
        <v>0</v>
      </c>
      <c r="J124" s="4">
        <f t="shared" si="12"/>
        <v>0</v>
      </c>
      <c r="K124" s="4">
        <f t="shared" si="13"/>
        <v>0</v>
      </c>
      <c r="L124" s="4">
        <f t="shared" si="15"/>
        <v>0</v>
      </c>
    </row>
    <row r="125" spans="1:12" x14ac:dyDescent="0.25">
      <c r="A125" s="15">
        <f t="shared" si="14"/>
        <v>45474</v>
      </c>
      <c r="B125">
        <f t="shared" si="9"/>
        <v>11</v>
      </c>
      <c r="C125">
        <v>124</v>
      </c>
      <c r="D125" s="4">
        <f t="shared" si="10"/>
        <v>0</v>
      </c>
      <c r="E125" s="4">
        <f>IF(ISNA(VLOOKUP(A125,'Extra aflossing'!A:F,3,0)),0,VLOOKUP(A125,'Extra aflossing'!A:F,3,0))</f>
        <v>0</v>
      </c>
      <c r="F125" s="4">
        <f>L124*Invoer!$B$9/12</f>
        <v>0</v>
      </c>
      <c r="G125" s="4">
        <f>ABS(PMT(Invoer!$B$7/12,360-C125+1,L124,0))</f>
        <v>0</v>
      </c>
      <c r="H125" s="4">
        <f t="shared" si="8"/>
        <v>0</v>
      </c>
      <c r="I125" s="4">
        <f t="shared" si="11"/>
        <v>0</v>
      </c>
      <c r="J125" s="4">
        <f t="shared" si="12"/>
        <v>0</v>
      </c>
      <c r="K125" s="4">
        <f t="shared" si="13"/>
        <v>0</v>
      </c>
      <c r="L125" s="4">
        <f t="shared" si="15"/>
        <v>0</v>
      </c>
    </row>
    <row r="126" spans="1:12" x14ac:dyDescent="0.25">
      <c r="A126" s="15">
        <f t="shared" si="14"/>
        <v>45505</v>
      </c>
      <c r="B126">
        <f t="shared" si="9"/>
        <v>11</v>
      </c>
      <c r="C126">
        <v>125</v>
      </c>
      <c r="D126" s="4">
        <f t="shared" si="10"/>
        <v>0</v>
      </c>
      <c r="E126" s="4">
        <f>IF(ISNA(VLOOKUP(A126,'Extra aflossing'!A:F,3,0)),0,VLOOKUP(A126,'Extra aflossing'!A:F,3,0))</f>
        <v>0</v>
      </c>
      <c r="F126" s="4">
        <f>L125*Invoer!$B$9/12</f>
        <v>0</v>
      </c>
      <c r="G126" s="4">
        <f>ABS(PMT(Invoer!$B$7/12,360-C126+1,L125,0))</f>
        <v>0</v>
      </c>
      <c r="H126" s="4">
        <f t="shared" si="8"/>
        <v>0</v>
      </c>
      <c r="I126" s="4">
        <f t="shared" si="11"/>
        <v>0</v>
      </c>
      <c r="J126" s="4">
        <f t="shared" si="12"/>
        <v>0</v>
      </c>
      <c r="K126" s="4">
        <f t="shared" si="13"/>
        <v>0</v>
      </c>
      <c r="L126" s="4">
        <f t="shared" si="15"/>
        <v>0</v>
      </c>
    </row>
    <row r="127" spans="1:12" x14ac:dyDescent="0.25">
      <c r="A127" s="15">
        <f t="shared" si="14"/>
        <v>45536</v>
      </c>
      <c r="B127">
        <f t="shared" si="9"/>
        <v>11</v>
      </c>
      <c r="C127">
        <v>126</v>
      </c>
      <c r="D127" s="4">
        <f t="shared" si="10"/>
        <v>0</v>
      </c>
      <c r="E127" s="4">
        <f>IF(ISNA(VLOOKUP(A127,'Extra aflossing'!A:F,3,0)),0,VLOOKUP(A127,'Extra aflossing'!A:F,3,0))</f>
        <v>0</v>
      </c>
      <c r="F127" s="4">
        <f>L126*Invoer!$B$9/12</f>
        <v>0</v>
      </c>
      <c r="G127" s="4">
        <f>ABS(PMT(Invoer!$B$7/12,360-C127+1,L126,0))</f>
        <v>0</v>
      </c>
      <c r="H127" s="4">
        <f t="shared" si="8"/>
        <v>0</v>
      </c>
      <c r="I127" s="4">
        <f t="shared" si="11"/>
        <v>0</v>
      </c>
      <c r="J127" s="4">
        <f t="shared" si="12"/>
        <v>0</v>
      </c>
      <c r="K127" s="4">
        <f t="shared" si="13"/>
        <v>0</v>
      </c>
      <c r="L127" s="4">
        <f t="shared" si="15"/>
        <v>0</v>
      </c>
    </row>
    <row r="128" spans="1:12" x14ac:dyDescent="0.25">
      <c r="A128" s="15">
        <f t="shared" si="14"/>
        <v>45566</v>
      </c>
      <c r="B128">
        <f t="shared" si="9"/>
        <v>11</v>
      </c>
      <c r="C128">
        <v>127</v>
      </c>
      <c r="D128" s="4">
        <f t="shared" si="10"/>
        <v>0</v>
      </c>
      <c r="E128" s="4">
        <f>IF(ISNA(VLOOKUP(A128,'Extra aflossing'!A:F,3,0)),0,VLOOKUP(A128,'Extra aflossing'!A:F,3,0))</f>
        <v>0</v>
      </c>
      <c r="F128" s="4">
        <f>L127*Invoer!$B$9/12</f>
        <v>0</v>
      </c>
      <c r="G128" s="4">
        <f>ABS(PMT(Invoer!$B$7/12,360-C128+1,L127,0))</f>
        <v>0</v>
      </c>
      <c r="H128" s="4">
        <f t="shared" si="8"/>
        <v>0</v>
      </c>
      <c r="I128" s="4">
        <f t="shared" si="11"/>
        <v>0</v>
      </c>
      <c r="J128" s="4">
        <f t="shared" si="12"/>
        <v>0</v>
      </c>
      <c r="K128" s="4">
        <f t="shared" si="13"/>
        <v>0</v>
      </c>
      <c r="L128" s="4">
        <f t="shared" si="15"/>
        <v>0</v>
      </c>
    </row>
    <row r="129" spans="1:12" x14ac:dyDescent="0.25">
      <c r="A129" s="15">
        <f t="shared" si="14"/>
        <v>45597</v>
      </c>
      <c r="B129">
        <f t="shared" si="9"/>
        <v>11</v>
      </c>
      <c r="C129">
        <v>128</v>
      </c>
      <c r="D129" s="4">
        <f t="shared" si="10"/>
        <v>0</v>
      </c>
      <c r="E129" s="4">
        <f>IF(ISNA(VLOOKUP(A129,'Extra aflossing'!A:F,3,0)),0,VLOOKUP(A129,'Extra aflossing'!A:F,3,0))</f>
        <v>0</v>
      </c>
      <c r="F129" s="4">
        <f>L128*Invoer!$B$9/12</f>
        <v>0</v>
      </c>
      <c r="G129" s="4">
        <f>ABS(PMT(Invoer!$B$7/12,360-C129+1,L128,0))</f>
        <v>0</v>
      </c>
      <c r="H129" s="4">
        <f t="shared" si="8"/>
        <v>0</v>
      </c>
      <c r="I129" s="4">
        <f t="shared" si="11"/>
        <v>0</v>
      </c>
      <c r="J129" s="4">
        <f t="shared" si="12"/>
        <v>0</v>
      </c>
      <c r="K129" s="4">
        <f t="shared" si="13"/>
        <v>0</v>
      </c>
      <c r="L129" s="4">
        <f t="shared" si="15"/>
        <v>0</v>
      </c>
    </row>
    <row r="130" spans="1:12" x14ac:dyDescent="0.25">
      <c r="A130" s="15">
        <f t="shared" si="14"/>
        <v>45627</v>
      </c>
      <c r="B130">
        <f t="shared" si="9"/>
        <v>11</v>
      </c>
      <c r="C130">
        <v>129</v>
      </c>
      <c r="D130" s="4">
        <f t="shared" si="10"/>
        <v>0</v>
      </c>
      <c r="E130" s="4">
        <f>IF(ISNA(VLOOKUP(A130,'Extra aflossing'!A:F,3,0)),0,VLOOKUP(A130,'Extra aflossing'!A:F,3,0))</f>
        <v>0</v>
      </c>
      <c r="F130" s="4">
        <f>L129*Invoer!$B$9/12</f>
        <v>0</v>
      </c>
      <c r="G130" s="4">
        <f>ABS(PMT(Invoer!$B$7/12,360-C130+1,L129,0))</f>
        <v>0</v>
      </c>
      <c r="H130" s="4">
        <f t="shared" ref="H130:H193" si="16">IF(F130-(Eigenwoningforfait/12)&lt;=0,0,(F130-(Eigenwoningforfait/12))*Belastingpercentage)</f>
        <v>0</v>
      </c>
      <c r="I130" s="4">
        <f t="shared" si="11"/>
        <v>0</v>
      </c>
      <c r="J130" s="4">
        <f t="shared" si="12"/>
        <v>0</v>
      </c>
      <c r="K130" s="4">
        <f t="shared" si="13"/>
        <v>0</v>
      </c>
      <c r="L130" s="4">
        <f t="shared" si="15"/>
        <v>0</v>
      </c>
    </row>
    <row r="131" spans="1:12" x14ac:dyDescent="0.25">
      <c r="A131" s="15">
        <f t="shared" si="14"/>
        <v>45658</v>
      </c>
      <c r="B131">
        <f t="shared" ref="B131:B194" si="17">CEILING(C131/12,1)</f>
        <v>11</v>
      </c>
      <c r="C131">
        <v>130</v>
      </c>
      <c r="D131" s="4">
        <f t="shared" ref="D131:D194" si="18">G131-F131</f>
        <v>0</v>
      </c>
      <c r="E131" s="4">
        <f>IF(ISNA(VLOOKUP(A131,'Extra aflossing'!A:F,3,0)),0,VLOOKUP(A131,'Extra aflossing'!A:F,3,0))</f>
        <v>0</v>
      </c>
      <c r="F131" s="4">
        <f>L130*Invoer!$B$9/12</f>
        <v>0</v>
      </c>
      <c r="G131" s="4">
        <f>ABS(PMT(Invoer!$B$7/12,360-C131+1,L130,0))</f>
        <v>0</v>
      </c>
      <c r="H131" s="4">
        <f t="shared" si="16"/>
        <v>0</v>
      </c>
      <c r="I131" s="4">
        <f t="shared" ref="I131:I194" si="19">G131-H131</f>
        <v>0</v>
      </c>
      <c r="J131" s="4">
        <f t="shared" ref="J131:J194" si="20">SUM(E131,G131)</f>
        <v>0</v>
      </c>
      <c r="K131" s="4">
        <f t="shared" ref="K131:K194" si="21">J131-H131</f>
        <v>0</v>
      </c>
      <c r="L131" s="4">
        <f t="shared" si="15"/>
        <v>0</v>
      </c>
    </row>
    <row r="132" spans="1:12" x14ac:dyDescent="0.25">
      <c r="A132" s="15">
        <f t="shared" ref="A132:A195" si="22">DATE(YEAR(A131),MONTH(A131)+1,DAY(A131))</f>
        <v>45689</v>
      </c>
      <c r="B132">
        <f t="shared" si="17"/>
        <v>11</v>
      </c>
      <c r="C132">
        <v>131</v>
      </c>
      <c r="D132" s="4">
        <f t="shared" si="18"/>
        <v>0</v>
      </c>
      <c r="E132" s="4">
        <f>IF(ISNA(VLOOKUP(A132,'Extra aflossing'!A:F,3,0)),0,VLOOKUP(A132,'Extra aflossing'!A:F,3,0))</f>
        <v>0</v>
      </c>
      <c r="F132" s="4">
        <f>L131*Invoer!$B$9/12</f>
        <v>0</v>
      </c>
      <c r="G132" s="4">
        <f>ABS(PMT(Invoer!$B$7/12,360-C132+1,L131,0))</f>
        <v>0</v>
      </c>
      <c r="H132" s="4">
        <f t="shared" si="16"/>
        <v>0</v>
      </c>
      <c r="I132" s="4">
        <f t="shared" si="19"/>
        <v>0</v>
      </c>
      <c r="J132" s="4">
        <f t="shared" si="20"/>
        <v>0</v>
      </c>
      <c r="K132" s="4">
        <f t="shared" si="21"/>
        <v>0</v>
      </c>
      <c r="L132" s="4">
        <f t="shared" ref="L132:L195" si="23">L131-D132-E132</f>
        <v>0</v>
      </c>
    </row>
    <row r="133" spans="1:12" x14ac:dyDescent="0.25">
      <c r="A133" s="15">
        <f t="shared" si="22"/>
        <v>45717</v>
      </c>
      <c r="B133">
        <f t="shared" si="17"/>
        <v>11</v>
      </c>
      <c r="C133">
        <v>132</v>
      </c>
      <c r="D133" s="4">
        <f t="shared" si="18"/>
        <v>0</v>
      </c>
      <c r="E133" s="4">
        <f>IF(ISNA(VLOOKUP(A133,'Extra aflossing'!A:F,3,0)),0,VLOOKUP(A133,'Extra aflossing'!A:F,3,0))</f>
        <v>0</v>
      </c>
      <c r="F133" s="4">
        <f>L132*Invoer!$B$9/12</f>
        <v>0</v>
      </c>
      <c r="G133" s="4">
        <f>ABS(PMT(Invoer!$B$7/12,360-C133+1,L132,0))</f>
        <v>0</v>
      </c>
      <c r="H133" s="4">
        <f t="shared" si="16"/>
        <v>0</v>
      </c>
      <c r="I133" s="4">
        <f t="shared" si="19"/>
        <v>0</v>
      </c>
      <c r="J133" s="4">
        <f t="shared" si="20"/>
        <v>0</v>
      </c>
      <c r="K133" s="4">
        <f t="shared" si="21"/>
        <v>0</v>
      </c>
      <c r="L133" s="4">
        <f t="shared" si="23"/>
        <v>0</v>
      </c>
    </row>
    <row r="134" spans="1:12" x14ac:dyDescent="0.25">
      <c r="A134" s="15">
        <f t="shared" si="22"/>
        <v>45748</v>
      </c>
      <c r="B134">
        <f t="shared" si="17"/>
        <v>12</v>
      </c>
      <c r="C134">
        <v>133</v>
      </c>
      <c r="D134" s="4">
        <f t="shared" si="18"/>
        <v>0</v>
      </c>
      <c r="E134" s="4">
        <f>IF(ISNA(VLOOKUP(A134,'Extra aflossing'!A:F,3,0)),0,VLOOKUP(A134,'Extra aflossing'!A:F,3,0))</f>
        <v>0</v>
      </c>
      <c r="F134" s="4">
        <f>L133*Invoer!$B$9/12</f>
        <v>0</v>
      </c>
      <c r="G134" s="4">
        <f>ABS(PMT(Invoer!$B$7/12,360-C134+1,L133,0))</f>
        <v>0</v>
      </c>
      <c r="H134" s="4">
        <f t="shared" si="16"/>
        <v>0</v>
      </c>
      <c r="I134" s="4">
        <f t="shared" si="19"/>
        <v>0</v>
      </c>
      <c r="J134" s="4">
        <f t="shared" si="20"/>
        <v>0</v>
      </c>
      <c r="K134" s="4">
        <f t="shared" si="21"/>
        <v>0</v>
      </c>
      <c r="L134" s="4">
        <f t="shared" si="23"/>
        <v>0</v>
      </c>
    </row>
    <row r="135" spans="1:12" x14ac:dyDescent="0.25">
      <c r="A135" s="15">
        <f t="shared" si="22"/>
        <v>45778</v>
      </c>
      <c r="B135">
        <f t="shared" si="17"/>
        <v>12</v>
      </c>
      <c r="C135">
        <v>134</v>
      </c>
      <c r="D135" s="4">
        <f t="shared" si="18"/>
        <v>0</v>
      </c>
      <c r="E135" s="4">
        <f>IF(ISNA(VLOOKUP(A135,'Extra aflossing'!A:F,3,0)),0,VLOOKUP(A135,'Extra aflossing'!A:F,3,0))</f>
        <v>0</v>
      </c>
      <c r="F135" s="4">
        <f>L134*Invoer!$B$9/12</f>
        <v>0</v>
      </c>
      <c r="G135" s="4">
        <f>ABS(PMT(Invoer!$B$7/12,360-C135+1,L134,0))</f>
        <v>0</v>
      </c>
      <c r="H135" s="4">
        <f t="shared" si="16"/>
        <v>0</v>
      </c>
      <c r="I135" s="4">
        <f t="shared" si="19"/>
        <v>0</v>
      </c>
      <c r="J135" s="4">
        <f t="shared" si="20"/>
        <v>0</v>
      </c>
      <c r="K135" s="4">
        <f t="shared" si="21"/>
        <v>0</v>
      </c>
      <c r="L135" s="4">
        <f t="shared" si="23"/>
        <v>0</v>
      </c>
    </row>
    <row r="136" spans="1:12" x14ac:dyDescent="0.25">
      <c r="A136" s="15">
        <f t="shared" si="22"/>
        <v>45809</v>
      </c>
      <c r="B136">
        <f t="shared" si="17"/>
        <v>12</v>
      </c>
      <c r="C136">
        <v>135</v>
      </c>
      <c r="D136" s="4">
        <f t="shared" si="18"/>
        <v>0</v>
      </c>
      <c r="E136" s="4">
        <f>IF(ISNA(VLOOKUP(A136,'Extra aflossing'!A:F,3,0)),0,VLOOKUP(A136,'Extra aflossing'!A:F,3,0))</f>
        <v>0</v>
      </c>
      <c r="F136" s="4">
        <f>L135*Invoer!$B$9/12</f>
        <v>0</v>
      </c>
      <c r="G136" s="4">
        <f>ABS(PMT(Invoer!$B$7/12,360-C136+1,L135,0))</f>
        <v>0</v>
      </c>
      <c r="H136" s="4">
        <f t="shared" si="16"/>
        <v>0</v>
      </c>
      <c r="I136" s="4">
        <f t="shared" si="19"/>
        <v>0</v>
      </c>
      <c r="J136" s="4">
        <f t="shared" si="20"/>
        <v>0</v>
      </c>
      <c r="K136" s="4">
        <f t="shared" si="21"/>
        <v>0</v>
      </c>
      <c r="L136" s="4">
        <f t="shared" si="23"/>
        <v>0</v>
      </c>
    </row>
    <row r="137" spans="1:12" x14ac:dyDescent="0.25">
      <c r="A137" s="15">
        <f t="shared" si="22"/>
        <v>45839</v>
      </c>
      <c r="B137">
        <f t="shared" si="17"/>
        <v>12</v>
      </c>
      <c r="C137">
        <v>136</v>
      </c>
      <c r="D137" s="4">
        <f t="shared" si="18"/>
        <v>0</v>
      </c>
      <c r="E137" s="4">
        <f>IF(ISNA(VLOOKUP(A137,'Extra aflossing'!A:F,3,0)),0,VLOOKUP(A137,'Extra aflossing'!A:F,3,0))</f>
        <v>0</v>
      </c>
      <c r="F137" s="4">
        <f>L136*Invoer!$B$9/12</f>
        <v>0</v>
      </c>
      <c r="G137" s="4">
        <f>ABS(PMT(Invoer!$B$7/12,360-C137+1,L136,0))</f>
        <v>0</v>
      </c>
      <c r="H137" s="4">
        <f t="shared" si="16"/>
        <v>0</v>
      </c>
      <c r="I137" s="4">
        <f t="shared" si="19"/>
        <v>0</v>
      </c>
      <c r="J137" s="4">
        <f t="shared" si="20"/>
        <v>0</v>
      </c>
      <c r="K137" s="4">
        <f t="shared" si="21"/>
        <v>0</v>
      </c>
      <c r="L137" s="4">
        <f t="shared" si="23"/>
        <v>0</v>
      </c>
    </row>
    <row r="138" spans="1:12" x14ac:dyDescent="0.25">
      <c r="A138" s="15">
        <f t="shared" si="22"/>
        <v>45870</v>
      </c>
      <c r="B138">
        <f t="shared" si="17"/>
        <v>12</v>
      </c>
      <c r="C138">
        <v>137</v>
      </c>
      <c r="D138" s="4">
        <f t="shared" si="18"/>
        <v>0</v>
      </c>
      <c r="E138" s="4">
        <f>IF(ISNA(VLOOKUP(A138,'Extra aflossing'!A:F,3,0)),0,VLOOKUP(A138,'Extra aflossing'!A:F,3,0))</f>
        <v>0</v>
      </c>
      <c r="F138" s="4">
        <f>L137*Invoer!$B$9/12</f>
        <v>0</v>
      </c>
      <c r="G138" s="4">
        <f>ABS(PMT(Invoer!$B$7/12,360-C138+1,L137,0))</f>
        <v>0</v>
      </c>
      <c r="H138" s="4">
        <f t="shared" si="16"/>
        <v>0</v>
      </c>
      <c r="I138" s="4">
        <f t="shared" si="19"/>
        <v>0</v>
      </c>
      <c r="J138" s="4">
        <f t="shared" si="20"/>
        <v>0</v>
      </c>
      <c r="K138" s="4">
        <f t="shared" si="21"/>
        <v>0</v>
      </c>
      <c r="L138" s="4">
        <f t="shared" si="23"/>
        <v>0</v>
      </c>
    </row>
    <row r="139" spans="1:12" x14ac:dyDescent="0.25">
      <c r="A139" s="15">
        <f t="shared" si="22"/>
        <v>45901</v>
      </c>
      <c r="B139">
        <f t="shared" si="17"/>
        <v>12</v>
      </c>
      <c r="C139">
        <v>138</v>
      </c>
      <c r="D139" s="4">
        <f t="shared" si="18"/>
        <v>0</v>
      </c>
      <c r="E139" s="4">
        <f>IF(ISNA(VLOOKUP(A139,'Extra aflossing'!A:F,3,0)),0,VLOOKUP(A139,'Extra aflossing'!A:F,3,0))</f>
        <v>0</v>
      </c>
      <c r="F139" s="4">
        <f>L138*Invoer!$B$9/12</f>
        <v>0</v>
      </c>
      <c r="G139" s="4">
        <f>ABS(PMT(Invoer!$B$7/12,360-C139+1,L138,0))</f>
        <v>0</v>
      </c>
      <c r="H139" s="4">
        <f t="shared" si="16"/>
        <v>0</v>
      </c>
      <c r="I139" s="4">
        <f t="shared" si="19"/>
        <v>0</v>
      </c>
      <c r="J139" s="4">
        <f t="shared" si="20"/>
        <v>0</v>
      </c>
      <c r="K139" s="4">
        <f t="shared" si="21"/>
        <v>0</v>
      </c>
      <c r="L139" s="4">
        <f t="shared" si="23"/>
        <v>0</v>
      </c>
    </row>
    <row r="140" spans="1:12" x14ac:dyDescent="0.25">
      <c r="A140" s="15">
        <f t="shared" si="22"/>
        <v>45931</v>
      </c>
      <c r="B140">
        <f t="shared" si="17"/>
        <v>12</v>
      </c>
      <c r="C140">
        <v>139</v>
      </c>
      <c r="D140" s="4">
        <f t="shared" si="18"/>
        <v>0</v>
      </c>
      <c r="E140" s="4">
        <f>IF(ISNA(VLOOKUP(A140,'Extra aflossing'!A:F,3,0)),0,VLOOKUP(A140,'Extra aflossing'!A:F,3,0))</f>
        <v>0</v>
      </c>
      <c r="F140" s="4">
        <f>L139*Invoer!$B$9/12</f>
        <v>0</v>
      </c>
      <c r="G140" s="4">
        <f>ABS(PMT(Invoer!$B$7/12,360-C140+1,L139,0))</f>
        <v>0</v>
      </c>
      <c r="H140" s="4">
        <f t="shared" si="16"/>
        <v>0</v>
      </c>
      <c r="I140" s="4">
        <f t="shared" si="19"/>
        <v>0</v>
      </c>
      <c r="J140" s="4">
        <f t="shared" si="20"/>
        <v>0</v>
      </c>
      <c r="K140" s="4">
        <f t="shared" si="21"/>
        <v>0</v>
      </c>
      <c r="L140" s="4">
        <f t="shared" si="23"/>
        <v>0</v>
      </c>
    </row>
    <row r="141" spans="1:12" x14ac:dyDescent="0.25">
      <c r="A141" s="15">
        <f t="shared" si="22"/>
        <v>45962</v>
      </c>
      <c r="B141">
        <f t="shared" si="17"/>
        <v>12</v>
      </c>
      <c r="C141">
        <v>140</v>
      </c>
      <c r="D141" s="4">
        <f t="shared" si="18"/>
        <v>0</v>
      </c>
      <c r="E141" s="4">
        <f>IF(ISNA(VLOOKUP(A141,'Extra aflossing'!A:F,3,0)),0,VLOOKUP(A141,'Extra aflossing'!A:F,3,0))</f>
        <v>0</v>
      </c>
      <c r="F141" s="4">
        <f>L140*Invoer!$B$9/12</f>
        <v>0</v>
      </c>
      <c r="G141" s="4">
        <f>ABS(PMT(Invoer!$B$7/12,360-C141+1,L140,0))</f>
        <v>0</v>
      </c>
      <c r="H141" s="4">
        <f t="shared" si="16"/>
        <v>0</v>
      </c>
      <c r="I141" s="4">
        <f t="shared" si="19"/>
        <v>0</v>
      </c>
      <c r="J141" s="4">
        <f t="shared" si="20"/>
        <v>0</v>
      </c>
      <c r="K141" s="4">
        <f t="shared" si="21"/>
        <v>0</v>
      </c>
      <c r="L141" s="4">
        <f t="shared" si="23"/>
        <v>0</v>
      </c>
    </row>
    <row r="142" spans="1:12" x14ac:dyDescent="0.25">
      <c r="A142" s="15">
        <f t="shared" si="22"/>
        <v>45992</v>
      </c>
      <c r="B142">
        <f t="shared" si="17"/>
        <v>12</v>
      </c>
      <c r="C142">
        <v>141</v>
      </c>
      <c r="D142" s="4">
        <f t="shared" si="18"/>
        <v>0</v>
      </c>
      <c r="E142" s="4">
        <f>IF(ISNA(VLOOKUP(A142,'Extra aflossing'!A:F,3,0)),0,VLOOKUP(A142,'Extra aflossing'!A:F,3,0))</f>
        <v>0</v>
      </c>
      <c r="F142" s="4">
        <f>L141*Invoer!$B$9/12</f>
        <v>0</v>
      </c>
      <c r="G142" s="4">
        <f>ABS(PMT(Invoer!$B$7/12,360-C142+1,L141,0))</f>
        <v>0</v>
      </c>
      <c r="H142" s="4">
        <f t="shared" si="16"/>
        <v>0</v>
      </c>
      <c r="I142" s="4">
        <f t="shared" si="19"/>
        <v>0</v>
      </c>
      <c r="J142" s="4">
        <f t="shared" si="20"/>
        <v>0</v>
      </c>
      <c r="K142" s="4">
        <f t="shared" si="21"/>
        <v>0</v>
      </c>
      <c r="L142" s="4">
        <f t="shared" si="23"/>
        <v>0</v>
      </c>
    </row>
    <row r="143" spans="1:12" x14ac:dyDescent="0.25">
      <c r="A143" s="15">
        <f t="shared" si="22"/>
        <v>46023</v>
      </c>
      <c r="B143">
        <f t="shared" si="17"/>
        <v>12</v>
      </c>
      <c r="C143">
        <v>142</v>
      </c>
      <c r="D143" s="4">
        <f t="shared" si="18"/>
        <v>0</v>
      </c>
      <c r="E143" s="4">
        <f>IF(ISNA(VLOOKUP(A143,'Extra aflossing'!A:F,3,0)),0,VLOOKUP(A143,'Extra aflossing'!A:F,3,0))</f>
        <v>0</v>
      </c>
      <c r="F143" s="4">
        <f>L142*Invoer!$B$9/12</f>
        <v>0</v>
      </c>
      <c r="G143" s="4">
        <f>ABS(PMT(Invoer!$B$7/12,360-C143+1,L142,0))</f>
        <v>0</v>
      </c>
      <c r="H143" s="4">
        <f t="shared" si="16"/>
        <v>0</v>
      </c>
      <c r="I143" s="4">
        <f t="shared" si="19"/>
        <v>0</v>
      </c>
      <c r="J143" s="4">
        <f t="shared" si="20"/>
        <v>0</v>
      </c>
      <c r="K143" s="4">
        <f t="shared" si="21"/>
        <v>0</v>
      </c>
      <c r="L143" s="4">
        <f t="shared" si="23"/>
        <v>0</v>
      </c>
    </row>
    <row r="144" spans="1:12" x14ac:dyDescent="0.25">
      <c r="A144" s="15">
        <f t="shared" si="22"/>
        <v>46054</v>
      </c>
      <c r="B144">
        <f t="shared" si="17"/>
        <v>12</v>
      </c>
      <c r="C144">
        <v>143</v>
      </c>
      <c r="D144" s="4">
        <f t="shared" si="18"/>
        <v>0</v>
      </c>
      <c r="E144" s="4">
        <f>IF(ISNA(VLOOKUP(A144,'Extra aflossing'!A:F,3,0)),0,VLOOKUP(A144,'Extra aflossing'!A:F,3,0))</f>
        <v>0</v>
      </c>
      <c r="F144" s="4">
        <f>L143*Invoer!$B$9/12</f>
        <v>0</v>
      </c>
      <c r="G144" s="4">
        <f>ABS(PMT(Invoer!$B$7/12,360-C144+1,L143,0))</f>
        <v>0</v>
      </c>
      <c r="H144" s="4">
        <f t="shared" si="16"/>
        <v>0</v>
      </c>
      <c r="I144" s="4">
        <f t="shared" si="19"/>
        <v>0</v>
      </c>
      <c r="J144" s="4">
        <f t="shared" si="20"/>
        <v>0</v>
      </c>
      <c r="K144" s="4">
        <f t="shared" si="21"/>
        <v>0</v>
      </c>
      <c r="L144" s="4">
        <f t="shared" si="23"/>
        <v>0</v>
      </c>
    </row>
    <row r="145" spans="1:12" x14ac:dyDescent="0.25">
      <c r="A145" s="15">
        <f t="shared" si="22"/>
        <v>46082</v>
      </c>
      <c r="B145">
        <f t="shared" si="17"/>
        <v>12</v>
      </c>
      <c r="C145">
        <v>144</v>
      </c>
      <c r="D145" s="4">
        <f t="shared" si="18"/>
        <v>0</v>
      </c>
      <c r="E145" s="4">
        <f>IF(ISNA(VLOOKUP(A145,'Extra aflossing'!A:F,3,0)),0,VLOOKUP(A145,'Extra aflossing'!A:F,3,0))</f>
        <v>0</v>
      </c>
      <c r="F145" s="4">
        <f>L144*Invoer!$B$9/12</f>
        <v>0</v>
      </c>
      <c r="G145" s="4">
        <f>ABS(PMT(Invoer!$B$7/12,360-C145+1,L144,0))</f>
        <v>0</v>
      </c>
      <c r="H145" s="4">
        <f t="shared" si="16"/>
        <v>0</v>
      </c>
      <c r="I145" s="4">
        <f t="shared" si="19"/>
        <v>0</v>
      </c>
      <c r="J145" s="4">
        <f t="shared" si="20"/>
        <v>0</v>
      </c>
      <c r="K145" s="4">
        <f t="shared" si="21"/>
        <v>0</v>
      </c>
      <c r="L145" s="4">
        <f t="shared" si="23"/>
        <v>0</v>
      </c>
    </row>
    <row r="146" spans="1:12" x14ac:dyDescent="0.25">
      <c r="A146" s="15">
        <f t="shared" si="22"/>
        <v>46113</v>
      </c>
      <c r="B146">
        <f t="shared" si="17"/>
        <v>13</v>
      </c>
      <c r="C146">
        <v>145</v>
      </c>
      <c r="D146" s="4">
        <f t="shared" si="18"/>
        <v>0</v>
      </c>
      <c r="E146" s="4">
        <f>IF(ISNA(VLOOKUP(A146,'Extra aflossing'!A:F,3,0)),0,VLOOKUP(A146,'Extra aflossing'!A:F,3,0))</f>
        <v>0</v>
      </c>
      <c r="F146" s="4">
        <f>L145*Invoer!$B$9/12</f>
        <v>0</v>
      </c>
      <c r="G146" s="4">
        <f>ABS(PMT(Invoer!$B$7/12,360-C146+1,L145,0))</f>
        <v>0</v>
      </c>
      <c r="H146" s="4">
        <f t="shared" si="16"/>
        <v>0</v>
      </c>
      <c r="I146" s="4">
        <f t="shared" si="19"/>
        <v>0</v>
      </c>
      <c r="J146" s="4">
        <f t="shared" si="20"/>
        <v>0</v>
      </c>
      <c r="K146" s="4">
        <f t="shared" si="21"/>
        <v>0</v>
      </c>
      <c r="L146" s="4">
        <f t="shared" si="23"/>
        <v>0</v>
      </c>
    </row>
    <row r="147" spans="1:12" x14ac:dyDescent="0.25">
      <c r="A147" s="15">
        <f t="shared" si="22"/>
        <v>46143</v>
      </c>
      <c r="B147">
        <f t="shared" si="17"/>
        <v>13</v>
      </c>
      <c r="C147">
        <v>146</v>
      </c>
      <c r="D147" s="4">
        <f t="shared" si="18"/>
        <v>0</v>
      </c>
      <c r="E147" s="4">
        <f>IF(ISNA(VLOOKUP(A147,'Extra aflossing'!A:F,3,0)),0,VLOOKUP(A147,'Extra aflossing'!A:F,3,0))</f>
        <v>0</v>
      </c>
      <c r="F147" s="4">
        <f>L146*Invoer!$B$9/12</f>
        <v>0</v>
      </c>
      <c r="G147" s="4">
        <f>ABS(PMT(Invoer!$B$7/12,360-C147+1,L146,0))</f>
        <v>0</v>
      </c>
      <c r="H147" s="4">
        <f t="shared" si="16"/>
        <v>0</v>
      </c>
      <c r="I147" s="4">
        <f t="shared" si="19"/>
        <v>0</v>
      </c>
      <c r="J147" s="4">
        <f t="shared" si="20"/>
        <v>0</v>
      </c>
      <c r="K147" s="4">
        <f t="shared" si="21"/>
        <v>0</v>
      </c>
      <c r="L147" s="4">
        <f t="shared" si="23"/>
        <v>0</v>
      </c>
    </row>
    <row r="148" spans="1:12" x14ac:dyDescent="0.25">
      <c r="A148" s="15">
        <f t="shared" si="22"/>
        <v>46174</v>
      </c>
      <c r="B148">
        <f t="shared" si="17"/>
        <v>13</v>
      </c>
      <c r="C148">
        <v>147</v>
      </c>
      <c r="D148" s="4">
        <f t="shared" si="18"/>
        <v>0</v>
      </c>
      <c r="E148" s="4">
        <f>IF(ISNA(VLOOKUP(A148,'Extra aflossing'!A:F,3,0)),0,VLOOKUP(A148,'Extra aflossing'!A:F,3,0))</f>
        <v>0</v>
      </c>
      <c r="F148" s="4">
        <f>L147*Invoer!$B$9/12</f>
        <v>0</v>
      </c>
      <c r="G148" s="4">
        <f>ABS(PMT(Invoer!$B$7/12,360-C148+1,L147,0))</f>
        <v>0</v>
      </c>
      <c r="H148" s="4">
        <f t="shared" si="16"/>
        <v>0</v>
      </c>
      <c r="I148" s="4">
        <f t="shared" si="19"/>
        <v>0</v>
      </c>
      <c r="J148" s="4">
        <f t="shared" si="20"/>
        <v>0</v>
      </c>
      <c r="K148" s="4">
        <f t="shared" si="21"/>
        <v>0</v>
      </c>
      <c r="L148" s="4">
        <f t="shared" si="23"/>
        <v>0</v>
      </c>
    </row>
    <row r="149" spans="1:12" x14ac:dyDescent="0.25">
      <c r="A149" s="15">
        <f t="shared" si="22"/>
        <v>46204</v>
      </c>
      <c r="B149">
        <f t="shared" si="17"/>
        <v>13</v>
      </c>
      <c r="C149">
        <v>148</v>
      </c>
      <c r="D149" s="4">
        <f t="shared" si="18"/>
        <v>0</v>
      </c>
      <c r="E149" s="4">
        <f>IF(ISNA(VLOOKUP(A149,'Extra aflossing'!A:F,3,0)),0,VLOOKUP(A149,'Extra aflossing'!A:F,3,0))</f>
        <v>0</v>
      </c>
      <c r="F149" s="4">
        <f>L148*Invoer!$B$9/12</f>
        <v>0</v>
      </c>
      <c r="G149" s="4">
        <f>ABS(PMT(Invoer!$B$7/12,360-C149+1,L148,0))</f>
        <v>0</v>
      </c>
      <c r="H149" s="4">
        <f t="shared" si="16"/>
        <v>0</v>
      </c>
      <c r="I149" s="4">
        <f t="shared" si="19"/>
        <v>0</v>
      </c>
      <c r="J149" s="4">
        <f t="shared" si="20"/>
        <v>0</v>
      </c>
      <c r="K149" s="4">
        <f t="shared" si="21"/>
        <v>0</v>
      </c>
      <c r="L149" s="4">
        <f t="shared" si="23"/>
        <v>0</v>
      </c>
    </row>
    <row r="150" spans="1:12" x14ac:dyDescent="0.25">
      <c r="A150" s="15">
        <f t="shared" si="22"/>
        <v>46235</v>
      </c>
      <c r="B150">
        <f t="shared" si="17"/>
        <v>13</v>
      </c>
      <c r="C150">
        <v>149</v>
      </c>
      <c r="D150" s="4">
        <f t="shared" si="18"/>
        <v>0</v>
      </c>
      <c r="E150" s="4">
        <f>IF(ISNA(VLOOKUP(A150,'Extra aflossing'!A:F,3,0)),0,VLOOKUP(A150,'Extra aflossing'!A:F,3,0))</f>
        <v>0</v>
      </c>
      <c r="F150" s="4">
        <f>L149*Invoer!$B$9/12</f>
        <v>0</v>
      </c>
      <c r="G150" s="4">
        <f>ABS(PMT(Invoer!$B$7/12,360-C150+1,L149,0))</f>
        <v>0</v>
      </c>
      <c r="H150" s="4">
        <f t="shared" si="16"/>
        <v>0</v>
      </c>
      <c r="I150" s="4">
        <f t="shared" si="19"/>
        <v>0</v>
      </c>
      <c r="J150" s="4">
        <f t="shared" si="20"/>
        <v>0</v>
      </c>
      <c r="K150" s="4">
        <f t="shared" si="21"/>
        <v>0</v>
      </c>
      <c r="L150" s="4">
        <f t="shared" si="23"/>
        <v>0</v>
      </c>
    </row>
    <row r="151" spans="1:12" x14ac:dyDescent="0.25">
      <c r="A151" s="15">
        <f t="shared" si="22"/>
        <v>46266</v>
      </c>
      <c r="B151">
        <f t="shared" si="17"/>
        <v>13</v>
      </c>
      <c r="C151">
        <v>150</v>
      </c>
      <c r="D151" s="4">
        <f t="shared" si="18"/>
        <v>0</v>
      </c>
      <c r="E151" s="4">
        <f>IF(ISNA(VLOOKUP(A151,'Extra aflossing'!A:F,3,0)),0,VLOOKUP(A151,'Extra aflossing'!A:F,3,0))</f>
        <v>0</v>
      </c>
      <c r="F151" s="4">
        <f>L150*Invoer!$B$9/12</f>
        <v>0</v>
      </c>
      <c r="G151" s="4">
        <f>ABS(PMT(Invoer!$B$7/12,360-C151+1,L150,0))</f>
        <v>0</v>
      </c>
      <c r="H151" s="4">
        <f t="shared" si="16"/>
        <v>0</v>
      </c>
      <c r="I151" s="4">
        <f t="shared" si="19"/>
        <v>0</v>
      </c>
      <c r="J151" s="4">
        <f t="shared" si="20"/>
        <v>0</v>
      </c>
      <c r="K151" s="4">
        <f t="shared" si="21"/>
        <v>0</v>
      </c>
      <c r="L151" s="4">
        <f t="shared" si="23"/>
        <v>0</v>
      </c>
    </row>
    <row r="152" spans="1:12" x14ac:dyDescent="0.25">
      <c r="A152" s="15">
        <f t="shared" si="22"/>
        <v>46296</v>
      </c>
      <c r="B152">
        <f t="shared" si="17"/>
        <v>13</v>
      </c>
      <c r="C152">
        <v>151</v>
      </c>
      <c r="D152" s="4">
        <f t="shared" si="18"/>
        <v>0</v>
      </c>
      <c r="E152" s="4">
        <f>IF(ISNA(VLOOKUP(A152,'Extra aflossing'!A:F,3,0)),0,VLOOKUP(A152,'Extra aflossing'!A:F,3,0))</f>
        <v>0</v>
      </c>
      <c r="F152" s="4">
        <f>L151*Invoer!$B$9/12</f>
        <v>0</v>
      </c>
      <c r="G152" s="4">
        <f>ABS(PMT(Invoer!$B$7/12,360-C152+1,L151,0))</f>
        <v>0</v>
      </c>
      <c r="H152" s="4">
        <f t="shared" si="16"/>
        <v>0</v>
      </c>
      <c r="I152" s="4">
        <f t="shared" si="19"/>
        <v>0</v>
      </c>
      <c r="J152" s="4">
        <f t="shared" si="20"/>
        <v>0</v>
      </c>
      <c r="K152" s="4">
        <f t="shared" si="21"/>
        <v>0</v>
      </c>
      <c r="L152" s="4">
        <f t="shared" si="23"/>
        <v>0</v>
      </c>
    </row>
    <row r="153" spans="1:12" x14ac:dyDescent="0.25">
      <c r="A153" s="15">
        <f t="shared" si="22"/>
        <v>46327</v>
      </c>
      <c r="B153">
        <f t="shared" si="17"/>
        <v>13</v>
      </c>
      <c r="C153">
        <v>152</v>
      </c>
      <c r="D153" s="4">
        <f t="shared" si="18"/>
        <v>0</v>
      </c>
      <c r="E153" s="4">
        <f>IF(ISNA(VLOOKUP(A153,'Extra aflossing'!A:F,3,0)),0,VLOOKUP(A153,'Extra aflossing'!A:F,3,0))</f>
        <v>0</v>
      </c>
      <c r="F153" s="4">
        <f>L152*Invoer!$B$9/12</f>
        <v>0</v>
      </c>
      <c r="G153" s="4">
        <f>ABS(PMT(Invoer!$B$7/12,360-C153+1,L152,0))</f>
        <v>0</v>
      </c>
      <c r="H153" s="4">
        <f t="shared" si="16"/>
        <v>0</v>
      </c>
      <c r="I153" s="4">
        <f t="shared" si="19"/>
        <v>0</v>
      </c>
      <c r="J153" s="4">
        <f t="shared" si="20"/>
        <v>0</v>
      </c>
      <c r="K153" s="4">
        <f t="shared" si="21"/>
        <v>0</v>
      </c>
      <c r="L153" s="4">
        <f t="shared" si="23"/>
        <v>0</v>
      </c>
    </row>
    <row r="154" spans="1:12" x14ac:dyDescent="0.25">
      <c r="A154" s="15">
        <f t="shared" si="22"/>
        <v>46357</v>
      </c>
      <c r="B154">
        <f t="shared" si="17"/>
        <v>13</v>
      </c>
      <c r="C154">
        <v>153</v>
      </c>
      <c r="D154" s="4">
        <f t="shared" si="18"/>
        <v>0</v>
      </c>
      <c r="E154" s="4">
        <f>IF(ISNA(VLOOKUP(A154,'Extra aflossing'!A:F,3,0)),0,VLOOKUP(A154,'Extra aflossing'!A:F,3,0))</f>
        <v>0</v>
      </c>
      <c r="F154" s="4">
        <f>L153*Invoer!$B$9/12</f>
        <v>0</v>
      </c>
      <c r="G154" s="4">
        <f>ABS(PMT(Invoer!$B$7/12,360-C154+1,L153,0))</f>
        <v>0</v>
      </c>
      <c r="H154" s="4">
        <f t="shared" si="16"/>
        <v>0</v>
      </c>
      <c r="I154" s="4">
        <f t="shared" si="19"/>
        <v>0</v>
      </c>
      <c r="J154" s="4">
        <f t="shared" si="20"/>
        <v>0</v>
      </c>
      <c r="K154" s="4">
        <f t="shared" si="21"/>
        <v>0</v>
      </c>
      <c r="L154" s="4">
        <f t="shared" si="23"/>
        <v>0</v>
      </c>
    </row>
    <row r="155" spans="1:12" x14ac:dyDescent="0.25">
      <c r="A155" s="15">
        <f t="shared" si="22"/>
        <v>46388</v>
      </c>
      <c r="B155">
        <f t="shared" si="17"/>
        <v>13</v>
      </c>
      <c r="C155">
        <v>154</v>
      </c>
      <c r="D155" s="4">
        <f t="shared" si="18"/>
        <v>0</v>
      </c>
      <c r="E155" s="4">
        <f>IF(ISNA(VLOOKUP(A155,'Extra aflossing'!A:F,3,0)),0,VLOOKUP(A155,'Extra aflossing'!A:F,3,0))</f>
        <v>0</v>
      </c>
      <c r="F155" s="4">
        <f>L154*Invoer!$B$9/12</f>
        <v>0</v>
      </c>
      <c r="G155" s="4">
        <f>ABS(PMT(Invoer!$B$7/12,360-C155+1,L154,0))</f>
        <v>0</v>
      </c>
      <c r="H155" s="4">
        <f t="shared" si="16"/>
        <v>0</v>
      </c>
      <c r="I155" s="4">
        <f t="shared" si="19"/>
        <v>0</v>
      </c>
      <c r="J155" s="4">
        <f t="shared" si="20"/>
        <v>0</v>
      </c>
      <c r="K155" s="4">
        <f t="shared" si="21"/>
        <v>0</v>
      </c>
      <c r="L155" s="4">
        <f t="shared" si="23"/>
        <v>0</v>
      </c>
    </row>
    <row r="156" spans="1:12" x14ac:dyDescent="0.25">
      <c r="A156" s="15">
        <f t="shared" si="22"/>
        <v>46419</v>
      </c>
      <c r="B156">
        <f t="shared" si="17"/>
        <v>13</v>
      </c>
      <c r="C156">
        <v>155</v>
      </c>
      <c r="D156" s="4">
        <f t="shared" si="18"/>
        <v>0</v>
      </c>
      <c r="E156" s="4">
        <f>IF(ISNA(VLOOKUP(A156,'Extra aflossing'!A:F,3,0)),0,VLOOKUP(A156,'Extra aflossing'!A:F,3,0))</f>
        <v>0</v>
      </c>
      <c r="F156" s="4">
        <f>L155*Invoer!$B$9/12</f>
        <v>0</v>
      </c>
      <c r="G156" s="4">
        <f>ABS(PMT(Invoer!$B$7/12,360-C156+1,L155,0))</f>
        <v>0</v>
      </c>
      <c r="H156" s="4">
        <f t="shared" si="16"/>
        <v>0</v>
      </c>
      <c r="I156" s="4">
        <f t="shared" si="19"/>
        <v>0</v>
      </c>
      <c r="J156" s="4">
        <f t="shared" si="20"/>
        <v>0</v>
      </c>
      <c r="K156" s="4">
        <f t="shared" si="21"/>
        <v>0</v>
      </c>
      <c r="L156" s="4">
        <f t="shared" si="23"/>
        <v>0</v>
      </c>
    </row>
    <row r="157" spans="1:12" x14ac:dyDescent="0.25">
      <c r="A157" s="15">
        <f t="shared" si="22"/>
        <v>46447</v>
      </c>
      <c r="B157">
        <f t="shared" si="17"/>
        <v>13</v>
      </c>
      <c r="C157">
        <v>156</v>
      </c>
      <c r="D157" s="4">
        <f t="shared" si="18"/>
        <v>0</v>
      </c>
      <c r="E157" s="4">
        <f>IF(ISNA(VLOOKUP(A157,'Extra aflossing'!A:F,3,0)),0,VLOOKUP(A157,'Extra aflossing'!A:F,3,0))</f>
        <v>0</v>
      </c>
      <c r="F157" s="4">
        <f>L156*Invoer!$B$9/12</f>
        <v>0</v>
      </c>
      <c r="G157" s="4">
        <f>ABS(PMT(Invoer!$B$7/12,360-C157+1,L156,0))</f>
        <v>0</v>
      </c>
      <c r="H157" s="4">
        <f t="shared" si="16"/>
        <v>0</v>
      </c>
      <c r="I157" s="4">
        <f t="shared" si="19"/>
        <v>0</v>
      </c>
      <c r="J157" s="4">
        <f t="shared" si="20"/>
        <v>0</v>
      </c>
      <c r="K157" s="4">
        <f t="shared" si="21"/>
        <v>0</v>
      </c>
      <c r="L157" s="4">
        <f t="shared" si="23"/>
        <v>0</v>
      </c>
    </row>
    <row r="158" spans="1:12" x14ac:dyDescent="0.25">
      <c r="A158" s="15">
        <f t="shared" si="22"/>
        <v>46478</v>
      </c>
      <c r="B158">
        <f t="shared" si="17"/>
        <v>14</v>
      </c>
      <c r="C158">
        <v>157</v>
      </c>
      <c r="D158" s="4">
        <f t="shared" si="18"/>
        <v>0</v>
      </c>
      <c r="E158" s="4">
        <f>IF(ISNA(VLOOKUP(A158,'Extra aflossing'!A:F,3,0)),0,VLOOKUP(A158,'Extra aflossing'!A:F,3,0))</f>
        <v>0</v>
      </c>
      <c r="F158" s="4">
        <f>L157*Invoer!$B$9/12</f>
        <v>0</v>
      </c>
      <c r="G158" s="4">
        <f>ABS(PMT(Invoer!$B$7/12,360-C158+1,L157,0))</f>
        <v>0</v>
      </c>
      <c r="H158" s="4">
        <f t="shared" si="16"/>
        <v>0</v>
      </c>
      <c r="I158" s="4">
        <f t="shared" si="19"/>
        <v>0</v>
      </c>
      <c r="J158" s="4">
        <f t="shared" si="20"/>
        <v>0</v>
      </c>
      <c r="K158" s="4">
        <f t="shared" si="21"/>
        <v>0</v>
      </c>
      <c r="L158" s="4">
        <f t="shared" si="23"/>
        <v>0</v>
      </c>
    </row>
    <row r="159" spans="1:12" x14ac:dyDescent="0.25">
      <c r="A159" s="15">
        <f t="shared" si="22"/>
        <v>46508</v>
      </c>
      <c r="B159">
        <f t="shared" si="17"/>
        <v>14</v>
      </c>
      <c r="C159">
        <v>158</v>
      </c>
      <c r="D159" s="4">
        <f t="shared" si="18"/>
        <v>0</v>
      </c>
      <c r="E159" s="4">
        <f>IF(ISNA(VLOOKUP(A159,'Extra aflossing'!A:F,3,0)),0,VLOOKUP(A159,'Extra aflossing'!A:F,3,0))</f>
        <v>0</v>
      </c>
      <c r="F159" s="4">
        <f>L158*Invoer!$B$9/12</f>
        <v>0</v>
      </c>
      <c r="G159" s="4">
        <f>ABS(PMT(Invoer!$B$7/12,360-C159+1,L158,0))</f>
        <v>0</v>
      </c>
      <c r="H159" s="4">
        <f t="shared" si="16"/>
        <v>0</v>
      </c>
      <c r="I159" s="4">
        <f t="shared" si="19"/>
        <v>0</v>
      </c>
      <c r="J159" s="4">
        <f t="shared" si="20"/>
        <v>0</v>
      </c>
      <c r="K159" s="4">
        <f t="shared" si="21"/>
        <v>0</v>
      </c>
      <c r="L159" s="4">
        <f t="shared" si="23"/>
        <v>0</v>
      </c>
    </row>
    <row r="160" spans="1:12" x14ac:dyDescent="0.25">
      <c r="A160" s="15">
        <f t="shared" si="22"/>
        <v>46539</v>
      </c>
      <c r="B160">
        <f t="shared" si="17"/>
        <v>14</v>
      </c>
      <c r="C160">
        <v>159</v>
      </c>
      <c r="D160" s="4">
        <f t="shared" si="18"/>
        <v>0</v>
      </c>
      <c r="E160" s="4">
        <f>IF(ISNA(VLOOKUP(A160,'Extra aflossing'!A:F,3,0)),0,VLOOKUP(A160,'Extra aflossing'!A:F,3,0))</f>
        <v>0</v>
      </c>
      <c r="F160" s="4">
        <f>L159*Invoer!$B$9/12</f>
        <v>0</v>
      </c>
      <c r="G160" s="4">
        <f>ABS(PMT(Invoer!$B$7/12,360-C160+1,L159,0))</f>
        <v>0</v>
      </c>
      <c r="H160" s="4">
        <f t="shared" si="16"/>
        <v>0</v>
      </c>
      <c r="I160" s="4">
        <f t="shared" si="19"/>
        <v>0</v>
      </c>
      <c r="J160" s="4">
        <f t="shared" si="20"/>
        <v>0</v>
      </c>
      <c r="K160" s="4">
        <f t="shared" si="21"/>
        <v>0</v>
      </c>
      <c r="L160" s="4">
        <f t="shared" si="23"/>
        <v>0</v>
      </c>
    </row>
    <row r="161" spans="1:12" x14ac:dyDescent="0.25">
      <c r="A161" s="15">
        <f t="shared" si="22"/>
        <v>46569</v>
      </c>
      <c r="B161">
        <f t="shared" si="17"/>
        <v>14</v>
      </c>
      <c r="C161">
        <v>160</v>
      </c>
      <c r="D161" s="4">
        <f t="shared" si="18"/>
        <v>0</v>
      </c>
      <c r="E161" s="4">
        <f>IF(ISNA(VLOOKUP(A161,'Extra aflossing'!A:F,3,0)),0,VLOOKUP(A161,'Extra aflossing'!A:F,3,0))</f>
        <v>0</v>
      </c>
      <c r="F161" s="4">
        <f>L160*Invoer!$B$9/12</f>
        <v>0</v>
      </c>
      <c r="G161" s="4">
        <f>ABS(PMT(Invoer!$B$7/12,360-C161+1,L160,0))</f>
        <v>0</v>
      </c>
      <c r="H161" s="4">
        <f t="shared" si="16"/>
        <v>0</v>
      </c>
      <c r="I161" s="4">
        <f t="shared" si="19"/>
        <v>0</v>
      </c>
      <c r="J161" s="4">
        <f t="shared" si="20"/>
        <v>0</v>
      </c>
      <c r="K161" s="4">
        <f t="shared" si="21"/>
        <v>0</v>
      </c>
      <c r="L161" s="4">
        <f t="shared" si="23"/>
        <v>0</v>
      </c>
    </row>
    <row r="162" spans="1:12" x14ac:dyDescent="0.25">
      <c r="A162" s="15">
        <f t="shared" si="22"/>
        <v>46600</v>
      </c>
      <c r="B162">
        <f t="shared" si="17"/>
        <v>14</v>
      </c>
      <c r="C162">
        <v>161</v>
      </c>
      <c r="D162" s="4">
        <f t="shared" si="18"/>
        <v>0</v>
      </c>
      <c r="E162" s="4">
        <f>IF(ISNA(VLOOKUP(A162,'Extra aflossing'!A:F,3,0)),0,VLOOKUP(A162,'Extra aflossing'!A:F,3,0))</f>
        <v>0</v>
      </c>
      <c r="F162" s="4">
        <f>L161*Invoer!$B$9/12</f>
        <v>0</v>
      </c>
      <c r="G162" s="4">
        <f>ABS(PMT(Invoer!$B$7/12,360-C162+1,L161,0))</f>
        <v>0</v>
      </c>
      <c r="H162" s="4">
        <f t="shared" si="16"/>
        <v>0</v>
      </c>
      <c r="I162" s="4">
        <f t="shared" si="19"/>
        <v>0</v>
      </c>
      <c r="J162" s="4">
        <f t="shared" si="20"/>
        <v>0</v>
      </c>
      <c r="K162" s="4">
        <f t="shared" si="21"/>
        <v>0</v>
      </c>
      <c r="L162" s="4">
        <f t="shared" si="23"/>
        <v>0</v>
      </c>
    </row>
    <row r="163" spans="1:12" x14ac:dyDescent="0.25">
      <c r="A163" s="15">
        <f t="shared" si="22"/>
        <v>46631</v>
      </c>
      <c r="B163">
        <f t="shared" si="17"/>
        <v>14</v>
      </c>
      <c r="C163">
        <v>162</v>
      </c>
      <c r="D163" s="4">
        <f t="shared" si="18"/>
        <v>0</v>
      </c>
      <c r="E163" s="4">
        <f>IF(ISNA(VLOOKUP(A163,'Extra aflossing'!A:F,3,0)),0,VLOOKUP(A163,'Extra aflossing'!A:F,3,0))</f>
        <v>0</v>
      </c>
      <c r="F163" s="4">
        <f>L162*Invoer!$B$9/12</f>
        <v>0</v>
      </c>
      <c r="G163" s="4">
        <f>ABS(PMT(Invoer!$B$7/12,360-C163+1,L162,0))</f>
        <v>0</v>
      </c>
      <c r="H163" s="4">
        <f t="shared" si="16"/>
        <v>0</v>
      </c>
      <c r="I163" s="4">
        <f t="shared" si="19"/>
        <v>0</v>
      </c>
      <c r="J163" s="4">
        <f t="shared" si="20"/>
        <v>0</v>
      </c>
      <c r="K163" s="4">
        <f t="shared" si="21"/>
        <v>0</v>
      </c>
      <c r="L163" s="4">
        <f t="shared" si="23"/>
        <v>0</v>
      </c>
    </row>
    <row r="164" spans="1:12" x14ac:dyDescent="0.25">
      <c r="A164" s="15">
        <f t="shared" si="22"/>
        <v>46661</v>
      </c>
      <c r="B164">
        <f t="shared" si="17"/>
        <v>14</v>
      </c>
      <c r="C164">
        <v>163</v>
      </c>
      <c r="D164" s="4">
        <f t="shared" si="18"/>
        <v>0</v>
      </c>
      <c r="E164" s="4">
        <f>IF(ISNA(VLOOKUP(A164,'Extra aflossing'!A:F,3,0)),0,VLOOKUP(A164,'Extra aflossing'!A:F,3,0))</f>
        <v>0</v>
      </c>
      <c r="F164" s="4">
        <f>L163*Invoer!$B$9/12</f>
        <v>0</v>
      </c>
      <c r="G164" s="4">
        <f>ABS(PMT(Invoer!$B$7/12,360-C164+1,L163,0))</f>
        <v>0</v>
      </c>
      <c r="H164" s="4">
        <f t="shared" si="16"/>
        <v>0</v>
      </c>
      <c r="I164" s="4">
        <f t="shared" si="19"/>
        <v>0</v>
      </c>
      <c r="J164" s="4">
        <f t="shared" si="20"/>
        <v>0</v>
      </c>
      <c r="K164" s="4">
        <f t="shared" si="21"/>
        <v>0</v>
      </c>
      <c r="L164" s="4">
        <f t="shared" si="23"/>
        <v>0</v>
      </c>
    </row>
    <row r="165" spans="1:12" x14ac:dyDescent="0.25">
      <c r="A165" s="15">
        <f t="shared" si="22"/>
        <v>46692</v>
      </c>
      <c r="B165">
        <f t="shared" si="17"/>
        <v>14</v>
      </c>
      <c r="C165">
        <v>164</v>
      </c>
      <c r="D165" s="4">
        <f t="shared" si="18"/>
        <v>0</v>
      </c>
      <c r="E165" s="4">
        <f>IF(ISNA(VLOOKUP(A165,'Extra aflossing'!A:F,3,0)),0,VLOOKUP(A165,'Extra aflossing'!A:F,3,0))</f>
        <v>0</v>
      </c>
      <c r="F165" s="4">
        <f>L164*Invoer!$B$9/12</f>
        <v>0</v>
      </c>
      <c r="G165" s="4">
        <f>ABS(PMT(Invoer!$B$7/12,360-C165+1,L164,0))</f>
        <v>0</v>
      </c>
      <c r="H165" s="4">
        <f t="shared" si="16"/>
        <v>0</v>
      </c>
      <c r="I165" s="4">
        <f t="shared" si="19"/>
        <v>0</v>
      </c>
      <c r="J165" s="4">
        <f t="shared" si="20"/>
        <v>0</v>
      </c>
      <c r="K165" s="4">
        <f t="shared" si="21"/>
        <v>0</v>
      </c>
      <c r="L165" s="4">
        <f t="shared" si="23"/>
        <v>0</v>
      </c>
    </row>
    <row r="166" spans="1:12" x14ac:dyDescent="0.25">
      <c r="A166" s="15">
        <f t="shared" si="22"/>
        <v>46722</v>
      </c>
      <c r="B166">
        <f t="shared" si="17"/>
        <v>14</v>
      </c>
      <c r="C166">
        <v>165</v>
      </c>
      <c r="D166" s="4">
        <f t="shared" si="18"/>
        <v>0</v>
      </c>
      <c r="E166" s="4">
        <f>IF(ISNA(VLOOKUP(A166,'Extra aflossing'!A:F,3,0)),0,VLOOKUP(A166,'Extra aflossing'!A:F,3,0))</f>
        <v>0</v>
      </c>
      <c r="F166" s="4">
        <f>L165*Invoer!$B$9/12</f>
        <v>0</v>
      </c>
      <c r="G166" s="4">
        <f>ABS(PMT(Invoer!$B$7/12,360-C166+1,L165,0))</f>
        <v>0</v>
      </c>
      <c r="H166" s="4">
        <f t="shared" si="16"/>
        <v>0</v>
      </c>
      <c r="I166" s="4">
        <f t="shared" si="19"/>
        <v>0</v>
      </c>
      <c r="J166" s="4">
        <f t="shared" si="20"/>
        <v>0</v>
      </c>
      <c r="K166" s="4">
        <f t="shared" si="21"/>
        <v>0</v>
      </c>
      <c r="L166" s="4">
        <f t="shared" si="23"/>
        <v>0</v>
      </c>
    </row>
    <row r="167" spans="1:12" x14ac:dyDescent="0.25">
      <c r="A167" s="15">
        <f t="shared" si="22"/>
        <v>46753</v>
      </c>
      <c r="B167">
        <f t="shared" si="17"/>
        <v>14</v>
      </c>
      <c r="C167">
        <v>166</v>
      </c>
      <c r="D167" s="4">
        <f t="shared" si="18"/>
        <v>0</v>
      </c>
      <c r="E167" s="4">
        <f>IF(ISNA(VLOOKUP(A167,'Extra aflossing'!A:F,3,0)),0,VLOOKUP(A167,'Extra aflossing'!A:F,3,0))</f>
        <v>0</v>
      </c>
      <c r="F167" s="4">
        <f>L166*Invoer!$B$9/12</f>
        <v>0</v>
      </c>
      <c r="G167" s="4">
        <f>ABS(PMT(Invoer!$B$7/12,360-C167+1,L166,0))</f>
        <v>0</v>
      </c>
      <c r="H167" s="4">
        <f t="shared" si="16"/>
        <v>0</v>
      </c>
      <c r="I167" s="4">
        <f t="shared" si="19"/>
        <v>0</v>
      </c>
      <c r="J167" s="4">
        <f t="shared" si="20"/>
        <v>0</v>
      </c>
      <c r="K167" s="4">
        <f t="shared" si="21"/>
        <v>0</v>
      </c>
      <c r="L167" s="4">
        <f t="shared" si="23"/>
        <v>0</v>
      </c>
    </row>
    <row r="168" spans="1:12" x14ac:dyDescent="0.25">
      <c r="A168" s="15">
        <f t="shared" si="22"/>
        <v>46784</v>
      </c>
      <c r="B168">
        <f t="shared" si="17"/>
        <v>14</v>
      </c>
      <c r="C168">
        <v>167</v>
      </c>
      <c r="D168" s="4">
        <f t="shared" si="18"/>
        <v>0</v>
      </c>
      <c r="E168" s="4">
        <f>IF(ISNA(VLOOKUP(A168,'Extra aflossing'!A:F,3,0)),0,VLOOKUP(A168,'Extra aflossing'!A:F,3,0))</f>
        <v>0</v>
      </c>
      <c r="F168" s="4">
        <f>L167*Invoer!$B$9/12</f>
        <v>0</v>
      </c>
      <c r="G168" s="4">
        <f>ABS(PMT(Invoer!$B$7/12,360-C168+1,L167,0))</f>
        <v>0</v>
      </c>
      <c r="H168" s="4">
        <f t="shared" si="16"/>
        <v>0</v>
      </c>
      <c r="I168" s="4">
        <f t="shared" si="19"/>
        <v>0</v>
      </c>
      <c r="J168" s="4">
        <f t="shared" si="20"/>
        <v>0</v>
      </c>
      <c r="K168" s="4">
        <f t="shared" si="21"/>
        <v>0</v>
      </c>
      <c r="L168" s="4">
        <f t="shared" si="23"/>
        <v>0</v>
      </c>
    </row>
    <row r="169" spans="1:12" x14ac:dyDescent="0.25">
      <c r="A169" s="15">
        <f t="shared" si="22"/>
        <v>46813</v>
      </c>
      <c r="B169">
        <f t="shared" si="17"/>
        <v>14</v>
      </c>
      <c r="C169">
        <v>168</v>
      </c>
      <c r="D169" s="4">
        <f t="shared" si="18"/>
        <v>0</v>
      </c>
      <c r="E169" s="4">
        <f>IF(ISNA(VLOOKUP(A169,'Extra aflossing'!A:F,3,0)),0,VLOOKUP(A169,'Extra aflossing'!A:F,3,0))</f>
        <v>0</v>
      </c>
      <c r="F169" s="4">
        <f>L168*Invoer!$B$9/12</f>
        <v>0</v>
      </c>
      <c r="G169" s="4">
        <f>ABS(PMT(Invoer!$B$7/12,360-C169+1,L168,0))</f>
        <v>0</v>
      </c>
      <c r="H169" s="4">
        <f t="shared" si="16"/>
        <v>0</v>
      </c>
      <c r="I169" s="4">
        <f t="shared" si="19"/>
        <v>0</v>
      </c>
      <c r="J169" s="4">
        <f t="shared" si="20"/>
        <v>0</v>
      </c>
      <c r="K169" s="4">
        <f t="shared" si="21"/>
        <v>0</v>
      </c>
      <c r="L169" s="4">
        <f t="shared" si="23"/>
        <v>0</v>
      </c>
    </row>
    <row r="170" spans="1:12" x14ac:dyDescent="0.25">
      <c r="A170" s="15">
        <f t="shared" si="22"/>
        <v>46844</v>
      </c>
      <c r="B170">
        <f t="shared" si="17"/>
        <v>15</v>
      </c>
      <c r="C170">
        <v>169</v>
      </c>
      <c r="D170" s="4">
        <f t="shared" si="18"/>
        <v>0</v>
      </c>
      <c r="E170" s="4">
        <f>IF(ISNA(VLOOKUP(A170,'Extra aflossing'!A:F,3,0)),0,VLOOKUP(A170,'Extra aflossing'!A:F,3,0))</f>
        <v>0</v>
      </c>
      <c r="F170" s="4">
        <f>L169*Invoer!$B$9/12</f>
        <v>0</v>
      </c>
      <c r="G170" s="4">
        <f>ABS(PMT(Invoer!$B$7/12,360-C170+1,L169,0))</f>
        <v>0</v>
      </c>
      <c r="H170" s="4">
        <f t="shared" si="16"/>
        <v>0</v>
      </c>
      <c r="I170" s="4">
        <f t="shared" si="19"/>
        <v>0</v>
      </c>
      <c r="J170" s="4">
        <f t="shared" si="20"/>
        <v>0</v>
      </c>
      <c r="K170" s="4">
        <f t="shared" si="21"/>
        <v>0</v>
      </c>
      <c r="L170" s="4">
        <f t="shared" si="23"/>
        <v>0</v>
      </c>
    </row>
    <row r="171" spans="1:12" x14ac:dyDescent="0.25">
      <c r="A171" s="15">
        <f t="shared" si="22"/>
        <v>46874</v>
      </c>
      <c r="B171">
        <f t="shared" si="17"/>
        <v>15</v>
      </c>
      <c r="C171">
        <v>170</v>
      </c>
      <c r="D171" s="4">
        <f t="shared" si="18"/>
        <v>0</v>
      </c>
      <c r="E171" s="4">
        <f>IF(ISNA(VLOOKUP(A171,'Extra aflossing'!A:F,3,0)),0,VLOOKUP(A171,'Extra aflossing'!A:F,3,0))</f>
        <v>0</v>
      </c>
      <c r="F171" s="4">
        <f>L170*Invoer!$B$9/12</f>
        <v>0</v>
      </c>
      <c r="G171" s="4">
        <f>ABS(PMT(Invoer!$B$7/12,360-C171+1,L170,0))</f>
        <v>0</v>
      </c>
      <c r="H171" s="4">
        <f t="shared" si="16"/>
        <v>0</v>
      </c>
      <c r="I171" s="4">
        <f t="shared" si="19"/>
        <v>0</v>
      </c>
      <c r="J171" s="4">
        <f t="shared" si="20"/>
        <v>0</v>
      </c>
      <c r="K171" s="4">
        <f t="shared" si="21"/>
        <v>0</v>
      </c>
      <c r="L171" s="4">
        <f t="shared" si="23"/>
        <v>0</v>
      </c>
    </row>
    <row r="172" spans="1:12" x14ac:dyDescent="0.25">
      <c r="A172" s="15">
        <f t="shared" si="22"/>
        <v>46905</v>
      </c>
      <c r="B172">
        <f t="shared" si="17"/>
        <v>15</v>
      </c>
      <c r="C172">
        <v>171</v>
      </c>
      <c r="D172" s="4">
        <f t="shared" si="18"/>
        <v>0</v>
      </c>
      <c r="E172" s="4">
        <f>IF(ISNA(VLOOKUP(A172,'Extra aflossing'!A:F,3,0)),0,VLOOKUP(A172,'Extra aflossing'!A:F,3,0))</f>
        <v>0</v>
      </c>
      <c r="F172" s="4">
        <f>L171*Invoer!$B$9/12</f>
        <v>0</v>
      </c>
      <c r="G172" s="4">
        <f>ABS(PMT(Invoer!$B$7/12,360-C172+1,L171,0))</f>
        <v>0</v>
      </c>
      <c r="H172" s="4">
        <f t="shared" si="16"/>
        <v>0</v>
      </c>
      <c r="I172" s="4">
        <f t="shared" si="19"/>
        <v>0</v>
      </c>
      <c r="J172" s="4">
        <f t="shared" si="20"/>
        <v>0</v>
      </c>
      <c r="K172" s="4">
        <f t="shared" si="21"/>
        <v>0</v>
      </c>
      <c r="L172" s="4">
        <f t="shared" si="23"/>
        <v>0</v>
      </c>
    </row>
    <row r="173" spans="1:12" x14ac:dyDescent="0.25">
      <c r="A173" s="15">
        <f t="shared" si="22"/>
        <v>46935</v>
      </c>
      <c r="B173">
        <f t="shared" si="17"/>
        <v>15</v>
      </c>
      <c r="C173">
        <v>172</v>
      </c>
      <c r="D173" s="4">
        <f t="shared" si="18"/>
        <v>0</v>
      </c>
      <c r="E173" s="4">
        <f>IF(ISNA(VLOOKUP(A173,'Extra aflossing'!A:F,3,0)),0,VLOOKUP(A173,'Extra aflossing'!A:F,3,0))</f>
        <v>0</v>
      </c>
      <c r="F173" s="4">
        <f>L172*Invoer!$B$9/12</f>
        <v>0</v>
      </c>
      <c r="G173" s="4">
        <f>ABS(PMT(Invoer!$B$7/12,360-C173+1,L172,0))</f>
        <v>0</v>
      </c>
      <c r="H173" s="4">
        <f t="shared" si="16"/>
        <v>0</v>
      </c>
      <c r="I173" s="4">
        <f t="shared" si="19"/>
        <v>0</v>
      </c>
      <c r="J173" s="4">
        <f t="shared" si="20"/>
        <v>0</v>
      </c>
      <c r="K173" s="4">
        <f t="shared" si="21"/>
        <v>0</v>
      </c>
      <c r="L173" s="4">
        <f t="shared" si="23"/>
        <v>0</v>
      </c>
    </row>
    <row r="174" spans="1:12" x14ac:dyDescent="0.25">
      <c r="A174" s="15">
        <f t="shared" si="22"/>
        <v>46966</v>
      </c>
      <c r="B174">
        <f t="shared" si="17"/>
        <v>15</v>
      </c>
      <c r="C174">
        <v>173</v>
      </c>
      <c r="D174" s="4">
        <f t="shared" si="18"/>
        <v>0</v>
      </c>
      <c r="E174" s="4">
        <f>IF(ISNA(VLOOKUP(A174,'Extra aflossing'!A:F,3,0)),0,VLOOKUP(A174,'Extra aflossing'!A:F,3,0))</f>
        <v>0</v>
      </c>
      <c r="F174" s="4">
        <f>L173*Invoer!$B$9/12</f>
        <v>0</v>
      </c>
      <c r="G174" s="4">
        <f>ABS(PMT(Invoer!$B$7/12,360-C174+1,L173,0))</f>
        <v>0</v>
      </c>
      <c r="H174" s="4">
        <f t="shared" si="16"/>
        <v>0</v>
      </c>
      <c r="I174" s="4">
        <f t="shared" si="19"/>
        <v>0</v>
      </c>
      <c r="J174" s="4">
        <f t="shared" si="20"/>
        <v>0</v>
      </c>
      <c r="K174" s="4">
        <f t="shared" si="21"/>
        <v>0</v>
      </c>
      <c r="L174" s="4">
        <f t="shared" si="23"/>
        <v>0</v>
      </c>
    </row>
    <row r="175" spans="1:12" x14ac:dyDescent="0.25">
      <c r="A175" s="15">
        <f t="shared" si="22"/>
        <v>46997</v>
      </c>
      <c r="B175">
        <f t="shared" si="17"/>
        <v>15</v>
      </c>
      <c r="C175">
        <v>174</v>
      </c>
      <c r="D175" s="4">
        <f t="shared" si="18"/>
        <v>0</v>
      </c>
      <c r="E175" s="4">
        <f>IF(ISNA(VLOOKUP(A175,'Extra aflossing'!A:F,3,0)),0,VLOOKUP(A175,'Extra aflossing'!A:F,3,0))</f>
        <v>0</v>
      </c>
      <c r="F175" s="4">
        <f>L174*Invoer!$B$9/12</f>
        <v>0</v>
      </c>
      <c r="G175" s="4">
        <f>ABS(PMT(Invoer!$B$7/12,360-C175+1,L174,0))</f>
        <v>0</v>
      </c>
      <c r="H175" s="4">
        <f t="shared" si="16"/>
        <v>0</v>
      </c>
      <c r="I175" s="4">
        <f t="shared" si="19"/>
        <v>0</v>
      </c>
      <c r="J175" s="4">
        <f t="shared" si="20"/>
        <v>0</v>
      </c>
      <c r="K175" s="4">
        <f t="shared" si="21"/>
        <v>0</v>
      </c>
      <c r="L175" s="4">
        <f t="shared" si="23"/>
        <v>0</v>
      </c>
    </row>
    <row r="176" spans="1:12" x14ac:dyDescent="0.25">
      <c r="A176" s="15">
        <f t="shared" si="22"/>
        <v>47027</v>
      </c>
      <c r="B176">
        <f t="shared" si="17"/>
        <v>15</v>
      </c>
      <c r="C176">
        <v>175</v>
      </c>
      <c r="D176" s="4">
        <f t="shared" si="18"/>
        <v>0</v>
      </c>
      <c r="E176" s="4">
        <f>IF(ISNA(VLOOKUP(A176,'Extra aflossing'!A:F,3,0)),0,VLOOKUP(A176,'Extra aflossing'!A:F,3,0))</f>
        <v>0</v>
      </c>
      <c r="F176" s="4">
        <f>L175*Invoer!$B$9/12</f>
        <v>0</v>
      </c>
      <c r="G176" s="4">
        <f>ABS(PMT(Invoer!$B$7/12,360-C176+1,L175,0))</f>
        <v>0</v>
      </c>
      <c r="H176" s="4">
        <f t="shared" si="16"/>
        <v>0</v>
      </c>
      <c r="I176" s="4">
        <f t="shared" si="19"/>
        <v>0</v>
      </c>
      <c r="J176" s="4">
        <f t="shared" si="20"/>
        <v>0</v>
      </c>
      <c r="K176" s="4">
        <f t="shared" si="21"/>
        <v>0</v>
      </c>
      <c r="L176" s="4">
        <f t="shared" si="23"/>
        <v>0</v>
      </c>
    </row>
    <row r="177" spans="1:12" x14ac:dyDescent="0.25">
      <c r="A177" s="15">
        <f t="shared" si="22"/>
        <v>47058</v>
      </c>
      <c r="B177">
        <f t="shared" si="17"/>
        <v>15</v>
      </c>
      <c r="C177">
        <v>176</v>
      </c>
      <c r="D177" s="4">
        <f t="shared" si="18"/>
        <v>0</v>
      </c>
      <c r="E177" s="4">
        <f>IF(ISNA(VLOOKUP(A177,'Extra aflossing'!A:F,3,0)),0,VLOOKUP(A177,'Extra aflossing'!A:F,3,0))</f>
        <v>0</v>
      </c>
      <c r="F177" s="4">
        <f>L176*Invoer!$B$9/12</f>
        <v>0</v>
      </c>
      <c r="G177" s="4">
        <f>ABS(PMT(Invoer!$B$7/12,360-C177+1,L176,0))</f>
        <v>0</v>
      </c>
      <c r="H177" s="4">
        <f t="shared" si="16"/>
        <v>0</v>
      </c>
      <c r="I177" s="4">
        <f t="shared" si="19"/>
        <v>0</v>
      </c>
      <c r="J177" s="4">
        <f t="shared" si="20"/>
        <v>0</v>
      </c>
      <c r="K177" s="4">
        <f t="shared" si="21"/>
        <v>0</v>
      </c>
      <c r="L177" s="4">
        <f t="shared" si="23"/>
        <v>0</v>
      </c>
    </row>
    <row r="178" spans="1:12" x14ac:dyDescent="0.25">
      <c r="A178" s="15">
        <f t="shared" si="22"/>
        <v>47088</v>
      </c>
      <c r="B178">
        <f t="shared" si="17"/>
        <v>15</v>
      </c>
      <c r="C178">
        <v>177</v>
      </c>
      <c r="D178" s="4">
        <f t="shared" si="18"/>
        <v>0</v>
      </c>
      <c r="E178" s="4">
        <f>IF(ISNA(VLOOKUP(A178,'Extra aflossing'!A:F,3,0)),0,VLOOKUP(A178,'Extra aflossing'!A:F,3,0))</f>
        <v>0</v>
      </c>
      <c r="F178" s="4">
        <f>L177*Invoer!$B$9/12</f>
        <v>0</v>
      </c>
      <c r="G178" s="4">
        <f>ABS(PMT(Invoer!$B$7/12,360-C178+1,L177,0))</f>
        <v>0</v>
      </c>
      <c r="H178" s="4">
        <f t="shared" si="16"/>
        <v>0</v>
      </c>
      <c r="I178" s="4">
        <f t="shared" si="19"/>
        <v>0</v>
      </c>
      <c r="J178" s="4">
        <f t="shared" si="20"/>
        <v>0</v>
      </c>
      <c r="K178" s="4">
        <f t="shared" si="21"/>
        <v>0</v>
      </c>
      <c r="L178" s="4">
        <f t="shared" si="23"/>
        <v>0</v>
      </c>
    </row>
    <row r="179" spans="1:12" x14ac:dyDescent="0.25">
      <c r="A179" s="15">
        <f t="shared" si="22"/>
        <v>47119</v>
      </c>
      <c r="B179">
        <f t="shared" si="17"/>
        <v>15</v>
      </c>
      <c r="C179">
        <v>178</v>
      </c>
      <c r="D179" s="4">
        <f t="shared" si="18"/>
        <v>0</v>
      </c>
      <c r="E179" s="4">
        <f>IF(ISNA(VLOOKUP(A179,'Extra aflossing'!A:F,3,0)),0,VLOOKUP(A179,'Extra aflossing'!A:F,3,0))</f>
        <v>0</v>
      </c>
      <c r="F179" s="4">
        <f>L178*Invoer!$B$9/12</f>
        <v>0</v>
      </c>
      <c r="G179" s="4">
        <f>ABS(PMT(Invoer!$B$7/12,360-C179+1,L178,0))</f>
        <v>0</v>
      </c>
      <c r="H179" s="4">
        <f t="shared" si="16"/>
        <v>0</v>
      </c>
      <c r="I179" s="4">
        <f t="shared" si="19"/>
        <v>0</v>
      </c>
      <c r="J179" s="4">
        <f t="shared" si="20"/>
        <v>0</v>
      </c>
      <c r="K179" s="4">
        <f t="shared" si="21"/>
        <v>0</v>
      </c>
      <c r="L179" s="4">
        <f t="shared" si="23"/>
        <v>0</v>
      </c>
    </row>
    <row r="180" spans="1:12" x14ac:dyDescent="0.25">
      <c r="A180" s="15">
        <f t="shared" si="22"/>
        <v>47150</v>
      </c>
      <c r="B180">
        <f t="shared" si="17"/>
        <v>15</v>
      </c>
      <c r="C180">
        <v>179</v>
      </c>
      <c r="D180" s="4">
        <f t="shared" si="18"/>
        <v>0</v>
      </c>
      <c r="E180" s="4">
        <f>IF(ISNA(VLOOKUP(A180,'Extra aflossing'!A:F,3,0)),0,VLOOKUP(A180,'Extra aflossing'!A:F,3,0))</f>
        <v>0</v>
      </c>
      <c r="F180" s="4">
        <f>L179*Invoer!$B$9/12</f>
        <v>0</v>
      </c>
      <c r="G180" s="4">
        <f>ABS(PMT(Invoer!$B$7/12,360-C180+1,L179,0))</f>
        <v>0</v>
      </c>
      <c r="H180" s="4">
        <f t="shared" si="16"/>
        <v>0</v>
      </c>
      <c r="I180" s="4">
        <f t="shared" si="19"/>
        <v>0</v>
      </c>
      <c r="J180" s="4">
        <f t="shared" si="20"/>
        <v>0</v>
      </c>
      <c r="K180" s="4">
        <f t="shared" si="21"/>
        <v>0</v>
      </c>
      <c r="L180" s="4">
        <f t="shared" si="23"/>
        <v>0</v>
      </c>
    </row>
    <row r="181" spans="1:12" x14ac:dyDescent="0.25">
      <c r="A181" s="15">
        <f t="shared" si="22"/>
        <v>47178</v>
      </c>
      <c r="B181">
        <f t="shared" si="17"/>
        <v>15</v>
      </c>
      <c r="C181">
        <v>180</v>
      </c>
      <c r="D181" s="4">
        <f t="shared" si="18"/>
        <v>0</v>
      </c>
      <c r="E181" s="4">
        <f>IF(ISNA(VLOOKUP(A181,'Extra aflossing'!A:F,3,0)),0,VLOOKUP(A181,'Extra aflossing'!A:F,3,0))</f>
        <v>0</v>
      </c>
      <c r="F181" s="4">
        <f>L180*Invoer!$B$9/12</f>
        <v>0</v>
      </c>
      <c r="G181" s="4">
        <f>ABS(PMT(Invoer!$B$7/12,360-C181+1,L180,0))</f>
        <v>0</v>
      </c>
      <c r="H181" s="4">
        <f t="shared" si="16"/>
        <v>0</v>
      </c>
      <c r="I181" s="4">
        <f t="shared" si="19"/>
        <v>0</v>
      </c>
      <c r="J181" s="4">
        <f t="shared" si="20"/>
        <v>0</v>
      </c>
      <c r="K181" s="4">
        <f t="shared" si="21"/>
        <v>0</v>
      </c>
      <c r="L181" s="4">
        <f t="shared" si="23"/>
        <v>0</v>
      </c>
    </row>
    <row r="182" spans="1:12" x14ac:dyDescent="0.25">
      <c r="A182" s="15">
        <f t="shared" si="22"/>
        <v>47209</v>
      </c>
      <c r="B182">
        <f t="shared" si="17"/>
        <v>16</v>
      </c>
      <c r="C182">
        <v>181</v>
      </c>
      <c r="D182" s="4">
        <f t="shared" si="18"/>
        <v>0</v>
      </c>
      <c r="E182" s="4">
        <f>IF(ISNA(VLOOKUP(A182,'Extra aflossing'!A:F,3,0)),0,VLOOKUP(A182,'Extra aflossing'!A:F,3,0))</f>
        <v>0</v>
      </c>
      <c r="F182" s="4">
        <f>L181*Invoer!$B$10/12</f>
        <v>0</v>
      </c>
      <c r="G182" s="4">
        <f>ABS(PMT(Invoer!$B$7/12,360-C182+1,L181,0))</f>
        <v>0</v>
      </c>
      <c r="H182" s="4">
        <f t="shared" si="16"/>
        <v>0</v>
      </c>
      <c r="I182" s="4">
        <f t="shared" si="19"/>
        <v>0</v>
      </c>
      <c r="J182" s="4">
        <f t="shared" si="20"/>
        <v>0</v>
      </c>
      <c r="K182" s="4">
        <f t="shared" si="21"/>
        <v>0</v>
      </c>
      <c r="L182" s="4">
        <f t="shared" si="23"/>
        <v>0</v>
      </c>
    </row>
    <row r="183" spans="1:12" x14ac:dyDescent="0.25">
      <c r="A183" s="15">
        <f t="shared" si="22"/>
        <v>47239</v>
      </c>
      <c r="B183">
        <f t="shared" si="17"/>
        <v>16</v>
      </c>
      <c r="C183">
        <v>182</v>
      </c>
      <c r="D183" s="4">
        <f t="shared" si="18"/>
        <v>0</v>
      </c>
      <c r="E183" s="4">
        <f>IF(ISNA(VLOOKUP(A183,'Extra aflossing'!A:F,3,0)),0,VLOOKUP(A183,'Extra aflossing'!A:F,3,0))</f>
        <v>0</v>
      </c>
      <c r="F183" s="4">
        <f>L182*Invoer!$B$10/12</f>
        <v>0</v>
      </c>
      <c r="G183" s="4">
        <f>ABS(PMT(Invoer!$B$7/12,360-C183+1,L182,0))</f>
        <v>0</v>
      </c>
      <c r="H183" s="4">
        <f t="shared" si="16"/>
        <v>0</v>
      </c>
      <c r="I183" s="4">
        <f t="shared" si="19"/>
        <v>0</v>
      </c>
      <c r="J183" s="4">
        <f t="shared" si="20"/>
        <v>0</v>
      </c>
      <c r="K183" s="4">
        <f t="shared" si="21"/>
        <v>0</v>
      </c>
      <c r="L183" s="4">
        <f t="shared" si="23"/>
        <v>0</v>
      </c>
    </row>
    <row r="184" spans="1:12" x14ac:dyDescent="0.25">
      <c r="A184" s="15">
        <f t="shared" si="22"/>
        <v>47270</v>
      </c>
      <c r="B184">
        <f t="shared" si="17"/>
        <v>16</v>
      </c>
      <c r="C184">
        <v>183</v>
      </c>
      <c r="D184" s="4">
        <f t="shared" si="18"/>
        <v>0</v>
      </c>
      <c r="E184" s="4">
        <f>IF(ISNA(VLOOKUP(A184,'Extra aflossing'!A:F,3,0)),0,VLOOKUP(A184,'Extra aflossing'!A:F,3,0))</f>
        <v>0</v>
      </c>
      <c r="F184" s="4">
        <f>L183*Invoer!$B$10/12</f>
        <v>0</v>
      </c>
      <c r="G184" s="4">
        <f>ABS(PMT(Invoer!$B$7/12,360-C184+1,L183,0))</f>
        <v>0</v>
      </c>
      <c r="H184" s="4">
        <f t="shared" si="16"/>
        <v>0</v>
      </c>
      <c r="I184" s="4">
        <f t="shared" si="19"/>
        <v>0</v>
      </c>
      <c r="J184" s="4">
        <f t="shared" si="20"/>
        <v>0</v>
      </c>
      <c r="K184" s="4">
        <f t="shared" si="21"/>
        <v>0</v>
      </c>
      <c r="L184" s="4">
        <f t="shared" si="23"/>
        <v>0</v>
      </c>
    </row>
    <row r="185" spans="1:12" x14ac:dyDescent="0.25">
      <c r="A185" s="15">
        <f t="shared" si="22"/>
        <v>47300</v>
      </c>
      <c r="B185">
        <f t="shared" si="17"/>
        <v>16</v>
      </c>
      <c r="C185">
        <v>184</v>
      </c>
      <c r="D185" s="4">
        <f t="shared" si="18"/>
        <v>0</v>
      </c>
      <c r="E185" s="4">
        <f>IF(ISNA(VLOOKUP(A185,'Extra aflossing'!A:F,3,0)),0,VLOOKUP(A185,'Extra aflossing'!A:F,3,0))</f>
        <v>0</v>
      </c>
      <c r="F185" s="4">
        <f>L184*Invoer!$B$10/12</f>
        <v>0</v>
      </c>
      <c r="G185" s="4">
        <f>ABS(PMT(Invoer!$B$7/12,360-C185+1,L184,0))</f>
        <v>0</v>
      </c>
      <c r="H185" s="4">
        <f t="shared" si="16"/>
        <v>0</v>
      </c>
      <c r="I185" s="4">
        <f t="shared" si="19"/>
        <v>0</v>
      </c>
      <c r="J185" s="4">
        <f t="shared" si="20"/>
        <v>0</v>
      </c>
      <c r="K185" s="4">
        <f t="shared" si="21"/>
        <v>0</v>
      </c>
      <c r="L185" s="4">
        <f t="shared" si="23"/>
        <v>0</v>
      </c>
    </row>
    <row r="186" spans="1:12" x14ac:dyDescent="0.25">
      <c r="A186" s="15">
        <f t="shared" si="22"/>
        <v>47331</v>
      </c>
      <c r="B186">
        <f t="shared" si="17"/>
        <v>16</v>
      </c>
      <c r="C186">
        <v>185</v>
      </c>
      <c r="D186" s="4">
        <f t="shared" si="18"/>
        <v>0</v>
      </c>
      <c r="E186" s="4">
        <f>IF(ISNA(VLOOKUP(A186,'Extra aflossing'!A:F,3,0)),0,VLOOKUP(A186,'Extra aflossing'!A:F,3,0))</f>
        <v>0</v>
      </c>
      <c r="F186" s="4">
        <f>L185*Invoer!$B$10/12</f>
        <v>0</v>
      </c>
      <c r="G186" s="4">
        <f>ABS(PMT(Invoer!$B$7/12,360-C186+1,L185,0))</f>
        <v>0</v>
      </c>
      <c r="H186" s="4">
        <f t="shared" si="16"/>
        <v>0</v>
      </c>
      <c r="I186" s="4">
        <f t="shared" si="19"/>
        <v>0</v>
      </c>
      <c r="J186" s="4">
        <f t="shared" si="20"/>
        <v>0</v>
      </c>
      <c r="K186" s="4">
        <f t="shared" si="21"/>
        <v>0</v>
      </c>
      <c r="L186" s="4">
        <f t="shared" si="23"/>
        <v>0</v>
      </c>
    </row>
    <row r="187" spans="1:12" x14ac:dyDescent="0.25">
      <c r="A187" s="15">
        <f t="shared" si="22"/>
        <v>47362</v>
      </c>
      <c r="B187">
        <f t="shared" si="17"/>
        <v>16</v>
      </c>
      <c r="C187">
        <v>186</v>
      </c>
      <c r="D187" s="4">
        <f t="shared" si="18"/>
        <v>0</v>
      </c>
      <c r="E187" s="4">
        <f>IF(ISNA(VLOOKUP(A187,'Extra aflossing'!A:F,3,0)),0,VLOOKUP(A187,'Extra aflossing'!A:F,3,0))</f>
        <v>0</v>
      </c>
      <c r="F187" s="4">
        <f>L186*Invoer!$B$10/12</f>
        <v>0</v>
      </c>
      <c r="G187" s="4">
        <f>ABS(PMT(Invoer!$B$7/12,360-C187+1,L186,0))</f>
        <v>0</v>
      </c>
      <c r="H187" s="4">
        <f t="shared" si="16"/>
        <v>0</v>
      </c>
      <c r="I187" s="4">
        <f t="shared" si="19"/>
        <v>0</v>
      </c>
      <c r="J187" s="4">
        <f t="shared" si="20"/>
        <v>0</v>
      </c>
      <c r="K187" s="4">
        <f t="shared" si="21"/>
        <v>0</v>
      </c>
      <c r="L187" s="4">
        <f t="shared" si="23"/>
        <v>0</v>
      </c>
    </row>
    <row r="188" spans="1:12" x14ac:dyDescent="0.25">
      <c r="A188" s="15">
        <f t="shared" si="22"/>
        <v>47392</v>
      </c>
      <c r="B188">
        <f t="shared" si="17"/>
        <v>16</v>
      </c>
      <c r="C188">
        <v>187</v>
      </c>
      <c r="D188" s="4">
        <f t="shared" si="18"/>
        <v>0</v>
      </c>
      <c r="E188" s="4">
        <f>IF(ISNA(VLOOKUP(A188,'Extra aflossing'!A:F,3,0)),0,VLOOKUP(A188,'Extra aflossing'!A:F,3,0))</f>
        <v>0</v>
      </c>
      <c r="F188" s="4">
        <f>L187*Invoer!$B$10/12</f>
        <v>0</v>
      </c>
      <c r="G188" s="4">
        <f>ABS(PMT(Invoer!$B$7/12,360-C188+1,L187,0))</f>
        <v>0</v>
      </c>
      <c r="H188" s="4">
        <f t="shared" si="16"/>
        <v>0</v>
      </c>
      <c r="I188" s="4">
        <f t="shared" si="19"/>
        <v>0</v>
      </c>
      <c r="J188" s="4">
        <f t="shared" si="20"/>
        <v>0</v>
      </c>
      <c r="K188" s="4">
        <f t="shared" si="21"/>
        <v>0</v>
      </c>
      <c r="L188" s="4">
        <f t="shared" si="23"/>
        <v>0</v>
      </c>
    </row>
    <row r="189" spans="1:12" x14ac:dyDescent="0.25">
      <c r="A189" s="15">
        <f t="shared" si="22"/>
        <v>47423</v>
      </c>
      <c r="B189">
        <f t="shared" si="17"/>
        <v>16</v>
      </c>
      <c r="C189">
        <v>188</v>
      </c>
      <c r="D189" s="4">
        <f t="shared" si="18"/>
        <v>0</v>
      </c>
      <c r="E189" s="4">
        <f>IF(ISNA(VLOOKUP(A189,'Extra aflossing'!A:F,3,0)),0,VLOOKUP(A189,'Extra aflossing'!A:F,3,0))</f>
        <v>0</v>
      </c>
      <c r="F189" s="4">
        <f>L188*Invoer!$B$10/12</f>
        <v>0</v>
      </c>
      <c r="G189" s="4">
        <f>ABS(PMT(Invoer!$B$7/12,360-C189+1,L188,0))</f>
        <v>0</v>
      </c>
      <c r="H189" s="4">
        <f t="shared" si="16"/>
        <v>0</v>
      </c>
      <c r="I189" s="4">
        <f t="shared" si="19"/>
        <v>0</v>
      </c>
      <c r="J189" s="4">
        <f t="shared" si="20"/>
        <v>0</v>
      </c>
      <c r="K189" s="4">
        <f t="shared" si="21"/>
        <v>0</v>
      </c>
      <c r="L189" s="4">
        <f t="shared" si="23"/>
        <v>0</v>
      </c>
    </row>
    <row r="190" spans="1:12" x14ac:dyDescent="0.25">
      <c r="A190" s="15">
        <f t="shared" si="22"/>
        <v>47453</v>
      </c>
      <c r="B190">
        <f t="shared" si="17"/>
        <v>16</v>
      </c>
      <c r="C190">
        <v>189</v>
      </c>
      <c r="D190" s="4">
        <f t="shared" si="18"/>
        <v>0</v>
      </c>
      <c r="E190" s="4">
        <f>IF(ISNA(VLOOKUP(A190,'Extra aflossing'!A:F,3,0)),0,VLOOKUP(A190,'Extra aflossing'!A:F,3,0))</f>
        <v>0</v>
      </c>
      <c r="F190" s="4">
        <f>L189*Invoer!$B$10/12</f>
        <v>0</v>
      </c>
      <c r="G190" s="4">
        <f>ABS(PMT(Invoer!$B$7/12,360-C190+1,L189,0))</f>
        <v>0</v>
      </c>
      <c r="H190" s="4">
        <f t="shared" si="16"/>
        <v>0</v>
      </c>
      <c r="I190" s="4">
        <f t="shared" si="19"/>
        <v>0</v>
      </c>
      <c r="J190" s="4">
        <f t="shared" si="20"/>
        <v>0</v>
      </c>
      <c r="K190" s="4">
        <f t="shared" si="21"/>
        <v>0</v>
      </c>
      <c r="L190" s="4">
        <f t="shared" si="23"/>
        <v>0</v>
      </c>
    </row>
    <row r="191" spans="1:12" x14ac:dyDescent="0.25">
      <c r="A191" s="15">
        <f t="shared" si="22"/>
        <v>47484</v>
      </c>
      <c r="B191">
        <f t="shared" si="17"/>
        <v>16</v>
      </c>
      <c r="C191">
        <v>190</v>
      </c>
      <c r="D191" s="4">
        <f t="shared" si="18"/>
        <v>0</v>
      </c>
      <c r="E191" s="4">
        <f>IF(ISNA(VLOOKUP(A191,'Extra aflossing'!A:F,3,0)),0,VLOOKUP(A191,'Extra aflossing'!A:F,3,0))</f>
        <v>0</v>
      </c>
      <c r="F191" s="4">
        <f>L190*Invoer!$B$10/12</f>
        <v>0</v>
      </c>
      <c r="G191" s="4">
        <f>ABS(PMT(Invoer!$B$7/12,360-C191+1,L190,0))</f>
        <v>0</v>
      </c>
      <c r="H191" s="4">
        <f t="shared" si="16"/>
        <v>0</v>
      </c>
      <c r="I191" s="4">
        <f t="shared" si="19"/>
        <v>0</v>
      </c>
      <c r="J191" s="4">
        <f t="shared" si="20"/>
        <v>0</v>
      </c>
      <c r="K191" s="4">
        <f t="shared" si="21"/>
        <v>0</v>
      </c>
      <c r="L191" s="4">
        <f t="shared" si="23"/>
        <v>0</v>
      </c>
    </row>
    <row r="192" spans="1:12" x14ac:dyDescent="0.25">
      <c r="A192" s="15">
        <f t="shared" si="22"/>
        <v>47515</v>
      </c>
      <c r="B192">
        <f t="shared" si="17"/>
        <v>16</v>
      </c>
      <c r="C192">
        <v>191</v>
      </c>
      <c r="D192" s="4">
        <f t="shared" si="18"/>
        <v>0</v>
      </c>
      <c r="E192" s="4">
        <f>IF(ISNA(VLOOKUP(A192,'Extra aflossing'!A:F,3,0)),0,VLOOKUP(A192,'Extra aflossing'!A:F,3,0))</f>
        <v>0</v>
      </c>
      <c r="F192" s="4">
        <f>L191*Invoer!$B$10/12</f>
        <v>0</v>
      </c>
      <c r="G192" s="4">
        <f>ABS(PMT(Invoer!$B$7/12,360-C192+1,L191,0))</f>
        <v>0</v>
      </c>
      <c r="H192" s="4">
        <f t="shared" si="16"/>
        <v>0</v>
      </c>
      <c r="I192" s="4">
        <f t="shared" si="19"/>
        <v>0</v>
      </c>
      <c r="J192" s="4">
        <f t="shared" si="20"/>
        <v>0</v>
      </c>
      <c r="K192" s="4">
        <f t="shared" si="21"/>
        <v>0</v>
      </c>
      <c r="L192" s="4">
        <f t="shared" si="23"/>
        <v>0</v>
      </c>
    </row>
    <row r="193" spans="1:12" x14ac:dyDescent="0.25">
      <c r="A193" s="15">
        <f t="shared" si="22"/>
        <v>47543</v>
      </c>
      <c r="B193">
        <f t="shared" si="17"/>
        <v>16</v>
      </c>
      <c r="C193">
        <v>192</v>
      </c>
      <c r="D193" s="4">
        <f t="shared" si="18"/>
        <v>0</v>
      </c>
      <c r="E193" s="4">
        <f>IF(ISNA(VLOOKUP(A193,'Extra aflossing'!A:F,3,0)),0,VLOOKUP(A193,'Extra aflossing'!A:F,3,0))</f>
        <v>0</v>
      </c>
      <c r="F193" s="4">
        <f>L192*Invoer!$B$10/12</f>
        <v>0</v>
      </c>
      <c r="G193" s="4">
        <f>ABS(PMT(Invoer!$B$7/12,360-C193+1,L192,0))</f>
        <v>0</v>
      </c>
      <c r="H193" s="4">
        <f t="shared" si="16"/>
        <v>0</v>
      </c>
      <c r="I193" s="4">
        <f t="shared" si="19"/>
        <v>0</v>
      </c>
      <c r="J193" s="4">
        <f t="shared" si="20"/>
        <v>0</v>
      </c>
      <c r="K193" s="4">
        <f t="shared" si="21"/>
        <v>0</v>
      </c>
      <c r="L193" s="4">
        <f t="shared" si="23"/>
        <v>0</v>
      </c>
    </row>
    <row r="194" spans="1:12" x14ac:dyDescent="0.25">
      <c r="A194" s="15">
        <f t="shared" si="22"/>
        <v>47574</v>
      </c>
      <c r="B194">
        <f t="shared" si="17"/>
        <v>17</v>
      </c>
      <c r="C194">
        <v>193</v>
      </c>
      <c r="D194" s="4">
        <f t="shared" si="18"/>
        <v>0</v>
      </c>
      <c r="E194" s="4">
        <f>IF(ISNA(VLOOKUP(A194,'Extra aflossing'!A:F,3,0)),0,VLOOKUP(A194,'Extra aflossing'!A:F,3,0))</f>
        <v>0</v>
      </c>
      <c r="F194" s="4">
        <f>L193*Invoer!$B$10/12</f>
        <v>0</v>
      </c>
      <c r="G194" s="4">
        <f>ABS(PMT(Invoer!$B$7/12,360-C194+1,L193,0))</f>
        <v>0</v>
      </c>
      <c r="H194" s="4">
        <f t="shared" ref="H194:H257" si="24">IF(F194-(Eigenwoningforfait/12)&lt;=0,0,(F194-(Eigenwoningforfait/12))*Belastingpercentage)</f>
        <v>0</v>
      </c>
      <c r="I194" s="4">
        <f t="shared" si="19"/>
        <v>0</v>
      </c>
      <c r="J194" s="4">
        <f t="shared" si="20"/>
        <v>0</v>
      </c>
      <c r="K194" s="4">
        <f t="shared" si="21"/>
        <v>0</v>
      </c>
      <c r="L194" s="4">
        <f t="shared" si="23"/>
        <v>0</v>
      </c>
    </row>
    <row r="195" spans="1:12" x14ac:dyDescent="0.25">
      <c r="A195" s="15">
        <f t="shared" si="22"/>
        <v>47604</v>
      </c>
      <c r="B195">
        <f t="shared" ref="B195:B258" si="25">CEILING(C195/12,1)</f>
        <v>17</v>
      </c>
      <c r="C195">
        <v>194</v>
      </c>
      <c r="D195" s="4">
        <f t="shared" ref="D195:D258" si="26">G195-F195</f>
        <v>0</v>
      </c>
      <c r="E195" s="4">
        <f>IF(ISNA(VLOOKUP(A195,'Extra aflossing'!A:F,3,0)),0,VLOOKUP(A195,'Extra aflossing'!A:F,3,0))</f>
        <v>0</v>
      </c>
      <c r="F195" s="4">
        <f>L194*Invoer!$B$10/12</f>
        <v>0</v>
      </c>
      <c r="G195" s="4">
        <f>ABS(PMT(Invoer!$B$7/12,360-C195+1,L194,0))</f>
        <v>0</v>
      </c>
      <c r="H195" s="4">
        <f t="shared" si="24"/>
        <v>0</v>
      </c>
      <c r="I195" s="4">
        <f t="shared" ref="I195:I258" si="27">G195-H195</f>
        <v>0</v>
      </c>
      <c r="J195" s="4">
        <f t="shared" ref="J195:J258" si="28">SUM(E195,G195)</f>
        <v>0</v>
      </c>
      <c r="K195" s="4">
        <f t="shared" ref="K195:K258" si="29">J195-H195</f>
        <v>0</v>
      </c>
      <c r="L195" s="4">
        <f t="shared" si="23"/>
        <v>0</v>
      </c>
    </row>
    <row r="196" spans="1:12" x14ac:dyDescent="0.25">
      <c r="A196" s="15">
        <f t="shared" ref="A196:A259" si="30">DATE(YEAR(A195),MONTH(A195)+1,DAY(A195))</f>
        <v>47635</v>
      </c>
      <c r="B196">
        <f t="shared" si="25"/>
        <v>17</v>
      </c>
      <c r="C196">
        <v>195</v>
      </c>
      <c r="D196" s="4">
        <f t="shared" si="26"/>
        <v>0</v>
      </c>
      <c r="E196" s="4">
        <f>IF(ISNA(VLOOKUP(A196,'Extra aflossing'!A:F,3,0)),0,VLOOKUP(A196,'Extra aflossing'!A:F,3,0))</f>
        <v>0</v>
      </c>
      <c r="F196" s="4">
        <f>L195*Invoer!$B$10/12</f>
        <v>0</v>
      </c>
      <c r="G196" s="4">
        <f>ABS(PMT(Invoer!$B$7/12,360-C196+1,L195,0))</f>
        <v>0</v>
      </c>
      <c r="H196" s="4">
        <f t="shared" si="24"/>
        <v>0</v>
      </c>
      <c r="I196" s="4">
        <f t="shared" si="27"/>
        <v>0</v>
      </c>
      <c r="J196" s="4">
        <f t="shared" si="28"/>
        <v>0</v>
      </c>
      <c r="K196" s="4">
        <f t="shared" si="29"/>
        <v>0</v>
      </c>
      <c r="L196" s="4">
        <f t="shared" ref="L196:L259" si="31">L195-D196-E196</f>
        <v>0</v>
      </c>
    </row>
    <row r="197" spans="1:12" x14ac:dyDescent="0.25">
      <c r="A197" s="15">
        <f t="shared" si="30"/>
        <v>47665</v>
      </c>
      <c r="B197">
        <f t="shared" si="25"/>
        <v>17</v>
      </c>
      <c r="C197">
        <v>196</v>
      </c>
      <c r="D197" s="4">
        <f t="shared" si="26"/>
        <v>0</v>
      </c>
      <c r="E197" s="4">
        <f>IF(ISNA(VLOOKUP(A197,'Extra aflossing'!A:F,3,0)),0,VLOOKUP(A197,'Extra aflossing'!A:F,3,0))</f>
        <v>0</v>
      </c>
      <c r="F197" s="4">
        <f>L196*Invoer!$B$10/12</f>
        <v>0</v>
      </c>
      <c r="G197" s="4">
        <f>ABS(PMT(Invoer!$B$7/12,360-C197+1,L196,0))</f>
        <v>0</v>
      </c>
      <c r="H197" s="4">
        <f t="shared" si="24"/>
        <v>0</v>
      </c>
      <c r="I197" s="4">
        <f t="shared" si="27"/>
        <v>0</v>
      </c>
      <c r="J197" s="4">
        <f t="shared" si="28"/>
        <v>0</v>
      </c>
      <c r="K197" s="4">
        <f t="shared" si="29"/>
        <v>0</v>
      </c>
      <c r="L197" s="4">
        <f t="shared" si="31"/>
        <v>0</v>
      </c>
    </row>
    <row r="198" spans="1:12" x14ac:dyDescent="0.25">
      <c r="A198" s="15">
        <f t="shared" si="30"/>
        <v>47696</v>
      </c>
      <c r="B198">
        <f t="shared" si="25"/>
        <v>17</v>
      </c>
      <c r="C198">
        <v>197</v>
      </c>
      <c r="D198" s="4">
        <f t="shared" si="26"/>
        <v>0</v>
      </c>
      <c r="E198" s="4">
        <f>IF(ISNA(VLOOKUP(A198,'Extra aflossing'!A:F,3,0)),0,VLOOKUP(A198,'Extra aflossing'!A:F,3,0))</f>
        <v>0</v>
      </c>
      <c r="F198" s="4">
        <f>L197*Invoer!$B$10/12</f>
        <v>0</v>
      </c>
      <c r="G198" s="4">
        <f>ABS(PMT(Invoer!$B$7/12,360-C198+1,L197,0))</f>
        <v>0</v>
      </c>
      <c r="H198" s="4">
        <f t="shared" si="24"/>
        <v>0</v>
      </c>
      <c r="I198" s="4">
        <f t="shared" si="27"/>
        <v>0</v>
      </c>
      <c r="J198" s="4">
        <f t="shared" si="28"/>
        <v>0</v>
      </c>
      <c r="K198" s="4">
        <f t="shared" si="29"/>
        <v>0</v>
      </c>
      <c r="L198" s="4">
        <f t="shared" si="31"/>
        <v>0</v>
      </c>
    </row>
    <row r="199" spans="1:12" x14ac:dyDescent="0.25">
      <c r="A199" s="15">
        <f t="shared" si="30"/>
        <v>47727</v>
      </c>
      <c r="B199">
        <f t="shared" si="25"/>
        <v>17</v>
      </c>
      <c r="C199">
        <v>198</v>
      </c>
      <c r="D199" s="4">
        <f t="shared" si="26"/>
        <v>0</v>
      </c>
      <c r="E199" s="4">
        <f>IF(ISNA(VLOOKUP(A199,'Extra aflossing'!A:F,3,0)),0,VLOOKUP(A199,'Extra aflossing'!A:F,3,0))</f>
        <v>0</v>
      </c>
      <c r="F199" s="4">
        <f>L198*Invoer!$B$10/12</f>
        <v>0</v>
      </c>
      <c r="G199" s="4">
        <f>ABS(PMT(Invoer!$B$7/12,360-C199+1,L198,0))</f>
        <v>0</v>
      </c>
      <c r="H199" s="4">
        <f t="shared" si="24"/>
        <v>0</v>
      </c>
      <c r="I199" s="4">
        <f t="shared" si="27"/>
        <v>0</v>
      </c>
      <c r="J199" s="4">
        <f t="shared" si="28"/>
        <v>0</v>
      </c>
      <c r="K199" s="4">
        <f t="shared" si="29"/>
        <v>0</v>
      </c>
      <c r="L199" s="4">
        <f t="shared" si="31"/>
        <v>0</v>
      </c>
    </row>
    <row r="200" spans="1:12" x14ac:dyDescent="0.25">
      <c r="A200" s="15">
        <f t="shared" si="30"/>
        <v>47757</v>
      </c>
      <c r="B200">
        <f t="shared" si="25"/>
        <v>17</v>
      </c>
      <c r="C200">
        <v>199</v>
      </c>
      <c r="D200" s="4">
        <f t="shared" si="26"/>
        <v>0</v>
      </c>
      <c r="E200" s="4">
        <f>IF(ISNA(VLOOKUP(A200,'Extra aflossing'!A:F,3,0)),0,VLOOKUP(A200,'Extra aflossing'!A:F,3,0))</f>
        <v>0</v>
      </c>
      <c r="F200" s="4">
        <f>L199*Invoer!$B$10/12</f>
        <v>0</v>
      </c>
      <c r="G200" s="4">
        <f>ABS(PMT(Invoer!$B$7/12,360-C200+1,L199,0))</f>
        <v>0</v>
      </c>
      <c r="H200" s="4">
        <f t="shared" si="24"/>
        <v>0</v>
      </c>
      <c r="I200" s="4">
        <f t="shared" si="27"/>
        <v>0</v>
      </c>
      <c r="J200" s="4">
        <f t="shared" si="28"/>
        <v>0</v>
      </c>
      <c r="K200" s="4">
        <f t="shared" si="29"/>
        <v>0</v>
      </c>
      <c r="L200" s="4">
        <f t="shared" si="31"/>
        <v>0</v>
      </c>
    </row>
    <row r="201" spans="1:12" x14ac:dyDescent="0.25">
      <c r="A201" s="15">
        <f t="shared" si="30"/>
        <v>47788</v>
      </c>
      <c r="B201">
        <f t="shared" si="25"/>
        <v>17</v>
      </c>
      <c r="C201">
        <v>200</v>
      </c>
      <c r="D201" s="4">
        <f t="shared" si="26"/>
        <v>0</v>
      </c>
      <c r="E201" s="4">
        <f>IF(ISNA(VLOOKUP(A201,'Extra aflossing'!A:F,3,0)),0,VLOOKUP(A201,'Extra aflossing'!A:F,3,0))</f>
        <v>0</v>
      </c>
      <c r="F201" s="4">
        <f>L200*Invoer!$B$10/12</f>
        <v>0</v>
      </c>
      <c r="G201" s="4">
        <f>ABS(PMT(Invoer!$B$7/12,360-C201+1,L200,0))</f>
        <v>0</v>
      </c>
      <c r="H201" s="4">
        <f t="shared" si="24"/>
        <v>0</v>
      </c>
      <c r="I201" s="4">
        <f t="shared" si="27"/>
        <v>0</v>
      </c>
      <c r="J201" s="4">
        <f t="shared" si="28"/>
        <v>0</v>
      </c>
      <c r="K201" s="4">
        <f t="shared" si="29"/>
        <v>0</v>
      </c>
      <c r="L201" s="4">
        <f t="shared" si="31"/>
        <v>0</v>
      </c>
    </row>
    <row r="202" spans="1:12" x14ac:dyDescent="0.25">
      <c r="A202" s="15">
        <f t="shared" si="30"/>
        <v>47818</v>
      </c>
      <c r="B202">
        <f t="shared" si="25"/>
        <v>17</v>
      </c>
      <c r="C202">
        <v>201</v>
      </c>
      <c r="D202" s="4">
        <f t="shared" si="26"/>
        <v>0</v>
      </c>
      <c r="E202" s="4">
        <f>IF(ISNA(VLOOKUP(A202,'Extra aflossing'!A:F,3,0)),0,VLOOKUP(A202,'Extra aflossing'!A:F,3,0))</f>
        <v>0</v>
      </c>
      <c r="F202" s="4">
        <f>L201*Invoer!$B$10/12</f>
        <v>0</v>
      </c>
      <c r="G202" s="4">
        <f>ABS(PMT(Invoer!$B$7/12,360-C202+1,L201,0))</f>
        <v>0</v>
      </c>
      <c r="H202" s="4">
        <f t="shared" si="24"/>
        <v>0</v>
      </c>
      <c r="I202" s="4">
        <f t="shared" si="27"/>
        <v>0</v>
      </c>
      <c r="J202" s="4">
        <f t="shared" si="28"/>
        <v>0</v>
      </c>
      <c r="K202" s="4">
        <f t="shared" si="29"/>
        <v>0</v>
      </c>
      <c r="L202" s="4">
        <f t="shared" si="31"/>
        <v>0</v>
      </c>
    </row>
    <row r="203" spans="1:12" x14ac:dyDescent="0.25">
      <c r="A203" s="15">
        <f t="shared" si="30"/>
        <v>47849</v>
      </c>
      <c r="B203">
        <f t="shared" si="25"/>
        <v>17</v>
      </c>
      <c r="C203">
        <v>202</v>
      </c>
      <c r="D203" s="4">
        <f t="shared" si="26"/>
        <v>0</v>
      </c>
      <c r="E203" s="4">
        <f>IF(ISNA(VLOOKUP(A203,'Extra aflossing'!A:F,3,0)),0,VLOOKUP(A203,'Extra aflossing'!A:F,3,0))</f>
        <v>0</v>
      </c>
      <c r="F203" s="4">
        <f>L202*Invoer!$B$10/12</f>
        <v>0</v>
      </c>
      <c r="G203" s="4">
        <f>ABS(PMT(Invoer!$B$7/12,360-C203+1,L202,0))</f>
        <v>0</v>
      </c>
      <c r="H203" s="4">
        <f t="shared" si="24"/>
        <v>0</v>
      </c>
      <c r="I203" s="4">
        <f t="shared" si="27"/>
        <v>0</v>
      </c>
      <c r="J203" s="4">
        <f t="shared" si="28"/>
        <v>0</v>
      </c>
      <c r="K203" s="4">
        <f t="shared" si="29"/>
        <v>0</v>
      </c>
      <c r="L203" s="4">
        <f t="shared" si="31"/>
        <v>0</v>
      </c>
    </row>
    <row r="204" spans="1:12" x14ac:dyDescent="0.25">
      <c r="A204" s="15">
        <f t="shared" si="30"/>
        <v>47880</v>
      </c>
      <c r="B204">
        <f t="shared" si="25"/>
        <v>17</v>
      </c>
      <c r="C204">
        <v>203</v>
      </c>
      <c r="D204" s="4">
        <f t="shared" si="26"/>
        <v>0</v>
      </c>
      <c r="E204" s="4">
        <f>IF(ISNA(VLOOKUP(A204,'Extra aflossing'!A:F,3,0)),0,VLOOKUP(A204,'Extra aflossing'!A:F,3,0))</f>
        <v>0</v>
      </c>
      <c r="F204" s="4">
        <f>L203*Invoer!$B$10/12</f>
        <v>0</v>
      </c>
      <c r="G204" s="4">
        <f>ABS(PMT(Invoer!$B$7/12,360-C204+1,L203,0))</f>
        <v>0</v>
      </c>
      <c r="H204" s="4">
        <f t="shared" si="24"/>
        <v>0</v>
      </c>
      <c r="I204" s="4">
        <f t="shared" si="27"/>
        <v>0</v>
      </c>
      <c r="J204" s="4">
        <f t="shared" si="28"/>
        <v>0</v>
      </c>
      <c r="K204" s="4">
        <f t="shared" si="29"/>
        <v>0</v>
      </c>
      <c r="L204" s="4">
        <f t="shared" si="31"/>
        <v>0</v>
      </c>
    </row>
    <row r="205" spans="1:12" x14ac:dyDescent="0.25">
      <c r="A205" s="15">
        <f t="shared" si="30"/>
        <v>47908</v>
      </c>
      <c r="B205">
        <f t="shared" si="25"/>
        <v>17</v>
      </c>
      <c r="C205">
        <v>204</v>
      </c>
      <c r="D205" s="4">
        <f t="shared" si="26"/>
        <v>0</v>
      </c>
      <c r="E205" s="4">
        <f>IF(ISNA(VLOOKUP(A205,'Extra aflossing'!A:F,3,0)),0,VLOOKUP(A205,'Extra aflossing'!A:F,3,0))</f>
        <v>0</v>
      </c>
      <c r="F205" s="4">
        <f>L204*Invoer!$B$10/12</f>
        <v>0</v>
      </c>
      <c r="G205" s="4">
        <f>ABS(PMT(Invoer!$B$7/12,360-C205+1,L204,0))</f>
        <v>0</v>
      </c>
      <c r="H205" s="4">
        <f t="shared" si="24"/>
        <v>0</v>
      </c>
      <c r="I205" s="4">
        <f t="shared" si="27"/>
        <v>0</v>
      </c>
      <c r="J205" s="4">
        <f t="shared" si="28"/>
        <v>0</v>
      </c>
      <c r="K205" s="4">
        <f t="shared" si="29"/>
        <v>0</v>
      </c>
      <c r="L205" s="4">
        <f t="shared" si="31"/>
        <v>0</v>
      </c>
    </row>
    <row r="206" spans="1:12" x14ac:dyDescent="0.25">
      <c r="A206" s="15">
        <f t="shared" si="30"/>
        <v>47939</v>
      </c>
      <c r="B206">
        <f t="shared" si="25"/>
        <v>18</v>
      </c>
      <c r="C206">
        <v>205</v>
      </c>
      <c r="D206" s="4">
        <f t="shared" si="26"/>
        <v>0</v>
      </c>
      <c r="E206" s="4">
        <f>IF(ISNA(VLOOKUP(A206,'Extra aflossing'!A:F,3,0)),0,VLOOKUP(A206,'Extra aflossing'!A:F,3,0))</f>
        <v>0</v>
      </c>
      <c r="F206" s="4">
        <f>L205*Invoer!$B$10/12</f>
        <v>0</v>
      </c>
      <c r="G206" s="4">
        <f>ABS(PMT(Invoer!$B$7/12,360-C206+1,L205,0))</f>
        <v>0</v>
      </c>
      <c r="H206" s="4">
        <f t="shared" si="24"/>
        <v>0</v>
      </c>
      <c r="I206" s="4">
        <f t="shared" si="27"/>
        <v>0</v>
      </c>
      <c r="J206" s="4">
        <f t="shared" si="28"/>
        <v>0</v>
      </c>
      <c r="K206" s="4">
        <f t="shared" si="29"/>
        <v>0</v>
      </c>
      <c r="L206" s="4">
        <f t="shared" si="31"/>
        <v>0</v>
      </c>
    </row>
    <row r="207" spans="1:12" x14ac:dyDescent="0.25">
      <c r="A207" s="15">
        <f t="shared" si="30"/>
        <v>47969</v>
      </c>
      <c r="B207">
        <f t="shared" si="25"/>
        <v>18</v>
      </c>
      <c r="C207">
        <v>206</v>
      </c>
      <c r="D207" s="4">
        <f t="shared" si="26"/>
        <v>0</v>
      </c>
      <c r="E207" s="4">
        <f>IF(ISNA(VLOOKUP(A207,'Extra aflossing'!A:F,3,0)),0,VLOOKUP(A207,'Extra aflossing'!A:F,3,0))</f>
        <v>0</v>
      </c>
      <c r="F207" s="4">
        <f>L206*Invoer!$B$10/12</f>
        <v>0</v>
      </c>
      <c r="G207" s="4">
        <f>ABS(PMT(Invoer!$B$7/12,360-C207+1,L206,0))</f>
        <v>0</v>
      </c>
      <c r="H207" s="4">
        <f t="shared" si="24"/>
        <v>0</v>
      </c>
      <c r="I207" s="4">
        <f t="shared" si="27"/>
        <v>0</v>
      </c>
      <c r="J207" s="4">
        <f t="shared" si="28"/>
        <v>0</v>
      </c>
      <c r="K207" s="4">
        <f t="shared" si="29"/>
        <v>0</v>
      </c>
      <c r="L207" s="4">
        <f t="shared" si="31"/>
        <v>0</v>
      </c>
    </row>
    <row r="208" spans="1:12" x14ac:dyDescent="0.25">
      <c r="A208" s="15">
        <f t="shared" si="30"/>
        <v>48000</v>
      </c>
      <c r="B208">
        <f t="shared" si="25"/>
        <v>18</v>
      </c>
      <c r="C208">
        <v>207</v>
      </c>
      <c r="D208" s="4">
        <f t="shared" si="26"/>
        <v>0</v>
      </c>
      <c r="E208" s="4">
        <f>IF(ISNA(VLOOKUP(A208,'Extra aflossing'!A:F,3,0)),0,VLOOKUP(A208,'Extra aflossing'!A:F,3,0))</f>
        <v>0</v>
      </c>
      <c r="F208" s="4">
        <f>L207*Invoer!$B$10/12</f>
        <v>0</v>
      </c>
      <c r="G208" s="4">
        <f>ABS(PMT(Invoer!$B$7/12,360-C208+1,L207,0))</f>
        <v>0</v>
      </c>
      <c r="H208" s="4">
        <f t="shared" si="24"/>
        <v>0</v>
      </c>
      <c r="I208" s="4">
        <f t="shared" si="27"/>
        <v>0</v>
      </c>
      <c r="J208" s="4">
        <f t="shared" si="28"/>
        <v>0</v>
      </c>
      <c r="K208" s="4">
        <f t="shared" si="29"/>
        <v>0</v>
      </c>
      <c r="L208" s="4">
        <f t="shared" si="31"/>
        <v>0</v>
      </c>
    </row>
    <row r="209" spans="1:12" x14ac:dyDescent="0.25">
      <c r="A209" s="15">
        <f t="shared" si="30"/>
        <v>48030</v>
      </c>
      <c r="B209">
        <f t="shared" si="25"/>
        <v>18</v>
      </c>
      <c r="C209">
        <v>208</v>
      </c>
      <c r="D209" s="4">
        <f t="shared" si="26"/>
        <v>0</v>
      </c>
      <c r="E209" s="4">
        <f>IF(ISNA(VLOOKUP(A209,'Extra aflossing'!A:F,3,0)),0,VLOOKUP(A209,'Extra aflossing'!A:F,3,0))</f>
        <v>0</v>
      </c>
      <c r="F209" s="4">
        <f>L208*Invoer!$B$10/12</f>
        <v>0</v>
      </c>
      <c r="G209" s="4">
        <f>ABS(PMT(Invoer!$B$7/12,360-C209+1,L208,0))</f>
        <v>0</v>
      </c>
      <c r="H209" s="4">
        <f t="shared" si="24"/>
        <v>0</v>
      </c>
      <c r="I209" s="4">
        <f t="shared" si="27"/>
        <v>0</v>
      </c>
      <c r="J209" s="4">
        <f t="shared" si="28"/>
        <v>0</v>
      </c>
      <c r="K209" s="4">
        <f t="shared" si="29"/>
        <v>0</v>
      </c>
      <c r="L209" s="4">
        <f t="shared" si="31"/>
        <v>0</v>
      </c>
    </row>
    <row r="210" spans="1:12" x14ac:dyDescent="0.25">
      <c r="A210" s="15">
        <f t="shared" si="30"/>
        <v>48061</v>
      </c>
      <c r="B210">
        <f t="shared" si="25"/>
        <v>18</v>
      </c>
      <c r="C210">
        <v>209</v>
      </c>
      <c r="D210" s="4">
        <f t="shared" si="26"/>
        <v>0</v>
      </c>
      <c r="E210" s="4">
        <f>IF(ISNA(VLOOKUP(A210,'Extra aflossing'!A:F,3,0)),0,VLOOKUP(A210,'Extra aflossing'!A:F,3,0))</f>
        <v>0</v>
      </c>
      <c r="F210" s="4">
        <f>L209*Invoer!$B$10/12</f>
        <v>0</v>
      </c>
      <c r="G210" s="4">
        <f>ABS(PMT(Invoer!$B$7/12,360-C210+1,L209,0))</f>
        <v>0</v>
      </c>
      <c r="H210" s="4">
        <f t="shared" si="24"/>
        <v>0</v>
      </c>
      <c r="I210" s="4">
        <f t="shared" si="27"/>
        <v>0</v>
      </c>
      <c r="J210" s="4">
        <f t="shared" si="28"/>
        <v>0</v>
      </c>
      <c r="K210" s="4">
        <f t="shared" si="29"/>
        <v>0</v>
      </c>
      <c r="L210" s="4">
        <f t="shared" si="31"/>
        <v>0</v>
      </c>
    </row>
    <row r="211" spans="1:12" x14ac:dyDescent="0.25">
      <c r="A211" s="15">
        <f t="shared" si="30"/>
        <v>48092</v>
      </c>
      <c r="B211">
        <f t="shared" si="25"/>
        <v>18</v>
      </c>
      <c r="C211">
        <v>210</v>
      </c>
      <c r="D211" s="4">
        <f t="shared" si="26"/>
        <v>0</v>
      </c>
      <c r="E211" s="4">
        <f>IF(ISNA(VLOOKUP(A211,'Extra aflossing'!A:F,3,0)),0,VLOOKUP(A211,'Extra aflossing'!A:F,3,0))</f>
        <v>0</v>
      </c>
      <c r="F211" s="4">
        <f>L210*Invoer!$B$10/12</f>
        <v>0</v>
      </c>
      <c r="G211" s="4">
        <f>ABS(PMT(Invoer!$B$7/12,360-C211+1,L210,0))</f>
        <v>0</v>
      </c>
      <c r="H211" s="4">
        <f t="shared" si="24"/>
        <v>0</v>
      </c>
      <c r="I211" s="4">
        <f t="shared" si="27"/>
        <v>0</v>
      </c>
      <c r="J211" s="4">
        <f t="shared" si="28"/>
        <v>0</v>
      </c>
      <c r="K211" s="4">
        <f t="shared" si="29"/>
        <v>0</v>
      </c>
      <c r="L211" s="4">
        <f t="shared" si="31"/>
        <v>0</v>
      </c>
    </row>
    <row r="212" spans="1:12" x14ac:dyDescent="0.25">
      <c r="A212" s="15">
        <f t="shared" si="30"/>
        <v>48122</v>
      </c>
      <c r="B212">
        <f t="shared" si="25"/>
        <v>18</v>
      </c>
      <c r="C212">
        <v>211</v>
      </c>
      <c r="D212" s="4">
        <f t="shared" si="26"/>
        <v>0</v>
      </c>
      <c r="E212" s="4">
        <f>IF(ISNA(VLOOKUP(A212,'Extra aflossing'!A:F,3,0)),0,VLOOKUP(A212,'Extra aflossing'!A:F,3,0))</f>
        <v>0</v>
      </c>
      <c r="F212" s="4">
        <f>L211*Invoer!$B$10/12</f>
        <v>0</v>
      </c>
      <c r="G212" s="4">
        <f>ABS(PMT(Invoer!$B$7/12,360-C212+1,L211,0))</f>
        <v>0</v>
      </c>
      <c r="H212" s="4">
        <f t="shared" si="24"/>
        <v>0</v>
      </c>
      <c r="I212" s="4">
        <f t="shared" si="27"/>
        <v>0</v>
      </c>
      <c r="J212" s="4">
        <f t="shared" si="28"/>
        <v>0</v>
      </c>
      <c r="K212" s="4">
        <f t="shared" si="29"/>
        <v>0</v>
      </c>
      <c r="L212" s="4">
        <f t="shared" si="31"/>
        <v>0</v>
      </c>
    </row>
    <row r="213" spans="1:12" x14ac:dyDescent="0.25">
      <c r="A213" s="15">
        <f t="shared" si="30"/>
        <v>48153</v>
      </c>
      <c r="B213">
        <f t="shared" si="25"/>
        <v>18</v>
      </c>
      <c r="C213">
        <v>212</v>
      </c>
      <c r="D213" s="4">
        <f t="shared" si="26"/>
        <v>0</v>
      </c>
      <c r="E213" s="4">
        <f>IF(ISNA(VLOOKUP(A213,'Extra aflossing'!A:F,3,0)),0,VLOOKUP(A213,'Extra aflossing'!A:F,3,0))</f>
        <v>0</v>
      </c>
      <c r="F213" s="4">
        <f>L212*Invoer!$B$10/12</f>
        <v>0</v>
      </c>
      <c r="G213" s="4">
        <f>ABS(PMT(Invoer!$B$7/12,360-C213+1,L212,0))</f>
        <v>0</v>
      </c>
      <c r="H213" s="4">
        <f t="shared" si="24"/>
        <v>0</v>
      </c>
      <c r="I213" s="4">
        <f t="shared" si="27"/>
        <v>0</v>
      </c>
      <c r="J213" s="4">
        <f t="shared" si="28"/>
        <v>0</v>
      </c>
      <c r="K213" s="4">
        <f t="shared" si="29"/>
        <v>0</v>
      </c>
      <c r="L213" s="4">
        <f t="shared" si="31"/>
        <v>0</v>
      </c>
    </row>
    <row r="214" spans="1:12" x14ac:dyDescent="0.25">
      <c r="A214" s="15">
        <f t="shared" si="30"/>
        <v>48183</v>
      </c>
      <c r="B214">
        <f t="shared" si="25"/>
        <v>18</v>
      </c>
      <c r="C214">
        <v>213</v>
      </c>
      <c r="D214" s="4">
        <f t="shared" si="26"/>
        <v>0</v>
      </c>
      <c r="E214" s="4">
        <f>IF(ISNA(VLOOKUP(A214,'Extra aflossing'!A:F,3,0)),0,VLOOKUP(A214,'Extra aflossing'!A:F,3,0))</f>
        <v>0</v>
      </c>
      <c r="F214" s="4">
        <f>L213*Invoer!$B$10/12</f>
        <v>0</v>
      </c>
      <c r="G214" s="4">
        <f>ABS(PMT(Invoer!$B$7/12,360-C214+1,L213,0))</f>
        <v>0</v>
      </c>
      <c r="H214" s="4">
        <f t="shared" si="24"/>
        <v>0</v>
      </c>
      <c r="I214" s="4">
        <f t="shared" si="27"/>
        <v>0</v>
      </c>
      <c r="J214" s="4">
        <f t="shared" si="28"/>
        <v>0</v>
      </c>
      <c r="K214" s="4">
        <f t="shared" si="29"/>
        <v>0</v>
      </c>
      <c r="L214" s="4">
        <f t="shared" si="31"/>
        <v>0</v>
      </c>
    </row>
    <row r="215" spans="1:12" x14ac:dyDescent="0.25">
      <c r="A215" s="15">
        <f t="shared" si="30"/>
        <v>48214</v>
      </c>
      <c r="B215">
        <f t="shared" si="25"/>
        <v>18</v>
      </c>
      <c r="C215">
        <v>214</v>
      </c>
      <c r="D215" s="4">
        <f t="shared" si="26"/>
        <v>0</v>
      </c>
      <c r="E215" s="4">
        <f>IF(ISNA(VLOOKUP(A215,'Extra aflossing'!A:F,3,0)),0,VLOOKUP(A215,'Extra aflossing'!A:F,3,0))</f>
        <v>0</v>
      </c>
      <c r="F215" s="4">
        <f>L214*Invoer!$B$10/12</f>
        <v>0</v>
      </c>
      <c r="G215" s="4">
        <f>ABS(PMT(Invoer!$B$7/12,360-C215+1,L214,0))</f>
        <v>0</v>
      </c>
      <c r="H215" s="4">
        <f t="shared" si="24"/>
        <v>0</v>
      </c>
      <c r="I215" s="4">
        <f t="shared" si="27"/>
        <v>0</v>
      </c>
      <c r="J215" s="4">
        <f t="shared" si="28"/>
        <v>0</v>
      </c>
      <c r="K215" s="4">
        <f t="shared" si="29"/>
        <v>0</v>
      </c>
      <c r="L215" s="4">
        <f t="shared" si="31"/>
        <v>0</v>
      </c>
    </row>
    <row r="216" spans="1:12" x14ac:dyDescent="0.25">
      <c r="A216" s="15">
        <f t="shared" si="30"/>
        <v>48245</v>
      </c>
      <c r="B216">
        <f t="shared" si="25"/>
        <v>18</v>
      </c>
      <c r="C216">
        <v>215</v>
      </c>
      <c r="D216" s="4">
        <f t="shared" si="26"/>
        <v>0</v>
      </c>
      <c r="E216" s="4">
        <f>IF(ISNA(VLOOKUP(A216,'Extra aflossing'!A:F,3,0)),0,VLOOKUP(A216,'Extra aflossing'!A:F,3,0))</f>
        <v>0</v>
      </c>
      <c r="F216" s="4">
        <f>L215*Invoer!$B$10/12</f>
        <v>0</v>
      </c>
      <c r="G216" s="4">
        <f>ABS(PMT(Invoer!$B$7/12,360-C216+1,L215,0))</f>
        <v>0</v>
      </c>
      <c r="H216" s="4">
        <f t="shared" si="24"/>
        <v>0</v>
      </c>
      <c r="I216" s="4">
        <f t="shared" si="27"/>
        <v>0</v>
      </c>
      <c r="J216" s="4">
        <f t="shared" si="28"/>
        <v>0</v>
      </c>
      <c r="K216" s="4">
        <f t="shared" si="29"/>
        <v>0</v>
      </c>
      <c r="L216" s="4">
        <f t="shared" si="31"/>
        <v>0</v>
      </c>
    </row>
    <row r="217" spans="1:12" x14ac:dyDescent="0.25">
      <c r="A217" s="15">
        <f t="shared" si="30"/>
        <v>48274</v>
      </c>
      <c r="B217">
        <f t="shared" si="25"/>
        <v>18</v>
      </c>
      <c r="C217">
        <v>216</v>
      </c>
      <c r="D217" s="4">
        <f t="shared" si="26"/>
        <v>0</v>
      </c>
      <c r="E217" s="4">
        <f>IF(ISNA(VLOOKUP(A217,'Extra aflossing'!A:F,3,0)),0,VLOOKUP(A217,'Extra aflossing'!A:F,3,0))</f>
        <v>0</v>
      </c>
      <c r="F217" s="4">
        <f>L216*Invoer!$B$10/12</f>
        <v>0</v>
      </c>
      <c r="G217" s="4">
        <f>ABS(PMT(Invoer!$B$7/12,360-C217+1,L216,0))</f>
        <v>0</v>
      </c>
      <c r="H217" s="4">
        <f t="shared" si="24"/>
        <v>0</v>
      </c>
      <c r="I217" s="4">
        <f t="shared" si="27"/>
        <v>0</v>
      </c>
      <c r="J217" s="4">
        <f t="shared" si="28"/>
        <v>0</v>
      </c>
      <c r="K217" s="4">
        <f t="shared" si="29"/>
        <v>0</v>
      </c>
      <c r="L217" s="4">
        <f t="shared" si="31"/>
        <v>0</v>
      </c>
    </row>
    <row r="218" spans="1:12" x14ac:dyDescent="0.25">
      <c r="A218" s="15">
        <f t="shared" si="30"/>
        <v>48305</v>
      </c>
      <c r="B218">
        <f t="shared" si="25"/>
        <v>19</v>
      </c>
      <c r="C218">
        <v>217</v>
      </c>
      <c r="D218" s="4">
        <f t="shared" si="26"/>
        <v>0</v>
      </c>
      <c r="E218" s="4">
        <f>IF(ISNA(VLOOKUP(A218,'Extra aflossing'!A:F,3,0)),0,VLOOKUP(A218,'Extra aflossing'!A:F,3,0))</f>
        <v>0</v>
      </c>
      <c r="F218" s="4">
        <f>L217*Invoer!$B$10/12</f>
        <v>0</v>
      </c>
      <c r="G218" s="4">
        <f>ABS(PMT(Invoer!$B$7/12,360-C218+1,L217,0))</f>
        <v>0</v>
      </c>
      <c r="H218" s="4">
        <f t="shared" si="24"/>
        <v>0</v>
      </c>
      <c r="I218" s="4">
        <f t="shared" si="27"/>
        <v>0</v>
      </c>
      <c r="J218" s="4">
        <f t="shared" si="28"/>
        <v>0</v>
      </c>
      <c r="K218" s="4">
        <f t="shared" si="29"/>
        <v>0</v>
      </c>
      <c r="L218" s="4">
        <f t="shared" si="31"/>
        <v>0</v>
      </c>
    </row>
    <row r="219" spans="1:12" x14ac:dyDescent="0.25">
      <c r="A219" s="15">
        <f t="shared" si="30"/>
        <v>48335</v>
      </c>
      <c r="B219">
        <f t="shared" si="25"/>
        <v>19</v>
      </c>
      <c r="C219">
        <v>218</v>
      </c>
      <c r="D219" s="4">
        <f t="shared" si="26"/>
        <v>0</v>
      </c>
      <c r="E219" s="4">
        <f>IF(ISNA(VLOOKUP(A219,'Extra aflossing'!A:F,3,0)),0,VLOOKUP(A219,'Extra aflossing'!A:F,3,0))</f>
        <v>0</v>
      </c>
      <c r="F219" s="4">
        <f>L218*Invoer!$B$10/12</f>
        <v>0</v>
      </c>
      <c r="G219" s="4">
        <f>ABS(PMT(Invoer!$B$7/12,360-C219+1,L218,0))</f>
        <v>0</v>
      </c>
      <c r="H219" s="4">
        <f t="shared" si="24"/>
        <v>0</v>
      </c>
      <c r="I219" s="4">
        <f t="shared" si="27"/>
        <v>0</v>
      </c>
      <c r="J219" s="4">
        <f t="shared" si="28"/>
        <v>0</v>
      </c>
      <c r="K219" s="4">
        <f t="shared" si="29"/>
        <v>0</v>
      </c>
      <c r="L219" s="4">
        <f t="shared" si="31"/>
        <v>0</v>
      </c>
    </row>
    <row r="220" spans="1:12" x14ac:dyDescent="0.25">
      <c r="A220" s="15">
        <f t="shared" si="30"/>
        <v>48366</v>
      </c>
      <c r="B220">
        <f t="shared" si="25"/>
        <v>19</v>
      </c>
      <c r="C220">
        <v>219</v>
      </c>
      <c r="D220" s="4">
        <f t="shared" si="26"/>
        <v>0</v>
      </c>
      <c r="E220" s="4">
        <f>IF(ISNA(VLOOKUP(A220,'Extra aflossing'!A:F,3,0)),0,VLOOKUP(A220,'Extra aflossing'!A:F,3,0))</f>
        <v>0</v>
      </c>
      <c r="F220" s="4">
        <f>L219*Invoer!$B$10/12</f>
        <v>0</v>
      </c>
      <c r="G220" s="4">
        <f>ABS(PMT(Invoer!$B$7/12,360-C220+1,L219,0))</f>
        <v>0</v>
      </c>
      <c r="H220" s="4">
        <f t="shared" si="24"/>
        <v>0</v>
      </c>
      <c r="I220" s="4">
        <f t="shared" si="27"/>
        <v>0</v>
      </c>
      <c r="J220" s="4">
        <f t="shared" si="28"/>
        <v>0</v>
      </c>
      <c r="K220" s="4">
        <f t="shared" si="29"/>
        <v>0</v>
      </c>
      <c r="L220" s="4">
        <f t="shared" si="31"/>
        <v>0</v>
      </c>
    </row>
    <row r="221" spans="1:12" x14ac:dyDescent="0.25">
      <c r="A221" s="15">
        <f t="shared" si="30"/>
        <v>48396</v>
      </c>
      <c r="B221">
        <f t="shared" si="25"/>
        <v>19</v>
      </c>
      <c r="C221">
        <v>220</v>
      </c>
      <c r="D221" s="4">
        <f t="shared" si="26"/>
        <v>0</v>
      </c>
      <c r="E221" s="4">
        <f>IF(ISNA(VLOOKUP(A221,'Extra aflossing'!A:F,3,0)),0,VLOOKUP(A221,'Extra aflossing'!A:F,3,0))</f>
        <v>0</v>
      </c>
      <c r="F221" s="4">
        <f>L220*Invoer!$B$10/12</f>
        <v>0</v>
      </c>
      <c r="G221" s="4">
        <f>ABS(PMT(Invoer!$B$7/12,360-C221+1,L220,0))</f>
        <v>0</v>
      </c>
      <c r="H221" s="4">
        <f t="shared" si="24"/>
        <v>0</v>
      </c>
      <c r="I221" s="4">
        <f t="shared" si="27"/>
        <v>0</v>
      </c>
      <c r="J221" s="4">
        <f t="shared" si="28"/>
        <v>0</v>
      </c>
      <c r="K221" s="4">
        <f t="shared" si="29"/>
        <v>0</v>
      </c>
      <c r="L221" s="4">
        <f t="shared" si="31"/>
        <v>0</v>
      </c>
    </row>
    <row r="222" spans="1:12" x14ac:dyDescent="0.25">
      <c r="A222" s="15">
        <f t="shared" si="30"/>
        <v>48427</v>
      </c>
      <c r="B222">
        <f t="shared" si="25"/>
        <v>19</v>
      </c>
      <c r="C222">
        <v>221</v>
      </c>
      <c r="D222" s="4">
        <f t="shared" si="26"/>
        <v>0</v>
      </c>
      <c r="E222" s="4">
        <f>IF(ISNA(VLOOKUP(A222,'Extra aflossing'!A:F,3,0)),0,VLOOKUP(A222,'Extra aflossing'!A:F,3,0))</f>
        <v>0</v>
      </c>
      <c r="F222" s="4">
        <f>L221*Invoer!$B$10/12</f>
        <v>0</v>
      </c>
      <c r="G222" s="4">
        <f>ABS(PMT(Invoer!$B$7/12,360-C222+1,L221,0))</f>
        <v>0</v>
      </c>
      <c r="H222" s="4">
        <f t="shared" si="24"/>
        <v>0</v>
      </c>
      <c r="I222" s="4">
        <f t="shared" si="27"/>
        <v>0</v>
      </c>
      <c r="J222" s="4">
        <f t="shared" si="28"/>
        <v>0</v>
      </c>
      <c r="K222" s="4">
        <f t="shared" si="29"/>
        <v>0</v>
      </c>
      <c r="L222" s="4">
        <f t="shared" si="31"/>
        <v>0</v>
      </c>
    </row>
    <row r="223" spans="1:12" x14ac:dyDescent="0.25">
      <c r="A223" s="15">
        <f t="shared" si="30"/>
        <v>48458</v>
      </c>
      <c r="B223">
        <f t="shared" si="25"/>
        <v>19</v>
      </c>
      <c r="C223">
        <v>222</v>
      </c>
      <c r="D223" s="4">
        <f t="shared" si="26"/>
        <v>0</v>
      </c>
      <c r="E223" s="4">
        <f>IF(ISNA(VLOOKUP(A223,'Extra aflossing'!A:F,3,0)),0,VLOOKUP(A223,'Extra aflossing'!A:F,3,0))</f>
        <v>0</v>
      </c>
      <c r="F223" s="4">
        <f>L222*Invoer!$B$10/12</f>
        <v>0</v>
      </c>
      <c r="G223" s="4">
        <f>ABS(PMT(Invoer!$B$7/12,360-C223+1,L222,0))</f>
        <v>0</v>
      </c>
      <c r="H223" s="4">
        <f t="shared" si="24"/>
        <v>0</v>
      </c>
      <c r="I223" s="4">
        <f t="shared" si="27"/>
        <v>0</v>
      </c>
      <c r="J223" s="4">
        <f t="shared" si="28"/>
        <v>0</v>
      </c>
      <c r="K223" s="4">
        <f t="shared" si="29"/>
        <v>0</v>
      </c>
      <c r="L223" s="4">
        <f t="shared" si="31"/>
        <v>0</v>
      </c>
    </row>
    <row r="224" spans="1:12" x14ac:dyDescent="0.25">
      <c r="A224" s="15">
        <f t="shared" si="30"/>
        <v>48488</v>
      </c>
      <c r="B224">
        <f t="shared" si="25"/>
        <v>19</v>
      </c>
      <c r="C224">
        <v>223</v>
      </c>
      <c r="D224" s="4">
        <f t="shared" si="26"/>
        <v>0</v>
      </c>
      <c r="E224" s="4">
        <f>IF(ISNA(VLOOKUP(A224,'Extra aflossing'!A:F,3,0)),0,VLOOKUP(A224,'Extra aflossing'!A:F,3,0))</f>
        <v>0</v>
      </c>
      <c r="F224" s="4">
        <f>L223*Invoer!$B$10/12</f>
        <v>0</v>
      </c>
      <c r="G224" s="4">
        <f>ABS(PMT(Invoer!$B$7/12,360-C224+1,L223,0))</f>
        <v>0</v>
      </c>
      <c r="H224" s="4">
        <f t="shared" si="24"/>
        <v>0</v>
      </c>
      <c r="I224" s="4">
        <f t="shared" si="27"/>
        <v>0</v>
      </c>
      <c r="J224" s="4">
        <f t="shared" si="28"/>
        <v>0</v>
      </c>
      <c r="K224" s="4">
        <f t="shared" si="29"/>
        <v>0</v>
      </c>
      <c r="L224" s="4">
        <f t="shared" si="31"/>
        <v>0</v>
      </c>
    </row>
    <row r="225" spans="1:12" x14ac:dyDescent="0.25">
      <c r="A225" s="15">
        <f t="shared" si="30"/>
        <v>48519</v>
      </c>
      <c r="B225">
        <f t="shared" si="25"/>
        <v>19</v>
      </c>
      <c r="C225">
        <v>224</v>
      </c>
      <c r="D225" s="4">
        <f t="shared" si="26"/>
        <v>0</v>
      </c>
      <c r="E225" s="4">
        <f>IF(ISNA(VLOOKUP(A225,'Extra aflossing'!A:F,3,0)),0,VLOOKUP(A225,'Extra aflossing'!A:F,3,0))</f>
        <v>0</v>
      </c>
      <c r="F225" s="4">
        <f>L224*Invoer!$B$10/12</f>
        <v>0</v>
      </c>
      <c r="G225" s="4">
        <f>ABS(PMT(Invoer!$B$7/12,360-C225+1,L224,0))</f>
        <v>0</v>
      </c>
      <c r="H225" s="4">
        <f t="shared" si="24"/>
        <v>0</v>
      </c>
      <c r="I225" s="4">
        <f t="shared" si="27"/>
        <v>0</v>
      </c>
      <c r="J225" s="4">
        <f t="shared" si="28"/>
        <v>0</v>
      </c>
      <c r="K225" s="4">
        <f t="shared" si="29"/>
        <v>0</v>
      </c>
      <c r="L225" s="4">
        <f t="shared" si="31"/>
        <v>0</v>
      </c>
    </row>
    <row r="226" spans="1:12" x14ac:dyDescent="0.25">
      <c r="A226" s="15">
        <f t="shared" si="30"/>
        <v>48549</v>
      </c>
      <c r="B226">
        <f t="shared" si="25"/>
        <v>19</v>
      </c>
      <c r="C226">
        <v>225</v>
      </c>
      <c r="D226" s="4">
        <f t="shared" si="26"/>
        <v>0</v>
      </c>
      <c r="E226" s="4">
        <f>IF(ISNA(VLOOKUP(A226,'Extra aflossing'!A:F,3,0)),0,VLOOKUP(A226,'Extra aflossing'!A:F,3,0))</f>
        <v>0</v>
      </c>
      <c r="F226" s="4">
        <f>L225*Invoer!$B$10/12</f>
        <v>0</v>
      </c>
      <c r="G226" s="4">
        <f>ABS(PMT(Invoer!$B$7/12,360-C226+1,L225,0))</f>
        <v>0</v>
      </c>
      <c r="H226" s="4">
        <f t="shared" si="24"/>
        <v>0</v>
      </c>
      <c r="I226" s="4">
        <f t="shared" si="27"/>
        <v>0</v>
      </c>
      <c r="J226" s="4">
        <f t="shared" si="28"/>
        <v>0</v>
      </c>
      <c r="K226" s="4">
        <f t="shared" si="29"/>
        <v>0</v>
      </c>
      <c r="L226" s="4">
        <f t="shared" si="31"/>
        <v>0</v>
      </c>
    </row>
    <row r="227" spans="1:12" x14ac:dyDescent="0.25">
      <c r="A227" s="15">
        <f t="shared" si="30"/>
        <v>48580</v>
      </c>
      <c r="B227">
        <f t="shared" si="25"/>
        <v>19</v>
      </c>
      <c r="C227">
        <v>226</v>
      </c>
      <c r="D227" s="4">
        <f t="shared" si="26"/>
        <v>0</v>
      </c>
      <c r="E227" s="4">
        <f>IF(ISNA(VLOOKUP(A227,'Extra aflossing'!A:F,3,0)),0,VLOOKUP(A227,'Extra aflossing'!A:F,3,0))</f>
        <v>0</v>
      </c>
      <c r="F227" s="4">
        <f>L226*Invoer!$B$10/12</f>
        <v>0</v>
      </c>
      <c r="G227" s="4">
        <f>ABS(PMT(Invoer!$B$7/12,360-C227+1,L226,0))</f>
        <v>0</v>
      </c>
      <c r="H227" s="4">
        <f t="shared" si="24"/>
        <v>0</v>
      </c>
      <c r="I227" s="4">
        <f t="shared" si="27"/>
        <v>0</v>
      </c>
      <c r="J227" s="4">
        <f t="shared" si="28"/>
        <v>0</v>
      </c>
      <c r="K227" s="4">
        <f t="shared" si="29"/>
        <v>0</v>
      </c>
      <c r="L227" s="4">
        <f t="shared" si="31"/>
        <v>0</v>
      </c>
    </row>
    <row r="228" spans="1:12" x14ac:dyDescent="0.25">
      <c r="A228" s="15">
        <f t="shared" si="30"/>
        <v>48611</v>
      </c>
      <c r="B228">
        <f t="shared" si="25"/>
        <v>19</v>
      </c>
      <c r="C228">
        <v>227</v>
      </c>
      <c r="D228" s="4">
        <f t="shared" si="26"/>
        <v>0</v>
      </c>
      <c r="E228" s="4">
        <f>IF(ISNA(VLOOKUP(A228,'Extra aflossing'!A:F,3,0)),0,VLOOKUP(A228,'Extra aflossing'!A:F,3,0))</f>
        <v>0</v>
      </c>
      <c r="F228" s="4">
        <f>L227*Invoer!$B$10/12</f>
        <v>0</v>
      </c>
      <c r="G228" s="4">
        <f>ABS(PMT(Invoer!$B$7/12,360-C228+1,L227,0))</f>
        <v>0</v>
      </c>
      <c r="H228" s="4">
        <f t="shared" si="24"/>
        <v>0</v>
      </c>
      <c r="I228" s="4">
        <f t="shared" si="27"/>
        <v>0</v>
      </c>
      <c r="J228" s="4">
        <f t="shared" si="28"/>
        <v>0</v>
      </c>
      <c r="K228" s="4">
        <f t="shared" si="29"/>
        <v>0</v>
      </c>
      <c r="L228" s="4">
        <f t="shared" si="31"/>
        <v>0</v>
      </c>
    </row>
    <row r="229" spans="1:12" x14ac:dyDescent="0.25">
      <c r="A229" s="15">
        <f t="shared" si="30"/>
        <v>48639</v>
      </c>
      <c r="B229">
        <f t="shared" si="25"/>
        <v>19</v>
      </c>
      <c r="C229">
        <v>228</v>
      </c>
      <c r="D229" s="4">
        <f t="shared" si="26"/>
        <v>0</v>
      </c>
      <c r="E229" s="4">
        <f>IF(ISNA(VLOOKUP(A229,'Extra aflossing'!A:F,3,0)),0,VLOOKUP(A229,'Extra aflossing'!A:F,3,0))</f>
        <v>0</v>
      </c>
      <c r="F229" s="4">
        <f>L228*Invoer!$B$10/12</f>
        <v>0</v>
      </c>
      <c r="G229" s="4">
        <f>ABS(PMT(Invoer!$B$7/12,360-C229+1,L228,0))</f>
        <v>0</v>
      </c>
      <c r="H229" s="4">
        <f t="shared" si="24"/>
        <v>0</v>
      </c>
      <c r="I229" s="4">
        <f t="shared" si="27"/>
        <v>0</v>
      </c>
      <c r="J229" s="4">
        <f t="shared" si="28"/>
        <v>0</v>
      </c>
      <c r="K229" s="4">
        <f t="shared" si="29"/>
        <v>0</v>
      </c>
      <c r="L229" s="4">
        <f t="shared" si="31"/>
        <v>0</v>
      </c>
    </row>
    <row r="230" spans="1:12" x14ac:dyDescent="0.25">
      <c r="A230" s="15">
        <f t="shared" si="30"/>
        <v>48670</v>
      </c>
      <c r="B230">
        <f t="shared" si="25"/>
        <v>20</v>
      </c>
      <c r="C230">
        <v>229</v>
      </c>
      <c r="D230" s="4">
        <f t="shared" si="26"/>
        <v>0</v>
      </c>
      <c r="E230" s="4">
        <f>IF(ISNA(VLOOKUP(A230,'Extra aflossing'!A:F,3,0)),0,VLOOKUP(A230,'Extra aflossing'!A:F,3,0))</f>
        <v>0</v>
      </c>
      <c r="F230" s="4">
        <f>L229*Invoer!$B$10/12</f>
        <v>0</v>
      </c>
      <c r="G230" s="4">
        <f>ABS(PMT(Invoer!$B$7/12,360-C230+1,L229,0))</f>
        <v>0</v>
      </c>
      <c r="H230" s="4">
        <f t="shared" si="24"/>
        <v>0</v>
      </c>
      <c r="I230" s="4">
        <f t="shared" si="27"/>
        <v>0</v>
      </c>
      <c r="J230" s="4">
        <f t="shared" si="28"/>
        <v>0</v>
      </c>
      <c r="K230" s="4">
        <f t="shared" si="29"/>
        <v>0</v>
      </c>
      <c r="L230" s="4">
        <f t="shared" si="31"/>
        <v>0</v>
      </c>
    </row>
    <row r="231" spans="1:12" x14ac:dyDescent="0.25">
      <c r="A231" s="15">
        <f t="shared" si="30"/>
        <v>48700</v>
      </c>
      <c r="B231">
        <f t="shared" si="25"/>
        <v>20</v>
      </c>
      <c r="C231">
        <v>230</v>
      </c>
      <c r="D231" s="4">
        <f t="shared" si="26"/>
        <v>0</v>
      </c>
      <c r="E231" s="4">
        <f>IF(ISNA(VLOOKUP(A231,'Extra aflossing'!A:F,3,0)),0,VLOOKUP(A231,'Extra aflossing'!A:F,3,0))</f>
        <v>0</v>
      </c>
      <c r="F231" s="4">
        <f>L230*Invoer!$B$10/12</f>
        <v>0</v>
      </c>
      <c r="G231" s="4">
        <f>ABS(PMT(Invoer!$B$7/12,360-C231+1,L230,0))</f>
        <v>0</v>
      </c>
      <c r="H231" s="4">
        <f t="shared" si="24"/>
        <v>0</v>
      </c>
      <c r="I231" s="4">
        <f t="shared" si="27"/>
        <v>0</v>
      </c>
      <c r="J231" s="4">
        <f t="shared" si="28"/>
        <v>0</v>
      </c>
      <c r="K231" s="4">
        <f t="shared" si="29"/>
        <v>0</v>
      </c>
      <c r="L231" s="4">
        <f t="shared" si="31"/>
        <v>0</v>
      </c>
    </row>
    <row r="232" spans="1:12" x14ac:dyDescent="0.25">
      <c r="A232" s="15">
        <f t="shared" si="30"/>
        <v>48731</v>
      </c>
      <c r="B232">
        <f t="shared" si="25"/>
        <v>20</v>
      </c>
      <c r="C232">
        <v>231</v>
      </c>
      <c r="D232" s="4">
        <f t="shared" si="26"/>
        <v>0</v>
      </c>
      <c r="E232" s="4">
        <f>IF(ISNA(VLOOKUP(A232,'Extra aflossing'!A:F,3,0)),0,VLOOKUP(A232,'Extra aflossing'!A:F,3,0))</f>
        <v>0</v>
      </c>
      <c r="F232" s="4">
        <f>L231*Invoer!$B$10/12</f>
        <v>0</v>
      </c>
      <c r="G232" s="4">
        <f>ABS(PMT(Invoer!$B$7/12,360-C232+1,L231,0))</f>
        <v>0</v>
      </c>
      <c r="H232" s="4">
        <f t="shared" si="24"/>
        <v>0</v>
      </c>
      <c r="I232" s="4">
        <f t="shared" si="27"/>
        <v>0</v>
      </c>
      <c r="J232" s="4">
        <f t="shared" si="28"/>
        <v>0</v>
      </c>
      <c r="K232" s="4">
        <f t="shared" si="29"/>
        <v>0</v>
      </c>
      <c r="L232" s="4">
        <f t="shared" si="31"/>
        <v>0</v>
      </c>
    </row>
    <row r="233" spans="1:12" x14ac:dyDescent="0.25">
      <c r="A233" s="15">
        <f t="shared" si="30"/>
        <v>48761</v>
      </c>
      <c r="B233">
        <f t="shared" si="25"/>
        <v>20</v>
      </c>
      <c r="C233">
        <v>232</v>
      </c>
      <c r="D233" s="4">
        <f t="shared" si="26"/>
        <v>0</v>
      </c>
      <c r="E233" s="4">
        <f>IF(ISNA(VLOOKUP(A233,'Extra aflossing'!A:F,3,0)),0,VLOOKUP(A233,'Extra aflossing'!A:F,3,0))</f>
        <v>0</v>
      </c>
      <c r="F233" s="4">
        <f>L232*Invoer!$B$10/12</f>
        <v>0</v>
      </c>
      <c r="G233" s="4">
        <f>ABS(PMT(Invoer!$B$7/12,360-C233+1,L232,0))</f>
        <v>0</v>
      </c>
      <c r="H233" s="4">
        <f t="shared" si="24"/>
        <v>0</v>
      </c>
      <c r="I233" s="4">
        <f t="shared" si="27"/>
        <v>0</v>
      </c>
      <c r="J233" s="4">
        <f t="shared" si="28"/>
        <v>0</v>
      </c>
      <c r="K233" s="4">
        <f t="shared" si="29"/>
        <v>0</v>
      </c>
      <c r="L233" s="4">
        <f t="shared" si="31"/>
        <v>0</v>
      </c>
    </row>
    <row r="234" spans="1:12" x14ac:dyDescent="0.25">
      <c r="A234" s="15">
        <f t="shared" si="30"/>
        <v>48792</v>
      </c>
      <c r="B234">
        <f t="shared" si="25"/>
        <v>20</v>
      </c>
      <c r="C234">
        <v>233</v>
      </c>
      <c r="D234" s="4">
        <f t="shared" si="26"/>
        <v>0</v>
      </c>
      <c r="E234" s="4">
        <f>IF(ISNA(VLOOKUP(A234,'Extra aflossing'!A:F,3,0)),0,VLOOKUP(A234,'Extra aflossing'!A:F,3,0))</f>
        <v>0</v>
      </c>
      <c r="F234" s="4">
        <f>L233*Invoer!$B$10/12</f>
        <v>0</v>
      </c>
      <c r="G234" s="4">
        <f>ABS(PMT(Invoer!$B$7/12,360-C234+1,L233,0))</f>
        <v>0</v>
      </c>
      <c r="H234" s="4">
        <f t="shared" si="24"/>
        <v>0</v>
      </c>
      <c r="I234" s="4">
        <f t="shared" si="27"/>
        <v>0</v>
      </c>
      <c r="J234" s="4">
        <f t="shared" si="28"/>
        <v>0</v>
      </c>
      <c r="K234" s="4">
        <f t="shared" si="29"/>
        <v>0</v>
      </c>
      <c r="L234" s="4">
        <f t="shared" si="31"/>
        <v>0</v>
      </c>
    </row>
    <row r="235" spans="1:12" x14ac:dyDescent="0.25">
      <c r="A235" s="15">
        <f t="shared" si="30"/>
        <v>48823</v>
      </c>
      <c r="B235">
        <f t="shared" si="25"/>
        <v>20</v>
      </c>
      <c r="C235">
        <v>234</v>
      </c>
      <c r="D235" s="4">
        <f t="shared" si="26"/>
        <v>0</v>
      </c>
      <c r="E235" s="4">
        <f>IF(ISNA(VLOOKUP(A235,'Extra aflossing'!A:F,3,0)),0,VLOOKUP(A235,'Extra aflossing'!A:F,3,0))</f>
        <v>0</v>
      </c>
      <c r="F235" s="4">
        <f>L234*Invoer!$B$10/12</f>
        <v>0</v>
      </c>
      <c r="G235" s="4">
        <f>ABS(PMT(Invoer!$B$7/12,360-C235+1,L234,0))</f>
        <v>0</v>
      </c>
      <c r="H235" s="4">
        <f t="shared" si="24"/>
        <v>0</v>
      </c>
      <c r="I235" s="4">
        <f t="shared" si="27"/>
        <v>0</v>
      </c>
      <c r="J235" s="4">
        <f t="shared" si="28"/>
        <v>0</v>
      </c>
      <c r="K235" s="4">
        <f t="shared" si="29"/>
        <v>0</v>
      </c>
      <c r="L235" s="4">
        <f t="shared" si="31"/>
        <v>0</v>
      </c>
    </row>
    <row r="236" spans="1:12" x14ac:dyDescent="0.25">
      <c r="A236" s="15">
        <f t="shared" si="30"/>
        <v>48853</v>
      </c>
      <c r="B236">
        <f t="shared" si="25"/>
        <v>20</v>
      </c>
      <c r="C236">
        <v>235</v>
      </c>
      <c r="D236" s="4">
        <f t="shared" si="26"/>
        <v>0</v>
      </c>
      <c r="E236" s="4">
        <f>IF(ISNA(VLOOKUP(A236,'Extra aflossing'!A:F,3,0)),0,VLOOKUP(A236,'Extra aflossing'!A:F,3,0))</f>
        <v>0</v>
      </c>
      <c r="F236" s="4">
        <f>L235*Invoer!$B$10/12</f>
        <v>0</v>
      </c>
      <c r="G236" s="4">
        <f>ABS(PMT(Invoer!$B$7/12,360-C236+1,L235,0))</f>
        <v>0</v>
      </c>
      <c r="H236" s="4">
        <f t="shared" si="24"/>
        <v>0</v>
      </c>
      <c r="I236" s="4">
        <f t="shared" si="27"/>
        <v>0</v>
      </c>
      <c r="J236" s="4">
        <f t="shared" si="28"/>
        <v>0</v>
      </c>
      <c r="K236" s="4">
        <f t="shared" si="29"/>
        <v>0</v>
      </c>
      <c r="L236" s="4">
        <f t="shared" si="31"/>
        <v>0</v>
      </c>
    </row>
    <row r="237" spans="1:12" x14ac:dyDescent="0.25">
      <c r="A237" s="15">
        <f t="shared" si="30"/>
        <v>48884</v>
      </c>
      <c r="B237">
        <f t="shared" si="25"/>
        <v>20</v>
      </c>
      <c r="C237">
        <v>236</v>
      </c>
      <c r="D237" s="4">
        <f t="shared" si="26"/>
        <v>0</v>
      </c>
      <c r="E237" s="4">
        <f>IF(ISNA(VLOOKUP(A237,'Extra aflossing'!A:F,3,0)),0,VLOOKUP(A237,'Extra aflossing'!A:F,3,0))</f>
        <v>0</v>
      </c>
      <c r="F237" s="4">
        <f>L236*Invoer!$B$10/12</f>
        <v>0</v>
      </c>
      <c r="G237" s="4">
        <f>ABS(PMT(Invoer!$B$7/12,360-C237+1,L236,0))</f>
        <v>0</v>
      </c>
      <c r="H237" s="4">
        <f t="shared" si="24"/>
        <v>0</v>
      </c>
      <c r="I237" s="4">
        <f t="shared" si="27"/>
        <v>0</v>
      </c>
      <c r="J237" s="4">
        <f t="shared" si="28"/>
        <v>0</v>
      </c>
      <c r="K237" s="4">
        <f t="shared" si="29"/>
        <v>0</v>
      </c>
      <c r="L237" s="4">
        <f t="shared" si="31"/>
        <v>0</v>
      </c>
    </row>
    <row r="238" spans="1:12" x14ac:dyDescent="0.25">
      <c r="A238" s="15">
        <f t="shared" si="30"/>
        <v>48914</v>
      </c>
      <c r="B238">
        <f t="shared" si="25"/>
        <v>20</v>
      </c>
      <c r="C238">
        <v>237</v>
      </c>
      <c r="D238" s="4">
        <f t="shared" si="26"/>
        <v>0</v>
      </c>
      <c r="E238" s="4">
        <f>IF(ISNA(VLOOKUP(A238,'Extra aflossing'!A:F,3,0)),0,VLOOKUP(A238,'Extra aflossing'!A:F,3,0))</f>
        <v>0</v>
      </c>
      <c r="F238" s="4">
        <f>L237*Invoer!$B$10/12</f>
        <v>0</v>
      </c>
      <c r="G238" s="4">
        <f>ABS(PMT(Invoer!$B$7/12,360-C238+1,L237,0))</f>
        <v>0</v>
      </c>
      <c r="H238" s="4">
        <f t="shared" si="24"/>
        <v>0</v>
      </c>
      <c r="I238" s="4">
        <f t="shared" si="27"/>
        <v>0</v>
      </c>
      <c r="J238" s="4">
        <f t="shared" si="28"/>
        <v>0</v>
      </c>
      <c r="K238" s="4">
        <f t="shared" si="29"/>
        <v>0</v>
      </c>
      <c r="L238" s="4">
        <f t="shared" si="31"/>
        <v>0</v>
      </c>
    </row>
    <row r="239" spans="1:12" x14ac:dyDescent="0.25">
      <c r="A239" s="15">
        <f t="shared" si="30"/>
        <v>48945</v>
      </c>
      <c r="B239">
        <f t="shared" si="25"/>
        <v>20</v>
      </c>
      <c r="C239">
        <v>238</v>
      </c>
      <c r="D239" s="4">
        <f t="shared" si="26"/>
        <v>0</v>
      </c>
      <c r="E239" s="4">
        <f>IF(ISNA(VLOOKUP(A239,'Extra aflossing'!A:F,3,0)),0,VLOOKUP(A239,'Extra aflossing'!A:F,3,0))</f>
        <v>0</v>
      </c>
      <c r="F239" s="4">
        <f>L238*Invoer!$B$10/12</f>
        <v>0</v>
      </c>
      <c r="G239" s="4">
        <f>ABS(PMT(Invoer!$B$7/12,360-C239+1,L238,0))</f>
        <v>0</v>
      </c>
      <c r="H239" s="4">
        <f t="shared" si="24"/>
        <v>0</v>
      </c>
      <c r="I239" s="4">
        <f t="shared" si="27"/>
        <v>0</v>
      </c>
      <c r="J239" s="4">
        <f t="shared" si="28"/>
        <v>0</v>
      </c>
      <c r="K239" s="4">
        <f t="shared" si="29"/>
        <v>0</v>
      </c>
      <c r="L239" s="4">
        <f t="shared" si="31"/>
        <v>0</v>
      </c>
    </row>
    <row r="240" spans="1:12" x14ac:dyDescent="0.25">
      <c r="A240" s="15">
        <f t="shared" si="30"/>
        <v>48976</v>
      </c>
      <c r="B240">
        <f t="shared" si="25"/>
        <v>20</v>
      </c>
      <c r="C240">
        <v>239</v>
      </c>
      <c r="D240" s="4">
        <f t="shared" si="26"/>
        <v>0</v>
      </c>
      <c r="E240" s="4">
        <f>IF(ISNA(VLOOKUP(A240,'Extra aflossing'!A:F,3,0)),0,VLOOKUP(A240,'Extra aflossing'!A:F,3,0))</f>
        <v>0</v>
      </c>
      <c r="F240" s="4">
        <f>L239*Invoer!$B$10/12</f>
        <v>0</v>
      </c>
      <c r="G240" s="4">
        <f>ABS(PMT(Invoer!$B$7/12,360-C240+1,L239,0))</f>
        <v>0</v>
      </c>
      <c r="H240" s="4">
        <f t="shared" si="24"/>
        <v>0</v>
      </c>
      <c r="I240" s="4">
        <f t="shared" si="27"/>
        <v>0</v>
      </c>
      <c r="J240" s="4">
        <f t="shared" si="28"/>
        <v>0</v>
      </c>
      <c r="K240" s="4">
        <f t="shared" si="29"/>
        <v>0</v>
      </c>
      <c r="L240" s="4">
        <f t="shared" si="31"/>
        <v>0</v>
      </c>
    </row>
    <row r="241" spans="1:12" x14ac:dyDescent="0.25">
      <c r="A241" s="15">
        <f t="shared" si="30"/>
        <v>49004</v>
      </c>
      <c r="B241">
        <f t="shared" si="25"/>
        <v>20</v>
      </c>
      <c r="C241">
        <v>240</v>
      </c>
      <c r="D241" s="4">
        <f t="shared" si="26"/>
        <v>0</v>
      </c>
      <c r="E241" s="4">
        <f>IF(ISNA(VLOOKUP(A241,'Extra aflossing'!A:F,3,0)),0,VLOOKUP(A241,'Extra aflossing'!A:F,3,0))</f>
        <v>0</v>
      </c>
      <c r="F241" s="4">
        <f>L240*Invoer!$B$10/12</f>
        <v>0</v>
      </c>
      <c r="G241" s="4">
        <f>ABS(PMT(Invoer!$B$7/12,360-C241+1,L240,0))</f>
        <v>0</v>
      </c>
      <c r="H241" s="4">
        <f t="shared" si="24"/>
        <v>0</v>
      </c>
      <c r="I241" s="4">
        <f t="shared" si="27"/>
        <v>0</v>
      </c>
      <c r="J241" s="4">
        <f t="shared" si="28"/>
        <v>0</v>
      </c>
      <c r="K241" s="4">
        <f t="shared" si="29"/>
        <v>0</v>
      </c>
      <c r="L241" s="4">
        <f t="shared" si="31"/>
        <v>0</v>
      </c>
    </row>
    <row r="242" spans="1:12" x14ac:dyDescent="0.25">
      <c r="A242" s="15">
        <f t="shared" si="30"/>
        <v>49035</v>
      </c>
      <c r="B242">
        <f t="shared" si="25"/>
        <v>21</v>
      </c>
      <c r="C242">
        <v>241</v>
      </c>
      <c r="D242" s="4">
        <f t="shared" si="26"/>
        <v>0</v>
      </c>
      <c r="E242" s="4">
        <f>IF(ISNA(VLOOKUP(A242,'Extra aflossing'!A:F,3,0)),0,VLOOKUP(A242,'Extra aflossing'!A:F,3,0))</f>
        <v>0</v>
      </c>
      <c r="F242" s="4">
        <f>L241*Invoer!$B$11/12</f>
        <v>0</v>
      </c>
      <c r="G242" s="4">
        <f>ABS(PMT(Invoer!$B$7/12,360-C242+1,L241,0))</f>
        <v>0</v>
      </c>
      <c r="H242" s="4">
        <f t="shared" si="24"/>
        <v>0</v>
      </c>
      <c r="I242" s="4">
        <f t="shared" si="27"/>
        <v>0</v>
      </c>
      <c r="J242" s="4">
        <f t="shared" si="28"/>
        <v>0</v>
      </c>
      <c r="K242" s="4">
        <f t="shared" si="29"/>
        <v>0</v>
      </c>
      <c r="L242" s="4">
        <f t="shared" si="31"/>
        <v>0</v>
      </c>
    </row>
    <row r="243" spans="1:12" x14ac:dyDescent="0.25">
      <c r="A243" s="15">
        <f t="shared" si="30"/>
        <v>49065</v>
      </c>
      <c r="B243">
        <f t="shared" si="25"/>
        <v>21</v>
      </c>
      <c r="C243">
        <v>242</v>
      </c>
      <c r="D243" s="4">
        <f t="shared" si="26"/>
        <v>0</v>
      </c>
      <c r="E243" s="4">
        <f>IF(ISNA(VLOOKUP(A243,'Extra aflossing'!A:F,3,0)),0,VLOOKUP(A243,'Extra aflossing'!A:F,3,0))</f>
        <v>0</v>
      </c>
      <c r="F243" s="4">
        <f>L242*Invoer!$B$11/12</f>
        <v>0</v>
      </c>
      <c r="G243" s="4">
        <f>ABS(PMT(Invoer!$B$7/12,360-C243+1,L242,0))</f>
        <v>0</v>
      </c>
      <c r="H243" s="4">
        <f t="shared" si="24"/>
        <v>0</v>
      </c>
      <c r="I243" s="4">
        <f t="shared" si="27"/>
        <v>0</v>
      </c>
      <c r="J243" s="4">
        <f t="shared" si="28"/>
        <v>0</v>
      </c>
      <c r="K243" s="4">
        <f t="shared" si="29"/>
        <v>0</v>
      </c>
      <c r="L243" s="4">
        <f t="shared" si="31"/>
        <v>0</v>
      </c>
    </row>
    <row r="244" spans="1:12" x14ac:dyDescent="0.25">
      <c r="A244" s="15">
        <f t="shared" si="30"/>
        <v>49096</v>
      </c>
      <c r="B244">
        <f t="shared" si="25"/>
        <v>21</v>
      </c>
      <c r="C244">
        <v>243</v>
      </c>
      <c r="D244" s="4">
        <f t="shared" si="26"/>
        <v>0</v>
      </c>
      <c r="E244" s="4">
        <f>IF(ISNA(VLOOKUP(A244,'Extra aflossing'!A:F,3,0)),0,VLOOKUP(A244,'Extra aflossing'!A:F,3,0))</f>
        <v>0</v>
      </c>
      <c r="F244" s="4">
        <f>L243*Invoer!$B$11/12</f>
        <v>0</v>
      </c>
      <c r="G244" s="4">
        <f>ABS(PMT(Invoer!$B$7/12,360-C244+1,L243,0))</f>
        <v>0</v>
      </c>
      <c r="H244" s="4">
        <f t="shared" si="24"/>
        <v>0</v>
      </c>
      <c r="I244" s="4">
        <f t="shared" si="27"/>
        <v>0</v>
      </c>
      <c r="J244" s="4">
        <f t="shared" si="28"/>
        <v>0</v>
      </c>
      <c r="K244" s="4">
        <f t="shared" si="29"/>
        <v>0</v>
      </c>
      <c r="L244" s="4">
        <f t="shared" si="31"/>
        <v>0</v>
      </c>
    </row>
    <row r="245" spans="1:12" x14ac:dyDescent="0.25">
      <c r="A245" s="15">
        <f t="shared" si="30"/>
        <v>49126</v>
      </c>
      <c r="B245">
        <f t="shared" si="25"/>
        <v>21</v>
      </c>
      <c r="C245">
        <v>244</v>
      </c>
      <c r="D245" s="4">
        <f t="shared" si="26"/>
        <v>0</v>
      </c>
      <c r="E245" s="4">
        <f>IF(ISNA(VLOOKUP(A245,'Extra aflossing'!A:F,3,0)),0,VLOOKUP(A245,'Extra aflossing'!A:F,3,0))</f>
        <v>0</v>
      </c>
      <c r="F245" s="4">
        <f>L244*Invoer!$B$11/12</f>
        <v>0</v>
      </c>
      <c r="G245" s="4">
        <f>ABS(PMT(Invoer!$B$7/12,360-C245+1,L244,0))</f>
        <v>0</v>
      </c>
      <c r="H245" s="4">
        <f t="shared" si="24"/>
        <v>0</v>
      </c>
      <c r="I245" s="4">
        <f t="shared" si="27"/>
        <v>0</v>
      </c>
      <c r="J245" s="4">
        <f t="shared" si="28"/>
        <v>0</v>
      </c>
      <c r="K245" s="4">
        <f t="shared" si="29"/>
        <v>0</v>
      </c>
      <c r="L245" s="4">
        <f t="shared" si="31"/>
        <v>0</v>
      </c>
    </row>
    <row r="246" spans="1:12" x14ac:dyDescent="0.25">
      <c r="A246" s="15">
        <f t="shared" si="30"/>
        <v>49157</v>
      </c>
      <c r="B246">
        <f t="shared" si="25"/>
        <v>21</v>
      </c>
      <c r="C246">
        <v>245</v>
      </c>
      <c r="D246" s="4">
        <f t="shared" si="26"/>
        <v>0</v>
      </c>
      <c r="E246" s="4">
        <f>IF(ISNA(VLOOKUP(A246,'Extra aflossing'!A:F,3,0)),0,VLOOKUP(A246,'Extra aflossing'!A:F,3,0))</f>
        <v>0</v>
      </c>
      <c r="F246" s="4">
        <f>L245*Invoer!$B$11/12</f>
        <v>0</v>
      </c>
      <c r="G246" s="4">
        <f>ABS(PMT(Invoer!$B$7/12,360-C246+1,L245,0))</f>
        <v>0</v>
      </c>
      <c r="H246" s="4">
        <f t="shared" si="24"/>
        <v>0</v>
      </c>
      <c r="I246" s="4">
        <f t="shared" si="27"/>
        <v>0</v>
      </c>
      <c r="J246" s="4">
        <f t="shared" si="28"/>
        <v>0</v>
      </c>
      <c r="K246" s="4">
        <f t="shared" si="29"/>
        <v>0</v>
      </c>
      <c r="L246" s="4">
        <f t="shared" si="31"/>
        <v>0</v>
      </c>
    </row>
    <row r="247" spans="1:12" x14ac:dyDescent="0.25">
      <c r="A247" s="15">
        <f t="shared" si="30"/>
        <v>49188</v>
      </c>
      <c r="B247">
        <f t="shared" si="25"/>
        <v>21</v>
      </c>
      <c r="C247">
        <v>246</v>
      </c>
      <c r="D247" s="4">
        <f t="shared" si="26"/>
        <v>0</v>
      </c>
      <c r="E247" s="4">
        <f>IF(ISNA(VLOOKUP(A247,'Extra aflossing'!A:F,3,0)),0,VLOOKUP(A247,'Extra aflossing'!A:F,3,0))</f>
        <v>0</v>
      </c>
      <c r="F247" s="4">
        <f>L246*Invoer!$B$11/12</f>
        <v>0</v>
      </c>
      <c r="G247" s="4">
        <f>ABS(PMT(Invoer!$B$7/12,360-C247+1,L246,0))</f>
        <v>0</v>
      </c>
      <c r="H247" s="4">
        <f t="shared" si="24"/>
        <v>0</v>
      </c>
      <c r="I247" s="4">
        <f t="shared" si="27"/>
        <v>0</v>
      </c>
      <c r="J247" s="4">
        <f t="shared" si="28"/>
        <v>0</v>
      </c>
      <c r="K247" s="4">
        <f t="shared" si="29"/>
        <v>0</v>
      </c>
      <c r="L247" s="4">
        <f t="shared" si="31"/>
        <v>0</v>
      </c>
    </row>
    <row r="248" spans="1:12" x14ac:dyDescent="0.25">
      <c r="A248" s="15">
        <f t="shared" si="30"/>
        <v>49218</v>
      </c>
      <c r="B248">
        <f t="shared" si="25"/>
        <v>21</v>
      </c>
      <c r="C248">
        <v>247</v>
      </c>
      <c r="D248" s="4">
        <f t="shared" si="26"/>
        <v>0</v>
      </c>
      <c r="E248" s="4">
        <f>IF(ISNA(VLOOKUP(A248,'Extra aflossing'!A:F,3,0)),0,VLOOKUP(A248,'Extra aflossing'!A:F,3,0))</f>
        <v>0</v>
      </c>
      <c r="F248" s="4">
        <f>L247*Invoer!$B$11/12</f>
        <v>0</v>
      </c>
      <c r="G248" s="4">
        <f>ABS(PMT(Invoer!$B$7/12,360-C248+1,L247,0))</f>
        <v>0</v>
      </c>
      <c r="H248" s="4">
        <f t="shared" si="24"/>
        <v>0</v>
      </c>
      <c r="I248" s="4">
        <f t="shared" si="27"/>
        <v>0</v>
      </c>
      <c r="J248" s="4">
        <f t="shared" si="28"/>
        <v>0</v>
      </c>
      <c r="K248" s="4">
        <f t="shared" si="29"/>
        <v>0</v>
      </c>
      <c r="L248" s="4">
        <f t="shared" si="31"/>
        <v>0</v>
      </c>
    </row>
    <row r="249" spans="1:12" x14ac:dyDescent="0.25">
      <c r="A249" s="15">
        <f t="shared" si="30"/>
        <v>49249</v>
      </c>
      <c r="B249">
        <f t="shared" si="25"/>
        <v>21</v>
      </c>
      <c r="C249">
        <v>248</v>
      </c>
      <c r="D249" s="4">
        <f t="shared" si="26"/>
        <v>0</v>
      </c>
      <c r="E249" s="4">
        <f>IF(ISNA(VLOOKUP(A249,'Extra aflossing'!A:F,3,0)),0,VLOOKUP(A249,'Extra aflossing'!A:F,3,0))</f>
        <v>0</v>
      </c>
      <c r="F249" s="4">
        <f>L248*Invoer!$B$11/12</f>
        <v>0</v>
      </c>
      <c r="G249" s="4">
        <f>ABS(PMT(Invoer!$B$7/12,360-C249+1,L248,0))</f>
        <v>0</v>
      </c>
      <c r="H249" s="4">
        <f t="shared" si="24"/>
        <v>0</v>
      </c>
      <c r="I249" s="4">
        <f t="shared" si="27"/>
        <v>0</v>
      </c>
      <c r="J249" s="4">
        <f t="shared" si="28"/>
        <v>0</v>
      </c>
      <c r="K249" s="4">
        <f t="shared" si="29"/>
        <v>0</v>
      </c>
      <c r="L249" s="4">
        <f t="shared" si="31"/>
        <v>0</v>
      </c>
    </row>
    <row r="250" spans="1:12" x14ac:dyDescent="0.25">
      <c r="A250" s="15">
        <f t="shared" si="30"/>
        <v>49279</v>
      </c>
      <c r="B250">
        <f t="shared" si="25"/>
        <v>21</v>
      </c>
      <c r="C250">
        <v>249</v>
      </c>
      <c r="D250" s="4">
        <f t="shared" si="26"/>
        <v>0</v>
      </c>
      <c r="E250" s="4">
        <f>IF(ISNA(VLOOKUP(A250,'Extra aflossing'!A:F,3,0)),0,VLOOKUP(A250,'Extra aflossing'!A:F,3,0))</f>
        <v>0</v>
      </c>
      <c r="F250" s="4">
        <f>L249*Invoer!$B$11/12</f>
        <v>0</v>
      </c>
      <c r="G250" s="4">
        <f>ABS(PMT(Invoer!$B$7/12,360-C250+1,L249,0))</f>
        <v>0</v>
      </c>
      <c r="H250" s="4">
        <f t="shared" si="24"/>
        <v>0</v>
      </c>
      <c r="I250" s="4">
        <f t="shared" si="27"/>
        <v>0</v>
      </c>
      <c r="J250" s="4">
        <f t="shared" si="28"/>
        <v>0</v>
      </c>
      <c r="K250" s="4">
        <f t="shared" si="29"/>
        <v>0</v>
      </c>
      <c r="L250" s="4">
        <f t="shared" si="31"/>
        <v>0</v>
      </c>
    </row>
    <row r="251" spans="1:12" x14ac:dyDescent="0.25">
      <c r="A251" s="15">
        <f t="shared" si="30"/>
        <v>49310</v>
      </c>
      <c r="B251">
        <f t="shared" si="25"/>
        <v>21</v>
      </c>
      <c r="C251">
        <v>250</v>
      </c>
      <c r="D251" s="4">
        <f t="shared" si="26"/>
        <v>0</v>
      </c>
      <c r="E251" s="4">
        <f>IF(ISNA(VLOOKUP(A251,'Extra aflossing'!A:F,3,0)),0,VLOOKUP(A251,'Extra aflossing'!A:F,3,0))</f>
        <v>0</v>
      </c>
      <c r="F251" s="4">
        <f>L250*Invoer!$B$11/12</f>
        <v>0</v>
      </c>
      <c r="G251" s="4">
        <f>ABS(PMT(Invoer!$B$7/12,360-C251+1,L250,0))</f>
        <v>0</v>
      </c>
      <c r="H251" s="4">
        <f t="shared" si="24"/>
        <v>0</v>
      </c>
      <c r="I251" s="4">
        <f t="shared" si="27"/>
        <v>0</v>
      </c>
      <c r="J251" s="4">
        <f t="shared" si="28"/>
        <v>0</v>
      </c>
      <c r="K251" s="4">
        <f t="shared" si="29"/>
        <v>0</v>
      </c>
      <c r="L251" s="4">
        <f t="shared" si="31"/>
        <v>0</v>
      </c>
    </row>
    <row r="252" spans="1:12" x14ac:dyDescent="0.25">
      <c r="A252" s="15">
        <f t="shared" si="30"/>
        <v>49341</v>
      </c>
      <c r="B252">
        <f t="shared" si="25"/>
        <v>21</v>
      </c>
      <c r="C252">
        <v>251</v>
      </c>
      <c r="D252" s="4">
        <f t="shared" si="26"/>
        <v>0</v>
      </c>
      <c r="E252" s="4">
        <f>IF(ISNA(VLOOKUP(A252,'Extra aflossing'!A:F,3,0)),0,VLOOKUP(A252,'Extra aflossing'!A:F,3,0))</f>
        <v>0</v>
      </c>
      <c r="F252" s="4">
        <f>L251*Invoer!$B$11/12</f>
        <v>0</v>
      </c>
      <c r="G252" s="4">
        <f>ABS(PMT(Invoer!$B$7/12,360-C252+1,L251,0))</f>
        <v>0</v>
      </c>
      <c r="H252" s="4">
        <f t="shared" si="24"/>
        <v>0</v>
      </c>
      <c r="I252" s="4">
        <f t="shared" si="27"/>
        <v>0</v>
      </c>
      <c r="J252" s="4">
        <f t="shared" si="28"/>
        <v>0</v>
      </c>
      <c r="K252" s="4">
        <f t="shared" si="29"/>
        <v>0</v>
      </c>
      <c r="L252" s="4">
        <f t="shared" si="31"/>
        <v>0</v>
      </c>
    </row>
    <row r="253" spans="1:12" x14ac:dyDescent="0.25">
      <c r="A253" s="15">
        <f t="shared" si="30"/>
        <v>49369</v>
      </c>
      <c r="B253">
        <f t="shared" si="25"/>
        <v>21</v>
      </c>
      <c r="C253">
        <v>252</v>
      </c>
      <c r="D253" s="4">
        <f t="shared" si="26"/>
        <v>0</v>
      </c>
      <c r="E253" s="4">
        <f>IF(ISNA(VLOOKUP(A253,'Extra aflossing'!A:F,3,0)),0,VLOOKUP(A253,'Extra aflossing'!A:F,3,0))</f>
        <v>0</v>
      </c>
      <c r="F253" s="4">
        <f>L252*Invoer!$B$11/12</f>
        <v>0</v>
      </c>
      <c r="G253" s="4">
        <f>ABS(PMT(Invoer!$B$7/12,360-C253+1,L252,0))</f>
        <v>0</v>
      </c>
      <c r="H253" s="4">
        <f t="shared" si="24"/>
        <v>0</v>
      </c>
      <c r="I253" s="4">
        <f t="shared" si="27"/>
        <v>0</v>
      </c>
      <c r="J253" s="4">
        <f t="shared" si="28"/>
        <v>0</v>
      </c>
      <c r="K253" s="4">
        <f t="shared" si="29"/>
        <v>0</v>
      </c>
      <c r="L253" s="4">
        <f t="shared" si="31"/>
        <v>0</v>
      </c>
    </row>
    <row r="254" spans="1:12" x14ac:dyDescent="0.25">
      <c r="A254" s="15">
        <f t="shared" si="30"/>
        <v>49400</v>
      </c>
      <c r="B254">
        <f t="shared" si="25"/>
        <v>22</v>
      </c>
      <c r="C254">
        <v>253</v>
      </c>
      <c r="D254" s="4">
        <f t="shared" si="26"/>
        <v>0</v>
      </c>
      <c r="E254" s="4">
        <f>IF(ISNA(VLOOKUP(A254,'Extra aflossing'!A:F,3,0)),0,VLOOKUP(A254,'Extra aflossing'!A:F,3,0))</f>
        <v>0</v>
      </c>
      <c r="F254" s="4">
        <f>L253*Invoer!$B$11/12</f>
        <v>0</v>
      </c>
      <c r="G254" s="4">
        <f>ABS(PMT(Invoer!$B$7/12,360-C254+1,L253,0))</f>
        <v>0</v>
      </c>
      <c r="H254" s="4">
        <f t="shared" si="24"/>
        <v>0</v>
      </c>
      <c r="I254" s="4">
        <f t="shared" si="27"/>
        <v>0</v>
      </c>
      <c r="J254" s="4">
        <f t="shared" si="28"/>
        <v>0</v>
      </c>
      <c r="K254" s="4">
        <f t="shared" si="29"/>
        <v>0</v>
      </c>
      <c r="L254" s="4">
        <f t="shared" si="31"/>
        <v>0</v>
      </c>
    </row>
    <row r="255" spans="1:12" x14ac:dyDescent="0.25">
      <c r="A255" s="15">
        <f t="shared" si="30"/>
        <v>49430</v>
      </c>
      <c r="B255">
        <f t="shared" si="25"/>
        <v>22</v>
      </c>
      <c r="C255">
        <v>254</v>
      </c>
      <c r="D255" s="4">
        <f t="shared" si="26"/>
        <v>0</v>
      </c>
      <c r="E255" s="4">
        <f>IF(ISNA(VLOOKUP(A255,'Extra aflossing'!A:F,3,0)),0,VLOOKUP(A255,'Extra aflossing'!A:F,3,0))</f>
        <v>0</v>
      </c>
      <c r="F255" s="4">
        <f>L254*Invoer!$B$11/12</f>
        <v>0</v>
      </c>
      <c r="G255" s="4">
        <f>ABS(PMT(Invoer!$B$7/12,360-C255+1,L254,0))</f>
        <v>0</v>
      </c>
      <c r="H255" s="4">
        <f t="shared" si="24"/>
        <v>0</v>
      </c>
      <c r="I255" s="4">
        <f t="shared" si="27"/>
        <v>0</v>
      </c>
      <c r="J255" s="4">
        <f t="shared" si="28"/>
        <v>0</v>
      </c>
      <c r="K255" s="4">
        <f t="shared" si="29"/>
        <v>0</v>
      </c>
      <c r="L255" s="4">
        <f t="shared" si="31"/>
        <v>0</v>
      </c>
    </row>
    <row r="256" spans="1:12" x14ac:dyDescent="0.25">
      <c r="A256" s="15">
        <f t="shared" si="30"/>
        <v>49461</v>
      </c>
      <c r="B256">
        <f t="shared" si="25"/>
        <v>22</v>
      </c>
      <c r="C256">
        <v>255</v>
      </c>
      <c r="D256" s="4">
        <f t="shared" si="26"/>
        <v>0</v>
      </c>
      <c r="E256" s="4">
        <f>IF(ISNA(VLOOKUP(A256,'Extra aflossing'!A:F,3,0)),0,VLOOKUP(A256,'Extra aflossing'!A:F,3,0))</f>
        <v>0</v>
      </c>
      <c r="F256" s="4">
        <f>L255*Invoer!$B$11/12</f>
        <v>0</v>
      </c>
      <c r="G256" s="4">
        <f>ABS(PMT(Invoer!$B$7/12,360-C256+1,L255,0))</f>
        <v>0</v>
      </c>
      <c r="H256" s="4">
        <f t="shared" si="24"/>
        <v>0</v>
      </c>
      <c r="I256" s="4">
        <f t="shared" si="27"/>
        <v>0</v>
      </c>
      <c r="J256" s="4">
        <f t="shared" si="28"/>
        <v>0</v>
      </c>
      <c r="K256" s="4">
        <f t="shared" si="29"/>
        <v>0</v>
      </c>
      <c r="L256" s="4">
        <f t="shared" si="31"/>
        <v>0</v>
      </c>
    </row>
    <row r="257" spans="1:12" x14ac:dyDescent="0.25">
      <c r="A257" s="15">
        <f t="shared" si="30"/>
        <v>49491</v>
      </c>
      <c r="B257">
        <f t="shared" si="25"/>
        <v>22</v>
      </c>
      <c r="C257">
        <v>256</v>
      </c>
      <c r="D257" s="4">
        <f t="shared" si="26"/>
        <v>0</v>
      </c>
      <c r="E257" s="4">
        <f>IF(ISNA(VLOOKUP(A257,'Extra aflossing'!A:F,3,0)),0,VLOOKUP(A257,'Extra aflossing'!A:F,3,0))</f>
        <v>0</v>
      </c>
      <c r="F257" s="4">
        <f>L256*Invoer!$B$11/12</f>
        <v>0</v>
      </c>
      <c r="G257" s="4">
        <f>ABS(PMT(Invoer!$B$7/12,360-C257+1,L256,0))</f>
        <v>0</v>
      </c>
      <c r="H257" s="4">
        <f t="shared" si="24"/>
        <v>0</v>
      </c>
      <c r="I257" s="4">
        <f t="shared" si="27"/>
        <v>0</v>
      </c>
      <c r="J257" s="4">
        <f t="shared" si="28"/>
        <v>0</v>
      </c>
      <c r="K257" s="4">
        <f t="shared" si="29"/>
        <v>0</v>
      </c>
      <c r="L257" s="4">
        <f t="shared" si="31"/>
        <v>0</v>
      </c>
    </row>
    <row r="258" spans="1:12" x14ac:dyDescent="0.25">
      <c r="A258" s="15">
        <f t="shared" si="30"/>
        <v>49522</v>
      </c>
      <c r="B258">
        <f t="shared" si="25"/>
        <v>22</v>
      </c>
      <c r="C258">
        <v>257</v>
      </c>
      <c r="D258" s="4">
        <f t="shared" si="26"/>
        <v>0</v>
      </c>
      <c r="E258" s="4">
        <f>IF(ISNA(VLOOKUP(A258,'Extra aflossing'!A:F,3,0)),0,VLOOKUP(A258,'Extra aflossing'!A:F,3,0))</f>
        <v>0</v>
      </c>
      <c r="F258" s="4">
        <f>L257*Invoer!$B$11/12</f>
        <v>0</v>
      </c>
      <c r="G258" s="4">
        <f>ABS(PMT(Invoer!$B$7/12,360-C258+1,L257,0))</f>
        <v>0</v>
      </c>
      <c r="H258" s="4">
        <f t="shared" ref="H258:H321" si="32">IF(F258-(Eigenwoningforfait/12)&lt;=0,0,(F258-(Eigenwoningforfait/12))*Belastingpercentage)</f>
        <v>0</v>
      </c>
      <c r="I258" s="4">
        <f t="shared" si="27"/>
        <v>0</v>
      </c>
      <c r="J258" s="4">
        <f t="shared" si="28"/>
        <v>0</v>
      </c>
      <c r="K258" s="4">
        <f t="shared" si="29"/>
        <v>0</v>
      </c>
      <c r="L258" s="4">
        <f t="shared" si="31"/>
        <v>0</v>
      </c>
    </row>
    <row r="259" spans="1:12" x14ac:dyDescent="0.25">
      <c r="A259" s="15">
        <f t="shared" si="30"/>
        <v>49553</v>
      </c>
      <c r="B259">
        <f t="shared" ref="B259:B322" si="33">CEILING(C259/12,1)</f>
        <v>22</v>
      </c>
      <c r="C259">
        <v>258</v>
      </c>
      <c r="D259" s="4">
        <f t="shared" ref="D259:D322" si="34">G259-F259</f>
        <v>0</v>
      </c>
      <c r="E259" s="4">
        <f>IF(ISNA(VLOOKUP(A259,'Extra aflossing'!A:F,3,0)),0,VLOOKUP(A259,'Extra aflossing'!A:F,3,0))</f>
        <v>0</v>
      </c>
      <c r="F259" s="4">
        <f>L258*Invoer!$B$11/12</f>
        <v>0</v>
      </c>
      <c r="G259" s="4">
        <f>ABS(PMT(Invoer!$B$7/12,360-C259+1,L258,0))</f>
        <v>0</v>
      </c>
      <c r="H259" s="4">
        <f t="shared" si="32"/>
        <v>0</v>
      </c>
      <c r="I259" s="4">
        <f t="shared" ref="I259:I322" si="35">G259-H259</f>
        <v>0</v>
      </c>
      <c r="J259" s="4">
        <f t="shared" ref="J259:J322" si="36">SUM(E259,G259)</f>
        <v>0</v>
      </c>
      <c r="K259" s="4">
        <f t="shared" ref="K259:K322" si="37">J259-H259</f>
        <v>0</v>
      </c>
      <c r="L259" s="4">
        <f t="shared" si="31"/>
        <v>0</v>
      </c>
    </row>
    <row r="260" spans="1:12" x14ac:dyDescent="0.25">
      <c r="A260" s="15">
        <f t="shared" ref="A260:A323" si="38">DATE(YEAR(A259),MONTH(A259)+1,DAY(A259))</f>
        <v>49583</v>
      </c>
      <c r="B260">
        <f t="shared" si="33"/>
        <v>22</v>
      </c>
      <c r="C260">
        <v>259</v>
      </c>
      <c r="D260" s="4">
        <f t="shared" si="34"/>
        <v>0</v>
      </c>
      <c r="E260" s="4">
        <f>IF(ISNA(VLOOKUP(A260,'Extra aflossing'!A:F,3,0)),0,VLOOKUP(A260,'Extra aflossing'!A:F,3,0))</f>
        <v>0</v>
      </c>
      <c r="F260" s="4">
        <f>L259*Invoer!$B$11/12</f>
        <v>0</v>
      </c>
      <c r="G260" s="4">
        <f>ABS(PMT(Invoer!$B$7/12,360-C260+1,L259,0))</f>
        <v>0</v>
      </c>
      <c r="H260" s="4">
        <f t="shared" si="32"/>
        <v>0</v>
      </c>
      <c r="I260" s="4">
        <f t="shared" si="35"/>
        <v>0</v>
      </c>
      <c r="J260" s="4">
        <f t="shared" si="36"/>
        <v>0</v>
      </c>
      <c r="K260" s="4">
        <f t="shared" si="37"/>
        <v>0</v>
      </c>
      <c r="L260" s="4">
        <f t="shared" ref="L260:L323" si="39">L259-D260-E260</f>
        <v>0</v>
      </c>
    </row>
    <row r="261" spans="1:12" x14ac:dyDescent="0.25">
      <c r="A261" s="15">
        <f t="shared" si="38"/>
        <v>49614</v>
      </c>
      <c r="B261">
        <f t="shared" si="33"/>
        <v>22</v>
      </c>
      <c r="C261">
        <v>260</v>
      </c>
      <c r="D261" s="4">
        <f t="shared" si="34"/>
        <v>0</v>
      </c>
      <c r="E261" s="4">
        <f>IF(ISNA(VLOOKUP(A261,'Extra aflossing'!A:F,3,0)),0,VLOOKUP(A261,'Extra aflossing'!A:F,3,0))</f>
        <v>0</v>
      </c>
      <c r="F261" s="4">
        <f>L260*Invoer!$B$11/12</f>
        <v>0</v>
      </c>
      <c r="G261" s="4">
        <f>ABS(PMT(Invoer!$B$7/12,360-C261+1,L260,0))</f>
        <v>0</v>
      </c>
      <c r="H261" s="4">
        <f t="shared" si="32"/>
        <v>0</v>
      </c>
      <c r="I261" s="4">
        <f t="shared" si="35"/>
        <v>0</v>
      </c>
      <c r="J261" s="4">
        <f t="shared" si="36"/>
        <v>0</v>
      </c>
      <c r="K261" s="4">
        <f t="shared" si="37"/>
        <v>0</v>
      </c>
      <c r="L261" s="4">
        <f t="shared" si="39"/>
        <v>0</v>
      </c>
    </row>
    <row r="262" spans="1:12" x14ac:dyDescent="0.25">
      <c r="A262" s="15">
        <f t="shared" si="38"/>
        <v>49644</v>
      </c>
      <c r="B262">
        <f t="shared" si="33"/>
        <v>22</v>
      </c>
      <c r="C262">
        <v>261</v>
      </c>
      <c r="D262" s="4">
        <f t="shared" si="34"/>
        <v>0</v>
      </c>
      <c r="E262" s="4">
        <f>IF(ISNA(VLOOKUP(A262,'Extra aflossing'!A:F,3,0)),0,VLOOKUP(A262,'Extra aflossing'!A:F,3,0))</f>
        <v>0</v>
      </c>
      <c r="F262" s="4">
        <f>L261*Invoer!$B$11/12</f>
        <v>0</v>
      </c>
      <c r="G262" s="4">
        <f>ABS(PMT(Invoer!$B$7/12,360-C262+1,L261,0))</f>
        <v>0</v>
      </c>
      <c r="H262" s="4">
        <f t="shared" si="32"/>
        <v>0</v>
      </c>
      <c r="I262" s="4">
        <f t="shared" si="35"/>
        <v>0</v>
      </c>
      <c r="J262" s="4">
        <f t="shared" si="36"/>
        <v>0</v>
      </c>
      <c r="K262" s="4">
        <f t="shared" si="37"/>
        <v>0</v>
      </c>
      <c r="L262" s="4">
        <f t="shared" si="39"/>
        <v>0</v>
      </c>
    </row>
    <row r="263" spans="1:12" x14ac:dyDescent="0.25">
      <c r="A263" s="15">
        <f t="shared" si="38"/>
        <v>49675</v>
      </c>
      <c r="B263">
        <f t="shared" si="33"/>
        <v>22</v>
      </c>
      <c r="C263">
        <v>262</v>
      </c>
      <c r="D263" s="4">
        <f t="shared" si="34"/>
        <v>0</v>
      </c>
      <c r="E263" s="4">
        <f>IF(ISNA(VLOOKUP(A263,'Extra aflossing'!A:F,3,0)),0,VLOOKUP(A263,'Extra aflossing'!A:F,3,0))</f>
        <v>0</v>
      </c>
      <c r="F263" s="4">
        <f>L262*Invoer!$B$11/12</f>
        <v>0</v>
      </c>
      <c r="G263" s="4">
        <f>ABS(PMT(Invoer!$B$7/12,360-C263+1,L262,0))</f>
        <v>0</v>
      </c>
      <c r="H263" s="4">
        <f t="shared" si="32"/>
        <v>0</v>
      </c>
      <c r="I263" s="4">
        <f t="shared" si="35"/>
        <v>0</v>
      </c>
      <c r="J263" s="4">
        <f t="shared" si="36"/>
        <v>0</v>
      </c>
      <c r="K263" s="4">
        <f t="shared" si="37"/>
        <v>0</v>
      </c>
      <c r="L263" s="4">
        <f t="shared" si="39"/>
        <v>0</v>
      </c>
    </row>
    <row r="264" spans="1:12" x14ac:dyDescent="0.25">
      <c r="A264" s="15">
        <f t="shared" si="38"/>
        <v>49706</v>
      </c>
      <c r="B264">
        <f t="shared" si="33"/>
        <v>22</v>
      </c>
      <c r="C264">
        <v>263</v>
      </c>
      <c r="D264" s="4">
        <f t="shared" si="34"/>
        <v>0</v>
      </c>
      <c r="E264" s="4">
        <f>IF(ISNA(VLOOKUP(A264,'Extra aflossing'!A:F,3,0)),0,VLOOKUP(A264,'Extra aflossing'!A:F,3,0))</f>
        <v>0</v>
      </c>
      <c r="F264" s="4">
        <f>L263*Invoer!$B$11/12</f>
        <v>0</v>
      </c>
      <c r="G264" s="4">
        <f>ABS(PMT(Invoer!$B$7/12,360-C264+1,L263,0))</f>
        <v>0</v>
      </c>
      <c r="H264" s="4">
        <f t="shared" si="32"/>
        <v>0</v>
      </c>
      <c r="I264" s="4">
        <f t="shared" si="35"/>
        <v>0</v>
      </c>
      <c r="J264" s="4">
        <f t="shared" si="36"/>
        <v>0</v>
      </c>
      <c r="K264" s="4">
        <f t="shared" si="37"/>
        <v>0</v>
      </c>
      <c r="L264" s="4">
        <f t="shared" si="39"/>
        <v>0</v>
      </c>
    </row>
    <row r="265" spans="1:12" x14ac:dyDescent="0.25">
      <c r="A265" s="15">
        <f t="shared" si="38"/>
        <v>49735</v>
      </c>
      <c r="B265">
        <f t="shared" si="33"/>
        <v>22</v>
      </c>
      <c r="C265">
        <v>264</v>
      </c>
      <c r="D265" s="4">
        <f t="shared" si="34"/>
        <v>0</v>
      </c>
      <c r="E265" s="4">
        <f>IF(ISNA(VLOOKUP(A265,'Extra aflossing'!A:F,3,0)),0,VLOOKUP(A265,'Extra aflossing'!A:F,3,0))</f>
        <v>0</v>
      </c>
      <c r="F265" s="4">
        <f>L264*Invoer!$B$11/12</f>
        <v>0</v>
      </c>
      <c r="G265" s="4">
        <f>ABS(PMT(Invoer!$B$7/12,360-C265+1,L264,0))</f>
        <v>0</v>
      </c>
      <c r="H265" s="4">
        <f t="shared" si="32"/>
        <v>0</v>
      </c>
      <c r="I265" s="4">
        <f t="shared" si="35"/>
        <v>0</v>
      </c>
      <c r="J265" s="4">
        <f t="shared" si="36"/>
        <v>0</v>
      </c>
      <c r="K265" s="4">
        <f t="shared" si="37"/>
        <v>0</v>
      </c>
      <c r="L265" s="4">
        <f t="shared" si="39"/>
        <v>0</v>
      </c>
    </row>
    <row r="266" spans="1:12" x14ac:dyDescent="0.25">
      <c r="A266" s="15">
        <f t="shared" si="38"/>
        <v>49766</v>
      </c>
      <c r="B266">
        <f t="shared" si="33"/>
        <v>23</v>
      </c>
      <c r="C266">
        <v>265</v>
      </c>
      <c r="D266" s="4">
        <f t="shared" si="34"/>
        <v>0</v>
      </c>
      <c r="E266" s="4">
        <f>IF(ISNA(VLOOKUP(A266,'Extra aflossing'!A:F,3,0)),0,VLOOKUP(A266,'Extra aflossing'!A:F,3,0))</f>
        <v>0</v>
      </c>
      <c r="F266" s="4">
        <f>L265*Invoer!$B$11/12</f>
        <v>0</v>
      </c>
      <c r="G266" s="4">
        <f>ABS(PMT(Invoer!$B$7/12,360-C266+1,L265,0))</f>
        <v>0</v>
      </c>
      <c r="H266" s="4">
        <f t="shared" si="32"/>
        <v>0</v>
      </c>
      <c r="I266" s="4">
        <f t="shared" si="35"/>
        <v>0</v>
      </c>
      <c r="J266" s="4">
        <f t="shared" si="36"/>
        <v>0</v>
      </c>
      <c r="K266" s="4">
        <f t="shared" si="37"/>
        <v>0</v>
      </c>
      <c r="L266" s="4">
        <f t="shared" si="39"/>
        <v>0</v>
      </c>
    </row>
    <row r="267" spans="1:12" x14ac:dyDescent="0.25">
      <c r="A267" s="15">
        <f t="shared" si="38"/>
        <v>49796</v>
      </c>
      <c r="B267">
        <f t="shared" si="33"/>
        <v>23</v>
      </c>
      <c r="C267">
        <v>266</v>
      </c>
      <c r="D267" s="4">
        <f t="shared" si="34"/>
        <v>0</v>
      </c>
      <c r="E267" s="4">
        <f>IF(ISNA(VLOOKUP(A267,'Extra aflossing'!A:F,3,0)),0,VLOOKUP(A267,'Extra aflossing'!A:F,3,0))</f>
        <v>0</v>
      </c>
      <c r="F267" s="4">
        <f>L266*Invoer!$B$11/12</f>
        <v>0</v>
      </c>
      <c r="G267" s="4">
        <f>ABS(PMT(Invoer!$B$7/12,360-C267+1,L266,0))</f>
        <v>0</v>
      </c>
      <c r="H267" s="4">
        <f t="shared" si="32"/>
        <v>0</v>
      </c>
      <c r="I267" s="4">
        <f t="shared" si="35"/>
        <v>0</v>
      </c>
      <c r="J267" s="4">
        <f t="shared" si="36"/>
        <v>0</v>
      </c>
      <c r="K267" s="4">
        <f t="shared" si="37"/>
        <v>0</v>
      </c>
      <c r="L267" s="4">
        <f t="shared" si="39"/>
        <v>0</v>
      </c>
    </row>
    <row r="268" spans="1:12" x14ac:dyDescent="0.25">
      <c r="A268" s="15">
        <f t="shared" si="38"/>
        <v>49827</v>
      </c>
      <c r="B268">
        <f t="shared" si="33"/>
        <v>23</v>
      </c>
      <c r="C268">
        <v>267</v>
      </c>
      <c r="D268" s="4">
        <f t="shared" si="34"/>
        <v>0</v>
      </c>
      <c r="E268" s="4">
        <f>IF(ISNA(VLOOKUP(A268,'Extra aflossing'!A:F,3,0)),0,VLOOKUP(A268,'Extra aflossing'!A:F,3,0))</f>
        <v>0</v>
      </c>
      <c r="F268" s="4">
        <f>L267*Invoer!$B$11/12</f>
        <v>0</v>
      </c>
      <c r="G268" s="4">
        <f>ABS(PMT(Invoer!$B$7/12,360-C268+1,L267,0))</f>
        <v>0</v>
      </c>
      <c r="H268" s="4">
        <f t="shared" si="32"/>
        <v>0</v>
      </c>
      <c r="I268" s="4">
        <f t="shared" si="35"/>
        <v>0</v>
      </c>
      <c r="J268" s="4">
        <f t="shared" si="36"/>
        <v>0</v>
      </c>
      <c r="K268" s="4">
        <f t="shared" si="37"/>
        <v>0</v>
      </c>
      <c r="L268" s="4">
        <f t="shared" si="39"/>
        <v>0</v>
      </c>
    </row>
    <row r="269" spans="1:12" x14ac:dyDescent="0.25">
      <c r="A269" s="15">
        <f t="shared" si="38"/>
        <v>49857</v>
      </c>
      <c r="B269">
        <f t="shared" si="33"/>
        <v>23</v>
      </c>
      <c r="C269">
        <v>268</v>
      </c>
      <c r="D269" s="4">
        <f t="shared" si="34"/>
        <v>0</v>
      </c>
      <c r="E269" s="4">
        <f>IF(ISNA(VLOOKUP(A269,'Extra aflossing'!A:F,3,0)),0,VLOOKUP(A269,'Extra aflossing'!A:F,3,0))</f>
        <v>0</v>
      </c>
      <c r="F269" s="4">
        <f>L268*Invoer!$B$11/12</f>
        <v>0</v>
      </c>
      <c r="G269" s="4">
        <f>ABS(PMT(Invoer!$B$7/12,360-C269+1,L268,0))</f>
        <v>0</v>
      </c>
      <c r="H269" s="4">
        <f t="shared" si="32"/>
        <v>0</v>
      </c>
      <c r="I269" s="4">
        <f t="shared" si="35"/>
        <v>0</v>
      </c>
      <c r="J269" s="4">
        <f t="shared" si="36"/>
        <v>0</v>
      </c>
      <c r="K269" s="4">
        <f t="shared" si="37"/>
        <v>0</v>
      </c>
      <c r="L269" s="4">
        <f t="shared" si="39"/>
        <v>0</v>
      </c>
    </row>
    <row r="270" spans="1:12" x14ac:dyDescent="0.25">
      <c r="A270" s="15">
        <f t="shared" si="38"/>
        <v>49888</v>
      </c>
      <c r="B270">
        <f t="shared" si="33"/>
        <v>23</v>
      </c>
      <c r="C270">
        <v>269</v>
      </c>
      <c r="D270" s="4">
        <f t="shared" si="34"/>
        <v>0</v>
      </c>
      <c r="E270" s="4">
        <f>IF(ISNA(VLOOKUP(A270,'Extra aflossing'!A:F,3,0)),0,VLOOKUP(A270,'Extra aflossing'!A:F,3,0))</f>
        <v>0</v>
      </c>
      <c r="F270" s="4">
        <f>L269*Invoer!$B$11/12</f>
        <v>0</v>
      </c>
      <c r="G270" s="4">
        <f>ABS(PMT(Invoer!$B$7/12,360-C270+1,L269,0))</f>
        <v>0</v>
      </c>
      <c r="H270" s="4">
        <f t="shared" si="32"/>
        <v>0</v>
      </c>
      <c r="I270" s="4">
        <f t="shared" si="35"/>
        <v>0</v>
      </c>
      <c r="J270" s="4">
        <f t="shared" si="36"/>
        <v>0</v>
      </c>
      <c r="K270" s="4">
        <f t="shared" si="37"/>
        <v>0</v>
      </c>
      <c r="L270" s="4">
        <f t="shared" si="39"/>
        <v>0</v>
      </c>
    </row>
    <row r="271" spans="1:12" x14ac:dyDescent="0.25">
      <c r="A271" s="15">
        <f t="shared" si="38"/>
        <v>49919</v>
      </c>
      <c r="B271">
        <f t="shared" si="33"/>
        <v>23</v>
      </c>
      <c r="C271">
        <v>270</v>
      </c>
      <c r="D271" s="4">
        <f t="shared" si="34"/>
        <v>0</v>
      </c>
      <c r="E271" s="4">
        <f>IF(ISNA(VLOOKUP(A271,'Extra aflossing'!A:F,3,0)),0,VLOOKUP(A271,'Extra aflossing'!A:F,3,0))</f>
        <v>0</v>
      </c>
      <c r="F271" s="4">
        <f>L270*Invoer!$B$11/12</f>
        <v>0</v>
      </c>
      <c r="G271" s="4">
        <f>ABS(PMT(Invoer!$B$7/12,360-C271+1,L270,0))</f>
        <v>0</v>
      </c>
      <c r="H271" s="4">
        <f t="shared" si="32"/>
        <v>0</v>
      </c>
      <c r="I271" s="4">
        <f t="shared" si="35"/>
        <v>0</v>
      </c>
      <c r="J271" s="4">
        <f t="shared" si="36"/>
        <v>0</v>
      </c>
      <c r="K271" s="4">
        <f t="shared" si="37"/>
        <v>0</v>
      </c>
      <c r="L271" s="4">
        <f t="shared" si="39"/>
        <v>0</v>
      </c>
    </row>
    <row r="272" spans="1:12" x14ac:dyDescent="0.25">
      <c r="A272" s="15">
        <f t="shared" si="38"/>
        <v>49949</v>
      </c>
      <c r="B272">
        <f t="shared" si="33"/>
        <v>23</v>
      </c>
      <c r="C272">
        <v>271</v>
      </c>
      <c r="D272" s="4">
        <f t="shared" si="34"/>
        <v>0</v>
      </c>
      <c r="E272" s="4">
        <f>IF(ISNA(VLOOKUP(A272,'Extra aflossing'!A:F,3,0)),0,VLOOKUP(A272,'Extra aflossing'!A:F,3,0))</f>
        <v>0</v>
      </c>
      <c r="F272" s="4">
        <f>L271*Invoer!$B$11/12</f>
        <v>0</v>
      </c>
      <c r="G272" s="4">
        <f>ABS(PMT(Invoer!$B$7/12,360-C272+1,L271,0))</f>
        <v>0</v>
      </c>
      <c r="H272" s="4">
        <f t="shared" si="32"/>
        <v>0</v>
      </c>
      <c r="I272" s="4">
        <f t="shared" si="35"/>
        <v>0</v>
      </c>
      <c r="J272" s="4">
        <f t="shared" si="36"/>
        <v>0</v>
      </c>
      <c r="K272" s="4">
        <f t="shared" si="37"/>
        <v>0</v>
      </c>
      <c r="L272" s="4">
        <f t="shared" si="39"/>
        <v>0</v>
      </c>
    </row>
    <row r="273" spans="1:12" x14ac:dyDescent="0.25">
      <c r="A273" s="15">
        <f t="shared" si="38"/>
        <v>49980</v>
      </c>
      <c r="B273">
        <f t="shared" si="33"/>
        <v>23</v>
      </c>
      <c r="C273">
        <v>272</v>
      </c>
      <c r="D273" s="4">
        <f t="shared" si="34"/>
        <v>0</v>
      </c>
      <c r="E273" s="4">
        <f>IF(ISNA(VLOOKUP(A273,'Extra aflossing'!A:F,3,0)),0,VLOOKUP(A273,'Extra aflossing'!A:F,3,0))</f>
        <v>0</v>
      </c>
      <c r="F273" s="4">
        <f>L272*Invoer!$B$11/12</f>
        <v>0</v>
      </c>
      <c r="G273" s="4">
        <f>ABS(PMT(Invoer!$B$7/12,360-C273+1,L272,0))</f>
        <v>0</v>
      </c>
      <c r="H273" s="4">
        <f t="shared" si="32"/>
        <v>0</v>
      </c>
      <c r="I273" s="4">
        <f t="shared" si="35"/>
        <v>0</v>
      </c>
      <c r="J273" s="4">
        <f t="shared" si="36"/>
        <v>0</v>
      </c>
      <c r="K273" s="4">
        <f t="shared" si="37"/>
        <v>0</v>
      </c>
      <c r="L273" s="4">
        <f t="shared" si="39"/>
        <v>0</v>
      </c>
    </row>
    <row r="274" spans="1:12" x14ac:dyDescent="0.25">
      <c r="A274" s="15">
        <f t="shared" si="38"/>
        <v>50010</v>
      </c>
      <c r="B274">
        <f t="shared" si="33"/>
        <v>23</v>
      </c>
      <c r="C274">
        <v>273</v>
      </c>
      <c r="D274" s="4">
        <f t="shared" si="34"/>
        <v>0</v>
      </c>
      <c r="E274" s="4">
        <f>IF(ISNA(VLOOKUP(A274,'Extra aflossing'!A:F,3,0)),0,VLOOKUP(A274,'Extra aflossing'!A:F,3,0))</f>
        <v>0</v>
      </c>
      <c r="F274" s="4">
        <f>L273*Invoer!$B$11/12</f>
        <v>0</v>
      </c>
      <c r="G274" s="4">
        <f>ABS(PMT(Invoer!$B$7/12,360-C274+1,L273,0))</f>
        <v>0</v>
      </c>
      <c r="H274" s="4">
        <f t="shared" si="32"/>
        <v>0</v>
      </c>
      <c r="I274" s="4">
        <f t="shared" si="35"/>
        <v>0</v>
      </c>
      <c r="J274" s="4">
        <f t="shared" si="36"/>
        <v>0</v>
      </c>
      <c r="K274" s="4">
        <f t="shared" si="37"/>
        <v>0</v>
      </c>
      <c r="L274" s="4">
        <f t="shared" si="39"/>
        <v>0</v>
      </c>
    </row>
    <row r="275" spans="1:12" x14ac:dyDescent="0.25">
      <c r="A275" s="15">
        <f t="shared" si="38"/>
        <v>50041</v>
      </c>
      <c r="B275">
        <f t="shared" si="33"/>
        <v>23</v>
      </c>
      <c r="C275">
        <v>274</v>
      </c>
      <c r="D275" s="4">
        <f t="shared" si="34"/>
        <v>0</v>
      </c>
      <c r="E275" s="4">
        <f>IF(ISNA(VLOOKUP(A275,'Extra aflossing'!A:F,3,0)),0,VLOOKUP(A275,'Extra aflossing'!A:F,3,0))</f>
        <v>0</v>
      </c>
      <c r="F275" s="4">
        <f>L274*Invoer!$B$11/12</f>
        <v>0</v>
      </c>
      <c r="G275" s="4">
        <f>ABS(PMT(Invoer!$B$7/12,360-C275+1,L274,0))</f>
        <v>0</v>
      </c>
      <c r="H275" s="4">
        <f t="shared" si="32"/>
        <v>0</v>
      </c>
      <c r="I275" s="4">
        <f t="shared" si="35"/>
        <v>0</v>
      </c>
      <c r="J275" s="4">
        <f t="shared" si="36"/>
        <v>0</v>
      </c>
      <c r="K275" s="4">
        <f t="shared" si="37"/>
        <v>0</v>
      </c>
      <c r="L275" s="4">
        <f t="shared" si="39"/>
        <v>0</v>
      </c>
    </row>
    <row r="276" spans="1:12" x14ac:dyDescent="0.25">
      <c r="A276" s="15">
        <f t="shared" si="38"/>
        <v>50072</v>
      </c>
      <c r="B276">
        <f t="shared" si="33"/>
        <v>23</v>
      </c>
      <c r="C276">
        <v>275</v>
      </c>
      <c r="D276" s="4">
        <f t="shared" si="34"/>
        <v>0</v>
      </c>
      <c r="E276" s="4">
        <f>IF(ISNA(VLOOKUP(A276,'Extra aflossing'!A:F,3,0)),0,VLOOKUP(A276,'Extra aflossing'!A:F,3,0))</f>
        <v>0</v>
      </c>
      <c r="F276" s="4">
        <f>L275*Invoer!$B$11/12</f>
        <v>0</v>
      </c>
      <c r="G276" s="4">
        <f>ABS(PMT(Invoer!$B$7/12,360-C276+1,L275,0))</f>
        <v>0</v>
      </c>
      <c r="H276" s="4">
        <f t="shared" si="32"/>
        <v>0</v>
      </c>
      <c r="I276" s="4">
        <f t="shared" si="35"/>
        <v>0</v>
      </c>
      <c r="J276" s="4">
        <f t="shared" si="36"/>
        <v>0</v>
      </c>
      <c r="K276" s="4">
        <f t="shared" si="37"/>
        <v>0</v>
      </c>
      <c r="L276" s="4">
        <f t="shared" si="39"/>
        <v>0</v>
      </c>
    </row>
    <row r="277" spans="1:12" x14ac:dyDescent="0.25">
      <c r="A277" s="15">
        <f t="shared" si="38"/>
        <v>50100</v>
      </c>
      <c r="B277">
        <f t="shared" si="33"/>
        <v>23</v>
      </c>
      <c r="C277">
        <v>276</v>
      </c>
      <c r="D277" s="4">
        <f t="shared" si="34"/>
        <v>0</v>
      </c>
      <c r="E277" s="4">
        <f>IF(ISNA(VLOOKUP(A277,'Extra aflossing'!A:F,3,0)),0,VLOOKUP(A277,'Extra aflossing'!A:F,3,0))</f>
        <v>0</v>
      </c>
      <c r="F277" s="4">
        <f>L276*Invoer!$B$11/12</f>
        <v>0</v>
      </c>
      <c r="G277" s="4">
        <f>ABS(PMT(Invoer!$B$7/12,360-C277+1,L276,0))</f>
        <v>0</v>
      </c>
      <c r="H277" s="4">
        <f t="shared" si="32"/>
        <v>0</v>
      </c>
      <c r="I277" s="4">
        <f t="shared" si="35"/>
        <v>0</v>
      </c>
      <c r="J277" s="4">
        <f t="shared" si="36"/>
        <v>0</v>
      </c>
      <c r="K277" s="4">
        <f t="shared" si="37"/>
        <v>0</v>
      </c>
      <c r="L277" s="4">
        <f t="shared" si="39"/>
        <v>0</v>
      </c>
    </row>
    <row r="278" spans="1:12" x14ac:dyDescent="0.25">
      <c r="A278" s="15">
        <f t="shared" si="38"/>
        <v>50131</v>
      </c>
      <c r="B278">
        <f t="shared" si="33"/>
        <v>24</v>
      </c>
      <c r="C278">
        <v>277</v>
      </c>
      <c r="D278" s="4">
        <f t="shared" si="34"/>
        <v>0</v>
      </c>
      <c r="E278" s="4">
        <f>IF(ISNA(VLOOKUP(A278,'Extra aflossing'!A:F,3,0)),0,VLOOKUP(A278,'Extra aflossing'!A:F,3,0))</f>
        <v>0</v>
      </c>
      <c r="F278" s="4">
        <f>L277*Invoer!$B$11/12</f>
        <v>0</v>
      </c>
      <c r="G278" s="4">
        <f>ABS(PMT(Invoer!$B$7/12,360-C278+1,L277,0))</f>
        <v>0</v>
      </c>
      <c r="H278" s="4">
        <f t="shared" si="32"/>
        <v>0</v>
      </c>
      <c r="I278" s="4">
        <f t="shared" si="35"/>
        <v>0</v>
      </c>
      <c r="J278" s="4">
        <f t="shared" si="36"/>
        <v>0</v>
      </c>
      <c r="K278" s="4">
        <f t="shared" si="37"/>
        <v>0</v>
      </c>
      <c r="L278" s="4">
        <f t="shared" si="39"/>
        <v>0</v>
      </c>
    </row>
    <row r="279" spans="1:12" x14ac:dyDescent="0.25">
      <c r="A279" s="15">
        <f t="shared" si="38"/>
        <v>50161</v>
      </c>
      <c r="B279">
        <f t="shared" si="33"/>
        <v>24</v>
      </c>
      <c r="C279">
        <v>278</v>
      </c>
      <c r="D279" s="4">
        <f t="shared" si="34"/>
        <v>0</v>
      </c>
      <c r="E279" s="4">
        <f>IF(ISNA(VLOOKUP(A279,'Extra aflossing'!A:F,3,0)),0,VLOOKUP(A279,'Extra aflossing'!A:F,3,0))</f>
        <v>0</v>
      </c>
      <c r="F279" s="4">
        <f>L278*Invoer!$B$11/12</f>
        <v>0</v>
      </c>
      <c r="G279" s="4">
        <f>ABS(PMT(Invoer!$B$7/12,360-C279+1,L278,0))</f>
        <v>0</v>
      </c>
      <c r="H279" s="4">
        <f t="shared" si="32"/>
        <v>0</v>
      </c>
      <c r="I279" s="4">
        <f t="shared" si="35"/>
        <v>0</v>
      </c>
      <c r="J279" s="4">
        <f t="shared" si="36"/>
        <v>0</v>
      </c>
      <c r="K279" s="4">
        <f t="shared" si="37"/>
        <v>0</v>
      </c>
      <c r="L279" s="4">
        <f t="shared" si="39"/>
        <v>0</v>
      </c>
    </row>
    <row r="280" spans="1:12" x14ac:dyDescent="0.25">
      <c r="A280" s="15">
        <f t="shared" si="38"/>
        <v>50192</v>
      </c>
      <c r="B280">
        <f t="shared" si="33"/>
        <v>24</v>
      </c>
      <c r="C280">
        <v>279</v>
      </c>
      <c r="D280" s="4">
        <f t="shared" si="34"/>
        <v>0</v>
      </c>
      <c r="E280" s="4">
        <f>IF(ISNA(VLOOKUP(A280,'Extra aflossing'!A:F,3,0)),0,VLOOKUP(A280,'Extra aflossing'!A:F,3,0))</f>
        <v>0</v>
      </c>
      <c r="F280" s="4">
        <f>L279*Invoer!$B$11/12</f>
        <v>0</v>
      </c>
      <c r="G280" s="4">
        <f>ABS(PMT(Invoer!$B$7/12,360-C280+1,L279,0))</f>
        <v>0</v>
      </c>
      <c r="H280" s="4">
        <f t="shared" si="32"/>
        <v>0</v>
      </c>
      <c r="I280" s="4">
        <f t="shared" si="35"/>
        <v>0</v>
      </c>
      <c r="J280" s="4">
        <f t="shared" si="36"/>
        <v>0</v>
      </c>
      <c r="K280" s="4">
        <f t="shared" si="37"/>
        <v>0</v>
      </c>
      <c r="L280" s="4">
        <f t="shared" si="39"/>
        <v>0</v>
      </c>
    </row>
    <row r="281" spans="1:12" x14ac:dyDescent="0.25">
      <c r="A281" s="15">
        <f t="shared" si="38"/>
        <v>50222</v>
      </c>
      <c r="B281">
        <f t="shared" si="33"/>
        <v>24</v>
      </c>
      <c r="C281">
        <v>280</v>
      </c>
      <c r="D281" s="4">
        <f t="shared" si="34"/>
        <v>0</v>
      </c>
      <c r="E281" s="4">
        <f>IF(ISNA(VLOOKUP(A281,'Extra aflossing'!A:F,3,0)),0,VLOOKUP(A281,'Extra aflossing'!A:F,3,0))</f>
        <v>0</v>
      </c>
      <c r="F281" s="4">
        <f>L280*Invoer!$B$11/12</f>
        <v>0</v>
      </c>
      <c r="G281" s="4">
        <f>ABS(PMT(Invoer!$B$7/12,360-C281+1,L280,0))</f>
        <v>0</v>
      </c>
      <c r="H281" s="4">
        <f t="shared" si="32"/>
        <v>0</v>
      </c>
      <c r="I281" s="4">
        <f t="shared" si="35"/>
        <v>0</v>
      </c>
      <c r="J281" s="4">
        <f t="shared" si="36"/>
        <v>0</v>
      </c>
      <c r="K281" s="4">
        <f t="shared" si="37"/>
        <v>0</v>
      </c>
      <c r="L281" s="4">
        <f t="shared" si="39"/>
        <v>0</v>
      </c>
    </row>
    <row r="282" spans="1:12" x14ac:dyDescent="0.25">
      <c r="A282" s="15">
        <f t="shared" si="38"/>
        <v>50253</v>
      </c>
      <c r="B282">
        <f t="shared" si="33"/>
        <v>24</v>
      </c>
      <c r="C282">
        <v>281</v>
      </c>
      <c r="D282" s="4">
        <f t="shared" si="34"/>
        <v>0</v>
      </c>
      <c r="E282" s="4">
        <f>IF(ISNA(VLOOKUP(A282,'Extra aflossing'!A:F,3,0)),0,VLOOKUP(A282,'Extra aflossing'!A:F,3,0))</f>
        <v>0</v>
      </c>
      <c r="F282" s="4">
        <f>L281*Invoer!$B$11/12</f>
        <v>0</v>
      </c>
      <c r="G282" s="4">
        <f>ABS(PMT(Invoer!$B$7/12,360-C282+1,L281,0))</f>
        <v>0</v>
      </c>
      <c r="H282" s="4">
        <f t="shared" si="32"/>
        <v>0</v>
      </c>
      <c r="I282" s="4">
        <f t="shared" si="35"/>
        <v>0</v>
      </c>
      <c r="J282" s="4">
        <f t="shared" si="36"/>
        <v>0</v>
      </c>
      <c r="K282" s="4">
        <f t="shared" si="37"/>
        <v>0</v>
      </c>
      <c r="L282" s="4">
        <f t="shared" si="39"/>
        <v>0</v>
      </c>
    </row>
    <row r="283" spans="1:12" x14ac:dyDescent="0.25">
      <c r="A283" s="15">
        <f t="shared" si="38"/>
        <v>50284</v>
      </c>
      <c r="B283">
        <f t="shared" si="33"/>
        <v>24</v>
      </c>
      <c r="C283">
        <v>282</v>
      </c>
      <c r="D283" s="4">
        <f t="shared" si="34"/>
        <v>0</v>
      </c>
      <c r="E283" s="4">
        <f>IF(ISNA(VLOOKUP(A283,'Extra aflossing'!A:F,3,0)),0,VLOOKUP(A283,'Extra aflossing'!A:F,3,0))</f>
        <v>0</v>
      </c>
      <c r="F283" s="4">
        <f>L282*Invoer!$B$11/12</f>
        <v>0</v>
      </c>
      <c r="G283" s="4">
        <f>ABS(PMT(Invoer!$B$7/12,360-C283+1,L282,0))</f>
        <v>0</v>
      </c>
      <c r="H283" s="4">
        <f t="shared" si="32"/>
        <v>0</v>
      </c>
      <c r="I283" s="4">
        <f t="shared" si="35"/>
        <v>0</v>
      </c>
      <c r="J283" s="4">
        <f t="shared" si="36"/>
        <v>0</v>
      </c>
      <c r="K283" s="4">
        <f t="shared" si="37"/>
        <v>0</v>
      </c>
      <c r="L283" s="4">
        <f t="shared" si="39"/>
        <v>0</v>
      </c>
    </row>
    <row r="284" spans="1:12" x14ac:dyDescent="0.25">
      <c r="A284" s="15">
        <f t="shared" si="38"/>
        <v>50314</v>
      </c>
      <c r="B284">
        <f t="shared" si="33"/>
        <v>24</v>
      </c>
      <c r="C284">
        <v>283</v>
      </c>
      <c r="D284" s="4">
        <f t="shared" si="34"/>
        <v>0</v>
      </c>
      <c r="E284" s="4">
        <f>IF(ISNA(VLOOKUP(A284,'Extra aflossing'!A:F,3,0)),0,VLOOKUP(A284,'Extra aflossing'!A:F,3,0))</f>
        <v>0</v>
      </c>
      <c r="F284" s="4">
        <f>L283*Invoer!$B$11/12</f>
        <v>0</v>
      </c>
      <c r="G284" s="4">
        <f>ABS(PMT(Invoer!$B$7/12,360-C284+1,L283,0))</f>
        <v>0</v>
      </c>
      <c r="H284" s="4">
        <f t="shared" si="32"/>
        <v>0</v>
      </c>
      <c r="I284" s="4">
        <f t="shared" si="35"/>
        <v>0</v>
      </c>
      <c r="J284" s="4">
        <f t="shared" si="36"/>
        <v>0</v>
      </c>
      <c r="K284" s="4">
        <f t="shared" si="37"/>
        <v>0</v>
      </c>
      <c r="L284" s="4">
        <f t="shared" si="39"/>
        <v>0</v>
      </c>
    </row>
    <row r="285" spans="1:12" x14ac:dyDescent="0.25">
      <c r="A285" s="15">
        <f t="shared" si="38"/>
        <v>50345</v>
      </c>
      <c r="B285">
        <f t="shared" si="33"/>
        <v>24</v>
      </c>
      <c r="C285">
        <v>284</v>
      </c>
      <c r="D285" s="4">
        <f t="shared" si="34"/>
        <v>0</v>
      </c>
      <c r="E285" s="4">
        <f>IF(ISNA(VLOOKUP(A285,'Extra aflossing'!A:F,3,0)),0,VLOOKUP(A285,'Extra aflossing'!A:F,3,0))</f>
        <v>0</v>
      </c>
      <c r="F285" s="4">
        <f>L284*Invoer!$B$11/12</f>
        <v>0</v>
      </c>
      <c r="G285" s="4">
        <f>ABS(PMT(Invoer!$B$7/12,360-C285+1,L284,0))</f>
        <v>0</v>
      </c>
      <c r="H285" s="4">
        <f t="shared" si="32"/>
        <v>0</v>
      </c>
      <c r="I285" s="4">
        <f t="shared" si="35"/>
        <v>0</v>
      </c>
      <c r="J285" s="4">
        <f t="shared" si="36"/>
        <v>0</v>
      </c>
      <c r="K285" s="4">
        <f t="shared" si="37"/>
        <v>0</v>
      </c>
      <c r="L285" s="4">
        <f t="shared" si="39"/>
        <v>0</v>
      </c>
    </row>
    <row r="286" spans="1:12" x14ac:dyDescent="0.25">
      <c r="A286" s="15">
        <f t="shared" si="38"/>
        <v>50375</v>
      </c>
      <c r="B286">
        <f t="shared" si="33"/>
        <v>24</v>
      </c>
      <c r="C286">
        <v>285</v>
      </c>
      <c r="D286" s="4">
        <f t="shared" si="34"/>
        <v>0</v>
      </c>
      <c r="E286" s="4">
        <f>IF(ISNA(VLOOKUP(A286,'Extra aflossing'!A:F,3,0)),0,VLOOKUP(A286,'Extra aflossing'!A:F,3,0))</f>
        <v>0</v>
      </c>
      <c r="F286" s="4">
        <f>L285*Invoer!$B$11/12</f>
        <v>0</v>
      </c>
      <c r="G286" s="4">
        <f>ABS(PMT(Invoer!$B$7/12,360-C286+1,L285,0))</f>
        <v>0</v>
      </c>
      <c r="H286" s="4">
        <f t="shared" si="32"/>
        <v>0</v>
      </c>
      <c r="I286" s="4">
        <f t="shared" si="35"/>
        <v>0</v>
      </c>
      <c r="J286" s="4">
        <f t="shared" si="36"/>
        <v>0</v>
      </c>
      <c r="K286" s="4">
        <f t="shared" si="37"/>
        <v>0</v>
      </c>
      <c r="L286" s="4">
        <f t="shared" si="39"/>
        <v>0</v>
      </c>
    </row>
    <row r="287" spans="1:12" x14ac:dyDescent="0.25">
      <c r="A287" s="15">
        <f t="shared" si="38"/>
        <v>50406</v>
      </c>
      <c r="B287">
        <f t="shared" si="33"/>
        <v>24</v>
      </c>
      <c r="C287">
        <v>286</v>
      </c>
      <c r="D287" s="4">
        <f t="shared" si="34"/>
        <v>0</v>
      </c>
      <c r="E287" s="4">
        <f>IF(ISNA(VLOOKUP(A287,'Extra aflossing'!A:F,3,0)),0,VLOOKUP(A287,'Extra aflossing'!A:F,3,0))</f>
        <v>0</v>
      </c>
      <c r="F287" s="4">
        <f>L286*Invoer!$B$11/12</f>
        <v>0</v>
      </c>
      <c r="G287" s="4">
        <f>ABS(PMT(Invoer!$B$7/12,360-C287+1,L286,0))</f>
        <v>0</v>
      </c>
      <c r="H287" s="4">
        <f t="shared" si="32"/>
        <v>0</v>
      </c>
      <c r="I287" s="4">
        <f t="shared" si="35"/>
        <v>0</v>
      </c>
      <c r="J287" s="4">
        <f t="shared" si="36"/>
        <v>0</v>
      </c>
      <c r="K287" s="4">
        <f t="shared" si="37"/>
        <v>0</v>
      </c>
      <c r="L287" s="4">
        <f t="shared" si="39"/>
        <v>0</v>
      </c>
    </row>
    <row r="288" spans="1:12" x14ac:dyDescent="0.25">
      <c r="A288" s="15">
        <f t="shared" si="38"/>
        <v>50437</v>
      </c>
      <c r="B288">
        <f t="shared" si="33"/>
        <v>24</v>
      </c>
      <c r="C288">
        <v>287</v>
      </c>
      <c r="D288" s="4">
        <f t="shared" si="34"/>
        <v>0</v>
      </c>
      <c r="E288" s="4">
        <f>IF(ISNA(VLOOKUP(A288,'Extra aflossing'!A:F,3,0)),0,VLOOKUP(A288,'Extra aflossing'!A:F,3,0))</f>
        <v>0</v>
      </c>
      <c r="F288" s="4">
        <f>L287*Invoer!$B$11/12</f>
        <v>0</v>
      </c>
      <c r="G288" s="4">
        <f>ABS(PMT(Invoer!$B$7/12,360-C288+1,L287,0))</f>
        <v>0</v>
      </c>
      <c r="H288" s="4">
        <f t="shared" si="32"/>
        <v>0</v>
      </c>
      <c r="I288" s="4">
        <f t="shared" si="35"/>
        <v>0</v>
      </c>
      <c r="J288" s="4">
        <f t="shared" si="36"/>
        <v>0</v>
      </c>
      <c r="K288" s="4">
        <f t="shared" si="37"/>
        <v>0</v>
      </c>
      <c r="L288" s="4">
        <f t="shared" si="39"/>
        <v>0</v>
      </c>
    </row>
    <row r="289" spans="1:12" x14ac:dyDescent="0.25">
      <c r="A289" s="15">
        <f t="shared" si="38"/>
        <v>50465</v>
      </c>
      <c r="B289">
        <f t="shared" si="33"/>
        <v>24</v>
      </c>
      <c r="C289">
        <v>288</v>
      </c>
      <c r="D289" s="4">
        <f t="shared" si="34"/>
        <v>0</v>
      </c>
      <c r="E289" s="4">
        <f>IF(ISNA(VLOOKUP(A289,'Extra aflossing'!A:F,3,0)),0,VLOOKUP(A289,'Extra aflossing'!A:F,3,0))</f>
        <v>0</v>
      </c>
      <c r="F289" s="4">
        <f>L288*Invoer!$B$11/12</f>
        <v>0</v>
      </c>
      <c r="G289" s="4">
        <f>ABS(PMT(Invoer!$B$7/12,360-C289+1,L288,0))</f>
        <v>0</v>
      </c>
      <c r="H289" s="4">
        <f t="shared" si="32"/>
        <v>0</v>
      </c>
      <c r="I289" s="4">
        <f t="shared" si="35"/>
        <v>0</v>
      </c>
      <c r="J289" s="4">
        <f t="shared" si="36"/>
        <v>0</v>
      </c>
      <c r="K289" s="4">
        <f t="shared" si="37"/>
        <v>0</v>
      </c>
      <c r="L289" s="4">
        <f t="shared" si="39"/>
        <v>0</v>
      </c>
    </row>
    <row r="290" spans="1:12" x14ac:dyDescent="0.25">
      <c r="A290" s="15">
        <f t="shared" si="38"/>
        <v>50496</v>
      </c>
      <c r="B290">
        <f t="shared" si="33"/>
        <v>25</v>
      </c>
      <c r="C290">
        <v>289</v>
      </c>
      <c r="D290" s="4">
        <f t="shared" si="34"/>
        <v>0</v>
      </c>
      <c r="E290" s="4">
        <f>IF(ISNA(VLOOKUP(A290,'Extra aflossing'!A:F,3,0)),0,VLOOKUP(A290,'Extra aflossing'!A:F,3,0))</f>
        <v>0</v>
      </c>
      <c r="F290" s="4">
        <f>L289*Invoer!$B$11/12</f>
        <v>0</v>
      </c>
      <c r="G290" s="4">
        <f>ABS(PMT(Invoer!$B$7/12,360-C290+1,L289,0))</f>
        <v>0</v>
      </c>
      <c r="H290" s="4">
        <f t="shared" si="32"/>
        <v>0</v>
      </c>
      <c r="I290" s="4">
        <f t="shared" si="35"/>
        <v>0</v>
      </c>
      <c r="J290" s="4">
        <f t="shared" si="36"/>
        <v>0</v>
      </c>
      <c r="K290" s="4">
        <f t="shared" si="37"/>
        <v>0</v>
      </c>
      <c r="L290" s="4">
        <f t="shared" si="39"/>
        <v>0</v>
      </c>
    </row>
    <row r="291" spans="1:12" x14ac:dyDescent="0.25">
      <c r="A291" s="15">
        <f t="shared" si="38"/>
        <v>50526</v>
      </c>
      <c r="B291">
        <f t="shared" si="33"/>
        <v>25</v>
      </c>
      <c r="C291">
        <v>290</v>
      </c>
      <c r="D291" s="4">
        <f t="shared" si="34"/>
        <v>0</v>
      </c>
      <c r="E291" s="4">
        <f>IF(ISNA(VLOOKUP(A291,'Extra aflossing'!A:F,3,0)),0,VLOOKUP(A291,'Extra aflossing'!A:F,3,0))</f>
        <v>0</v>
      </c>
      <c r="F291" s="4">
        <f>L290*Invoer!$B$11/12</f>
        <v>0</v>
      </c>
      <c r="G291" s="4">
        <f>ABS(PMT(Invoer!$B$7/12,360-C291+1,L290,0))</f>
        <v>0</v>
      </c>
      <c r="H291" s="4">
        <f t="shared" si="32"/>
        <v>0</v>
      </c>
      <c r="I291" s="4">
        <f t="shared" si="35"/>
        <v>0</v>
      </c>
      <c r="J291" s="4">
        <f t="shared" si="36"/>
        <v>0</v>
      </c>
      <c r="K291" s="4">
        <f t="shared" si="37"/>
        <v>0</v>
      </c>
      <c r="L291" s="4">
        <f t="shared" si="39"/>
        <v>0</v>
      </c>
    </row>
    <row r="292" spans="1:12" x14ac:dyDescent="0.25">
      <c r="A292" s="15">
        <f t="shared" si="38"/>
        <v>50557</v>
      </c>
      <c r="B292">
        <f t="shared" si="33"/>
        <v>25</v>
      </c>
      <c r="C292">
        <v>291</v>
      </c>
      <c r="D292" s="4">
        <f t="shared" si="34"/>
        <v>0</v>
      </c>
      <c r="E292" s="4">
        <f>IF(ISNA(VLOOKUP(A292,'Extra aflossing'!A:F,3,0)),0,VLOOKUP(A292,'Extra aflossing'!A:F,3,0))</f>
        <v>0</v>
      </c>
      <c r="F292" s="4">
        <f>L291*Invoer!$B$11/12</f>
        <v>0</v>
      </c>
      <c r="G292" s="4">
        <f>ABS(PMT(Invoer!$B$7/12,360-C292+1,L291,0))</f>
        <v>0</v>
      </c>
      <c r="H292" s="4">
        <f t="shared" si="32"/>
        <v>0</v>
      </c>
      <c r="I292" s="4">
        <f t="shared" si="35"/>
        <v>0</v>
      </c>
      <c r="J292" s="4">
        <f t="shared" si="36"/>
        <v>0</v>
      </c>
      <c r="K292" s="4">
        <f t="shared" si="37"/>
        <v>0</v>
      </c>
      <c r="L292" s="4">
        <f t="shared" si="39"/>
        <v>0</v>
      </c>
    </row>
    <row r="293" spans="1:12" x14ac:dyDescent="0.25">
      <c r="A293" s="15">
        <f t="shared" si="38"/>
        <v>50587</v>
      </c>
      <c r="B293">
        <f t="shared" si="33"/>
        <v>25</v>
      </c>
      <c r="C293">
        <v>292</v>
      </c>
      <c r="D293" s="4">
        <f t="shared" si="34"/>
        <v>0</v>
      </c>
      <c r="E293" s="4">
        <f>IF(ISNA(VLOOKUP(A293,'Extra aflossing'!A:F,3,0)),0,VLOOKUP(A293,'Extra aflossing'!A:F,3,0))</f>
        <v>0</v>
      </c>
      <c r="F293" s="4">
        <f>L292*Invoer!$B$11/12</f>
        <v>0</v>
      </c>
      <c r="G293" s="4">
        <f>ABS(PMT(Invoer!$B$7/12,360-C293+1,L292,0))</f>
        <v>0</v>
      </c>
      <c r="H293" s="4">
        <f t="shared" si="32"/>
        <v>0</v>
      </c>
      <c r="I293" s="4">
        <f t="shared" si="35"/>
        <v>0</v>
      </c>
      <c r="J293" s="4">
        <f t="shared" si="36"/>
        <v>0</v>
      </c>
      <c r="K293" s="4">
        <f t="shared" si="37"/>
        <v>0</v>
      </c>
      <c r="L293" s="4">
        <f t="shared" si="39"/>
        <v>0</v>
      </c>
    </row>
    <row r="294" spans="1:12" x14ac:dyDescent="0.25">
      <c r="A294" s="15">
        <f t="shared" si="38"/>
        <v>50618</v>
      </c>
      <c r="B294">
        <f t="shared" si="33"/>
        <v>25</v>
      </c>
      <c r="C294">
        <v>293</v>
      </c>
      <c r="D294" s="4">
        <f t="shared" si="34"/>
        <v>0</v>
      </c>
      <c r="E294" s="4">
        <f>IF(ISNA(VLOOKUP(A294,'Extra aflossing'!A:F,3,0)),0,VLOOKUP(A294,'Extra aflossing'!A:F,3,0))</f>
        <v>0</v>
      </c>
      <c r="F294" s="4">
        <f>L293*Invoer!$B$11/12</f>
        <v>0</v>
      </c>
      <c r="G294" s="4">
        <f>ABS(PMT(Invoer!$B$7/12,360-C294+1,L293,0))</f>
        <v>0</v>
      </c>
      <c r="H294" s="4">
        <f t="shared" si="32"/>
        <v>0</v>
      </c>
      <c r="I294" s="4">
        <f t="shared" si="35"/>
        <v>0</v>
      </c>
      <c r="J294" s="4">
        <f t="shared" si="36"/>
        <v>0</v>
      </c>
      <c r="K294" s="4">
        <f t="shared" si="37"/>
        <v>0</v>
      </c>
      <c r="L294" s="4">
        <f t="shared" si="39"/>
        <v>0</v>
      </c>
    </row>
    <row r="295" spans="1:12" x14ac:dyDescent="0.25">
      <c r="A295" s="15">
        <f t="shared" si="38"/>
        <v>50649</v>
      </c>
      <c r="B295">
        <f t="shared" si="33"/>
        <v>25</v>
      </c>
      <c r="C295">
        <v>294</v>
      </c>
      <c r="D295" s="4">
        <f t="shared" si="34"/>
        <v>0</v>
      </c>
      <c r="E295" s="4">
        <f>IF(ISNA(VLOOKUP(A295,'Extra aflossing'!A:F,3,0)),0,VLOOKUP(A295,'Extra aflossing'!A:F,3,0))</f>
        <v>0</v>
      </c>
      <c r="F295" s="4">
        <f>L294*Invoer!$B$11/12</f>
        <v>0</v>
      </c>
      <c r="G295" s="4">
        <f>ABS(PMT(Invoer!$B$7/12,360-C295+1,L294,0))</f>
        <v>0</v>
      </c>
      <c r="H295" s="4">
        <f t="shared" si="32"/>
        <v>0</v>
      </c>
      <c r="I295" s="4">
        <f t="shared" si="35"/>
        <v>0</v>
      </c>
      <c r="J295" s="4">
        <f t="shared" si="36"/>
        <v>0</v>
      </c>
      <c r="K295" s="4">
        <f t="shared" si="37"/>
        <v>0</v>
      </c>
      <c r="L295" s="4">
        <f t="shared" si="39"/>
        <v>0</v>
      </c>
    </row>
    <row r="296" spans="1:12" x14ac:dyDescent="0.25">
      <c r="A296" s="15">
        <f t="shared" si="38"/>
        <v>50679</v>
      </c>
      <c r="B296">
        <f t="shared" si="33"/>
        <v>25</v>
      </c>
      <c r="C296">
        <v>295</v>
      </c>
      <c r="D296" s="4">
        <f t="shared" si="34"/>
        <v>0</v>
      </c>
      <c r="E296" s="4">
        <f>IF(ISNA(VLOOKUP(A296,'Extra aflossing'!A:F,3,0)),0,VLOOKUP(A296,'Extra aflossing'!A:F,3,0))</f>
        <v>0</v>
      </c>
      <c r="F296" s="4">
        <f>L295*Invoer!$B$11/12</f>
        <v>0</v>
      </c>
      <c r="G296" s="4">
        <f>ABS(PMT(Invoer!$B$7/12,360-C296+1,L295,0))</f>
        <v>0</v>
      </c>
      <c r="H296" s="4">
        <f t="shared" si="32"/>
        <v>0</v>
      </c>
      <c r="I296" s="4">
        <f t="shared" si="35"/>
        <v>0</v>
      </c>
      <c r="J296" s="4">
        <f t="shared" si="36"/>
        <v>0</v>
      </c>
      <c r="K296" s="4">
        <f t="shared" si="37"/>
        <v>0</v>
      </c>
      <c r="L296" s="4">
        <f t="shared" si="39"/>
        <v>0</v>
      </c>
    </row>
    <row r="297" spans="1:12" x14ac:dyDescent="0.25">
      <c r="A297" s="15">
        <f t="shared" si="38"/>
        <v>50710</v>
      </c>
      <c r="B297">
        <f t="shared" si="33"/>
        <v>25</v>
      </c>
      <c r="C297">
        <v>296</v>
      </c>
      <c r="D297" s="4">
        <f t="shared" si="34"/>
        <v>0</v>
      </c>
      <c r="E297" s="4">
        <f>IF(ISNA(VLOOKUP(A297,'Extra aflossing'!A:F,3,0)),0,VLOOKUP(A297,'Extra aflossing'!A:F,3,0))</f>
        <v>0</v>
      </c>
      <c r="F297" s="4">
        <f>L296*Invoer!$B$11/12</f>
        <v>0</v>
      </c>
      <c r="G297" s="4">
        <f>ABS(PMT(Invoer!$B$7/12,360-C297+1,L296,0))</f>
        <v>0</v>
      </c>
      <c r="H297" s="4">
        <f t="shared" si="32"/>
        <v>0</v>
      </c>
      <c r="I297" s="4">
        <f t="shared" si="35"/>
        <v>0</v>
      </c>
      <c r="J297" s="4">
        <f t="shared" si="36"/>
        <v>0</v>
      </c>
      <c r="K297" s="4">
        <f t="shared" si="37"/>
        <v>0</v>
      </c>
      <c r="L297" s="4">
        <f t="shared" si="39"/>
        <v>0</v>
      </c>
    </row>
    <row r="298" spans="1:12" x14ac:dyDescent="0.25">
      <c r="A298" s="15">
        <f t="shared" si="38"/>
        <v>50740</v>
      </c>
      <c r="B298">
        <f t="shared" si="33"/>
        <v>25</v>
      </c>
      <c r="C298">
        <v>297</v>
      </c>
      <c r="D298" s="4">
        <f t="shared" si="34"/>
        <v>0</v>
      </c>
      <c r="E298" s="4">
        <f>IF(ISNA(VLOOKUP(A298,'Extra aflossing'!A:F,3,0)),0,VLOOKUP(A298,'Extra aflossing'!A:F,3,0))</f>
        <v>0</v>
      </c>
      <c r="F298" s="4">
        <f>L297*Invoer!$B$11/12</f>
        <v>0</v>
      </c>
      <c r="G298" s="4">
        <f>ABS(PMT(Invoer!$B$7/12,360-C298+1,L297,0))</f>
        <v>0</v>
      </c>
      <c r="H298" s="4">
        <f t="shared" si="32"/>
        <v>0</v>
      </c>
      <c r="I298" s="4">
        <f t="shared" si="35"/>
        <v>0</v>
      </c>
      <c r="J298" s="4">
        <f t="shared" si="36"/>
        <v>0</v>
      </c>
      <c r="K298" s="4">
        <f t="shared" si="37"/>
        <v>0</v>
      </c>
      <c r="L298" s="4">
        <f t="shared" si="39"/>
        <v>0</v>
      </c>
    </row>
    <row r="299" spans="1:12" x14ac:dyDescent="0.25">
      <c r="A299" s="15">
        <f t="shared" si="38"/>
        <v>50771</v>
      </c>
      <c r="B299">
        <f t="shared" si="33"/>
        <v>25</v>
      </c>
      <c r="C299">
        <v>298</v>
      </c>
      <c r="D299" s="4">
        <f t="shared" si="34"/>
        <v>0</v>
      </c>
      <c r="E299" s="4">
        <f>IF(ISNA(VLOOKUP(A299,'Extra aflossing'!A:F,3,0)),0,VLOOKUP(A299,'Extra aflossing'!A:F,3,0))</f>
        <v>0</v>
      </c>
      <c r="F299" s="4">
        <f>L298*Invoer!$B$11/12</f>
        <v>0</v>
      </c>
      <c r="G299" s="4">
        <f>ABS(PMT(Invoer!$B$7/12,360-C299+1,L298,0))</f>
        <v>0</v>
      </c>
      <c r="H299" s="4">
        <f t="shared" si="32"/>
        <v>0</v>
      </c>
      <c r="I299" s="4">
        <f t="shared" si="35"/>
        <v>0</v>
      </c>
      <c r="J299" s="4">
        <f t="shared" si="36"/>
        <v>0</v>
      </c>
      <c r="K299" s="4">
        <f t="shared" si="37"/>
        <v>0</v>
      </c>
      <c r="L299" s="4">
        <f t="shared" si="39"/>
        <v>0</v>
      </c>
    </row>
    <row r="300" spans="1:12" x14ac:dyDescent="0.25">
      <c r="A300" s="15">
        <f t="shared" si="38"/>
        <v>50802</v>
      </c>
      <c r="B300">
        <f t="shared" si="33"/>
        <v>25</v>
      </c>
      <c r="C300">
        <v>299</v>
      </c>
      <c r="D300" s="4">
        <f t="shared" si="34"/>
        <v>0</v>
      </c>
      <c r="E300" s="4">
        <f>IF(ISNA(VLOOKUP(A300,'Extra aflossing'!A:F,3,0)),0,VLOOKUP(A300,'Extra aflossing'!A:F,3,0))</f>
        <v>0</v>
      </c>
      <c r="F300" s="4">
        <f>L299*Invoer!$B$11/12</f>
        <v>0</v>
      </c>
      <c r="G300" s="4">
        <f>ABS(PMT(Invoer!$B$7/12,360-C300+1,L299,0))</f>
        <v>0</v>
      </c>
      <c r="H300" s="4">
        <f t="shared" si="32"/>
        <v>0</v>
      </c>
      <c r="I300" s="4">
        <f t="shared" si="35"/>
        <v>0</v>
      </c>
      <c r="J300" s="4">
        <f t="shared" si="36"/>
        <v>0</v>
      </c>
      <c r="K300" s="4">
        <f t="shared" si="37"/>
        <v>0</v>
      </c>
      <c r="L300" s="4">
        <f t="shared" si="39"/>
        <v>0</v>
      </c>
    </row>
    <row r="301" spans="1:12" x14ac:dyDescent="0.25">
      <c r="A301" s="15">
        <f t="shared" si="38"/>
        <v>50830</v>
      </c>
      <c r="B301">
        <f t="shared" si="33"/>
        <v>25</v>
      </c>
      <c r="C301">
        <v>300</v>
      </c>
      <c r="D301" s="4">
        <f t="shared" si="34"/>
        <v>0</v>
      </c>
      <c r="E301" s="4">
        <f>IF(ISNA(VLOOKUP(A301,'Extra aflossing'!A:F,3,0)),0,VLOOKUP(A301,'Extra aflossing'!A:F,3,0))</f>
        <v>0</v>
      </c>
      <c r="F301" s="4">
        <f>L300*Invoer!$B$11/12</f>
        <v>0</v>
      </c>
      <c r="G301" s="4">
        <f>ABS(PMT(Invoer!$B$7/12,360-C301+1,L300,0))</f>
        <v>0</v>
      </c>
      <c r="H301" s="4">
        <f t="shared" si="32"/>
        <v>0</v>
      </c>
      <c r="I301" s="4">
        <f t="shared" si="35"/>
        <v>0</v>
      </c>
      <c r="J301" s="4">
        <f t="shared" si="36"/>
        <v>0</v>
      </c>
      <c r="K301" s="4">
        <f t="shared" si="37"/>
        <v>0</v>
      </c>
      <c r="L301" s="4">
        <f t="shared" si="39"/>
        <v>0</v>
      </c>
    </row>
    <row r="302" spans="1:12" x14ac:dyDescent="0.25">
      <c r="A302" s="15">
        <f t="shared" si="38"/>
        <v>50861</v>
      </c>
      <c r="B302">
        <f t="shared" si="33"/>
        <v>26</v>
      </c>
      <c r="C302">
        <v>301</v>
      </c>
      <c r="D302" s="4">
        <f t="shared" si="34"/>
        <v>0</v>
      </c>
      <c r="E302" s="4">
        <f>IF(ISNA(VLOOKUP(A302,'Extra aflossing'!A:F,3,0)),0,VLOOKUP(A302,'Extra aflossing'!A:F,3,0))</f>
        <v>0</v>
      </c>
      <c r="F302" s="4">
        <f>L301*Invoer!$B$12/12</f>
        <v>0</v>
      </c>
      <c r="G302" s="4">
        <f>ABS(PMT(Invoer!$B$7/12,360-C302+1,L301,0))</f>
        <v>0</v>
      </c>
      <c r="H302" s="4">
        <f t="shared" si="32"/>
        <v>0</v>
      </c>
      <c r="I302" s="4">
        <f t="shared" si="35"/>
        <v>0</v>
      </c>
      <c r="J302" s="4">
        <f t="shared" si="36"/>
        <v>0</v>
      </c>
      <c r="K302" s="4">
        <f t="shared" si="37"/>
        <v>0</v>
      </c>
      <c r="L302" s="4">
        <f t="shared" si="39"/>
        <v>0</v>
      </c>
    </row>
    <row r="303" spans="1:12" x14ac:dyDescent="0.25">
      <c r="A303" s="15">
        <f t="shared" si="38"/>
        <v>50891</v>
      </c>
      <c r="B303">
        <f t="shared" si="33"/>
        <v>26</v>
      </c>
      <c r="C303">
        <v>302</v>
      </c>
      <c r="D303" s="4">
        <f t="shared" si="34"/>
        <v>0</v>
      </c>
      <c r="E303" s="4">
        <f>IF(ISNA(VLOOKUP(A303,'Extra aflossing'!A:F,3,0)),0,VLOOKUP(A303,'Extra aflossing'!A:F,3,0))</f>
        <v>0</v>
      </c>
      <c r="F303" s="4">
        <f>L302*Invoer!$B$12/12</f>
        <v>0</v>
      </c>
      <c r="G303" s="4">
        <f>ABS(PMT(Invoer!$B$7/12,360-C303+1,L302,0))</f>
        <v>0</v>
      </c>
      <c r="H303" s="4">
        <f t="shared" si="32"/>
        <v>0</v>
      </c>
      <c r="I303" s="4">
        <f t="shared" si="35"/>
        <v>0</v>
      </c>
      <c r="J303" s="4">
        <f t="shared" si="36"/>
        <v>0</v>
      </c>
      <c r="K303" s="4">
        <f t="shared" si="37"/>
        <v>0</v>
      </c>
      <c r="L303" s="4">
        <f t="shared" si="39"/>
        <v>0</v>
      </c>
    </row>
    <row r="304" spans="1:12" x14ac:dyDescent="0.25">
      <c r="A304" s="15">
        <f t="shared" si="38"/>
        <v>50922</v>
      </c>
      <c r="B304">
        <f t="shared" si="33"/>
        <v>26</v>
      </c>
      <c r="C304">
        <v>303</v>
      </c>
      <c r="D304" s="4">
        <f t="shared" si="34"/>
        <v>0</v>
      </c>
      <c r="E304" s="4">
        <f>IF(ISNA(VLOOKUP(A304,'Extra aflossing'!A:F,3,0)),0,VLOOKUP(A304,'Extra aflossing'!A:F,3,0))</f>
        <v>0</v>
      </c>
      <c r="F304" s="4">
        <f>L303*Invoer!$B$12/12</f>
        <v>0</v>
      </c>
      <c r="G304" s="4">
        <f>ABS(PMT(Invoer!$B$7/12,360-C304+1,L303,0))</f>
        <v>0</v>
      </c>
      <c r="H304" s="4">
        <f t="shared" si="32"/>
        <v>0</v>
      </c>
      <c r="I304" s="4">
        <f t="shared" si="35"/>
        <v>0</v>
      </c>
      <c r="J304" s="4">
        <f t="shared" si="36"/>
        <v>0</v>
      </c>
      <c r="K304" s="4">
        <f t="shared" si="37"/>
        <v>0</v>
      </c>
      <c r="L304" s="4">
        <f t="shared" si="39"/>
        <v>0</v>
      </c>
    </row>
    <row r="305" spans="1:12" x14ac:dyDescent="0.25">
      <c r="A305" s="15">
        <f t="shared" si="38"/>
        <v>50952</v>
      </c>
      <c r="B305">
        <f t="shared" si="33"/>
        <v>26</v>
      </c>
      <c r="C305">
        <v>304</v>
      </c>
      <c r="D305" s="4">
        <f t="shared" si="34"/>
        <v>0</v>
      </c>
      <c r="E305" s="4">
        <f>IF(ISNA(VLOOKUP(A305,'Extra aflossing'!A:F,3,0)),0,VLOOKUP(A305,'Extra aflossing'!A:F,3,0))</f>
        <v>0</v>
      </c>
      <c r="F305" s="4">
        <f>L304*Invoer!$B$12/12</f>
        <v>0</v>
      </c>
      <c r="G305" s="4">
        <f>ABS(PMT(Invoer!$B$7/12,360-C305+1,L304,0))</f>
        <v>0</v>
      </c>
      <c r="H305" s="4">
        <f t="shared" si="32"/>
        <v>0</v>
      </c>
      <c r="I305" s="4">
        <f t="shared" si="35"/>
        <v>0</v>
      </c>
      <c r="J305" s="4">
        <f t="shared" si="36"/>
        <v>0</v>
      </c>
      <c r="K305" s="4">
        <f t="shared" si="37"/>
        <v>0</v>
      </c>
      <c r="L305" s="4">
        <f t="shared" si="39"/>
        <v>0</v>
      </c>
    </row>
    <row r="306" spans="1:12" x14ac:dyDescent="0.25">
      <c r="A306" s="15">
        <f t="shared" si="38"/>
        <v>50983</v>
      </c>
      <c r="B306">
        <f t="shared" si="33"/>
        <v>26</v>
      </c>
      <c r="C306">
        <v>305</v>
      </c>
      <c r="D306" s="4">
        <f t="shared" si="34"/>
        <v>0</v>
      </c>
      <c r="E306" s="4">
        <f>IF(ISNA(VLOOKUP(A306,'Extra aflossing'!A:F,3,0)),0,VLOOKUP(A306,'Extra aflossing'!A:F,3,0))</f>
        <v>0</v>
      </c>
      <c r="F306" s="4">
        <f>L305*Invoer!$B$12/12</f>
        <v>0</v>
      </c>
      <c r="G306" s="4">
        <f>ABS(PMT(Invoer!$B$7/12,360-C306+1,L305,0))</f>
        <v>0</v>
      </c>
      <c r="H306" s="4">
        <f t="shared" si="32"/>
        <v>0</v>
      </c>
      <c r="I306" s="4">
        <f t="shared" si="35"/>
        <v>0</v>
      </c>
      <c r="J306" s="4">
        <f t="shared" si="36"/>
        <v>0</v>
      </c>
      <c r="K306" s="4">
        <f t="shared" si="37"/>
        <v>0</v>
      </c>
      <c r="L306" s="4">
        <f t="shared" si="39"/>
        <v>0</v>
      </c>
    </row>
    <row r="307" spans="1:12" x14ac:dyDescent="0.25">
      <c r="A307" s="15">
        <f t="shared" si="38"/>
        <v>51014</v>
      </c>
      <c r="B307">
        <f t="shared" si="33"/>
        <v>26</v>
      </c>
      <c r="C307">
        <v>306</v>
      </c>
      <c r="D307" s="4">
        <f t="shared" si="34"/>
        <v>0</v>
      </c>
      <c r="E307" s="4">
        <f>IF(ISNA(VLOOKUP(A307,'Extra aflossing'!A:F,3,0)),0,VLOOKUP(A307,'Extra aflossing'!A:F,3,0))</f>
        <v>0</v>
      </c>
      <c r="F307" s="4">
        <f>L306*Invoer!$B$12/12</f>
        <v>0</v>
      </c>
      <c r="G307" s="4">
        <f>ABS(PMT(Invoer!$B$7/12,360-C307+1,L306,0))</f>
        <v>0</v>
      </c>
      <c r="H307" s="4">
        <f t="shared" si="32"/>
        <v>0</v>
      </c>
      <c r="I307" s="4">
        <f t="shared" si="35"/>
        <v>0</v>
      </c>
      <c r="J307" s="4">
        <f t="shared" si="36"/>
        <v>0</v>
      </c>
      <c r="K307" s="4">
        <f t="shared" si="37"/>
        <v>0</v>
      </c>
      <c r="L307" s="4">
        <f t="shared" si="39"/>
        <v>0</v>
      </c>
    </row>
    <row r="308" spans="1:12" x14ac:dyDescent="0.25">
      <c r="A308" s="15">
        <f t="shared" si="38"/>
        <v>51044</v>
      </c>
      <c r="B308">
        <f t="shared" si="33"/>
        <v>26</v>
      </c>
      <c r="C308">
        <v>307</v>
      </c>
      <c r="D308" s="4">
        <f t="shared" si="34"/>
        <v>0</v>
      </c>
      <c r="E308" s="4">
        <f>IF(ISNA(VLOOKUP(A308,'Extra aflossing'!A:F,3,0)),0,VLOOKUP(A308,'Extra aflossing'!A:F,3,0))</f>
        <v>0</v>
      </c>
      <c r="F308" s="4">
        <f>L307*Invoer!$B$12/12</f>
        <v>0</v>
      </c>
      <c r="G308" s="4">
        <f>ABS(PMT(Invoer!$B$7/12,360-C308+1,L307,0))</f>
        <v>0</v>
      </c>
      <c r="H308" s="4">
        <f t="shared" si="32"/>
        <v>0</v>
      </c>
      <c r="I308" s="4">
        <f t="shared" si="35"/>
        <v>0</v>
      </c>
      <c r="J308" s="4">
        <f t="shared" si="36"/>
        <v>0</v>
      </c>
      <c r="K308" s="4">
        <f t="shared" si="37"/>
        <v>0</v>
      </c>
      <c r="L308" s="4">
        <f t="shared" si="39"/>
        <v>0</v>
      </c>
    </row>
    <row r="309" spans="1:12" x14ac:dyDescent="0.25">
      <c r="A309" s="15">
        <f t="shared" si="38"/>
        <v>51075</v>
      </c>
      <c r="B309">
        <f t="shared" si="33"/>
        <v>26</v>
      </c>
      <c r="C309">
        <v>308</v>
      </c>
      <c r="D309" s="4">
        <f t="shared" si="34"/>
        <v>0</v>
      </c>
      <c r="E309" s="4">
        <f>IF(ISNA(VLOOKUP(A309,'Extra aflossing'!A:F,3,0)),0,VLOOKUP(A309,'Extra aflossing'!A:F,3,0))</f>
        <v>0</v>
      </c>
      <c r="F309" s="4">
        <f>L308*Invoer!$B$12/12</f>
        <v>0</v>
      </c>
      <c r="G309" s="4">
        <f>ABS(PMT(Invoer!$B$7/12,360-C309+1,L308,0))</f>
        <v>0</v>
      </c>
      <c r="H309" s="4">
        <f t="shared" si="32"/>
        <v>0</v>
      </c>
      <c r="I309" s="4">
        <f t="shared" si="35"/>
        <v>0</v>
      </c>
      <c r="J309" s="4">
        <f t="shared" si="36"/>
        <v>0</v>
      </c>
      <c r="K309" s="4">
        <f t="shared" si="37"/>
        <v>0</v>
      </c>
      <c r="L309" s="4">
        <f t="shared" si="39"/>
        <v>0</v>
      </c>
    </row>
    <row r="310" spans="1:12" x14ac:dyDescent="0.25">
      <c r="A310" s="15">
        <f t="shared" si="38"/>
        <v>51105</v>
      </c>
      <c r="B310">
        <f t="shared" si="33"/>
        <v>26</v>
      </c>
      <c r="C310">
        <v>309</v>
      </c>
      <c r="D310" s="4">
        <f t="shared" si="34"/>
        <v>0</v>
      </c>
      <c r="E310" s="4">
        <f>IF(ISNA(VLOOKUP(A310,'Extra aflossing'!A:F,3,0)),0,VLOOKUP(A310,'Extra aflossing'!A:F,3,0))</f>
        <v>0</v>
      </c>
      <c r="F310" s="4">
        <f>L309*Invoer!$B$12/12</f>
        <v>0</v>
      </c>
      <c r="G310" s="4">
        <f>ABS(PMT(Invoer!$B$7/12,360-C310+1,L309,0))</f>
        <v>0</v>
      </c>
      <c r="H310" s="4">
        <f t="shared" si="32"/>
        <v>0</v>
      </c>
      <c r="I310" s="4">
        <f t="shared" si="35"/>
        <v>0</v>
      </c>
      <c r="J310" s="4">
        <f t="shared" si="36"/>
        <v>0</v>
      </c>
      <c r="K310" s="4">
        <f t="shared" si="37"/>
        <v>0</v>
      </c>
      <c r="L310" s="4">
        <f t="shared" si="39"/>
        <v>0</v>
      </c>
    </row>
    <row r="311" spans="1:12" x14ac:dyDescent="0.25">
      <c r="A311" s="15">
        <f t="shared" si="38"/>
        <v>51136</v>
      </c>
      <c r="B311">
        <f t="shared" si="33"/>
        <v>26</v>
      </c>
      <c r="C311">
        <v>310</v>
      </c>
      <c r="D311" s="4">
        <f t="shared" si="34"/>
        <v>0</v>
      </c>
      <c r="E311" s="4">
        <f>IF(ISNA(VLOOKUP(A311,'Extra aflossing'!A:F,3,0)),0,VLOOKUP(A311,'Extra aflossing'!A:F,3,0))</f>
        <v>0</v>
      </c>
      <c r="F311" s="4">
        <f>L310*Invoer!$B$12/12</f>
        <v>0</v>
      </c>
      <c r="G311" s="4">
        <f>ABS(PMT(Invoer!$B$7/12,360-C311+1,L310,0))</f>
        <v>0</v>
      </c>
      <c r="H311" s="4">
        <f t="shared" si="32"/>
        <v>0</v>
      </c>
      <c r="I311" s="4">
        <f t="shared" si="35"/>
        <v>0</v>
      </c>
      <c r="J311" s="4">
        <f t="shared" si="36"/>
        <v>0</v>
      </c>
      <c r="K311" s="4">
        <f t="shared" si="37"/>
        <v>0</v>
      </c>
      <c r="L311" s="4">
        <f t="shared" si="39"/>
        <v>0</v>
      </c>
    </row>
    <row r="312" spans="1:12" x14ac:dyDescent="0.25">
      <c r="A312" s="15">
        <f t="shared" si="38"/>
        <v>51167</v>
      </c>
      <c r="B312">
        <f t="shared" si="33"/>
        <v>26</v>
      </c>
      <c r="C312">
        <v>311</v>
      </c>
      <c r="D312" s="4">
        <f t="shared" si="34"/>
        <v>0</v>
      </c>
      <c r="E312" s="4">
        <f>IF(ISNA(VLOOKUP(A312,'Extra aflossing'!A:F,3,0)),0,VLOOKUP(A312,'Extra aflossing'!A:F,3,0))</f>
        <v>0</v>
      </c>
      <c r="F312" s="4">
        <f>L311*Invoer!$B$12/12</f>
        <v>0</v>
      </c>
      <c r="G312" s="4">
        <f>ABS(PMT(Invoer!$B$7/12,360-C312+1,L311,0))</f>
        <v>0</v>
      </c>
      <c r="H312" s="4">
        <f t="shared" si="32"/>
        <v>0</v>
      </c>
      <c r="I312" s="4">
        <f t="shared" si="35"/>
        <v>0</v>
      </c>
      <c r="J312" s="4">
        <f t="shared" si="36"/>
        <v>0</v>
      </c>
      <c r="K312" s="4">
        <f t="shared" si="37"/>
        <v>0</v>
      </c>
      <c r="L312" s="4">
        <f t="shared" si="39"/>
        <v>0</v>
      </c>
    </row>
    <row r="313" spans="1:12" x14ac:dyDescent="0.25">
      <c r="A313" s="15">
        <f t="shared" si="38"/>
        <v>51196</v>
      </c>
      <c r="B313">
        <f t="shared" si="33"/>
        <v>26</v>
      </c>
      <c r="C313">
        <v>312</v>
      </c>
      <c r="D313" s="4">
        <f t="shared" si="34"/>
        <v>0</v>
      </c>
      <c r="E313" s="4">
        <f>IF(ISNA(VLOOKUP(A313,'Extra aflossing'!A:F,3,0)),0,VLOOKUP(A313,'Extra aflossing'!A:F,3,0))</f>
        <v>0</v>
      </c>
      <c r="F313" s="4">
        <f>L312*Invoer!$B$12/12</f>
        <v>0</v>
      </c>
      <c r="G313" s="4">
        <f>ABS(PMT(Invoer!$B$7/12,360-C313+1,L312,0))</f>
        <v>0</v>
      </c>
      <c r="H313" s="4">
        <f t="shared" si="32"/>
        <v>0</v>
      </c>
      <c r="I313" s="4">
        <f t="shared" si="35"/>
        <v>0</v>
      </c>
      <c r="J313" s="4">
        <f t="shared" si="36"/>
        <v>0</v>
      </c>
      <c r="K313" s="4">
        <f t="shared" si="37"/>
        <v>0</v>
      </c>
      <c r="L313" s="4">
        <f t="shared" si="39"/>
        <v>0</v>
      </c>
    </row>
    <row r="314" spans="1:12" x14ac:dyDescent="0.25">
      <c r="A314" s="15">
        <f t="shared" si="38"/>
        <v>51227</v>
      </c>
      <c r="B314">
        <f t="shared" si="33"/>
        <v>27</v>
      </c>
      <c r="C314">
        <v>313</v>
      </c>
      <c r="D314" s="4">
        <f t="shared" si="34"/>
        <v>0</v>
      </c>
      <c r="E314" s="4">
        <f>IF(ISNA(VLOOKUP(A314,'Extra aflossing'!A:F,3,0)),0,VLOOKUP(A314,'Extra aflossing'!A:F,3,0))</f>
        <v>0</v>
      </c>
      <c r="F314" s="4">
        <f>L313*Invoer!$B$12/12</f>
        <v>0</v>
      </c>
      <c r="G314" s="4">
        <f>ABS(PMT(Invoer!$B$7/12,360-C314+1,L313,0))</f>
        <v>0</v>
      </c>
      <c r="H314" s="4">
        <f t="shared" si="32"/>
        <v>0</v>
      </c>
      <c r="I314" s="4">
        <f t="shared" si="35"/>
        <v>0</v>
      </c>
      <c r="J314" s="4">
        <f t="shared" si="36"/>
        <v>0</v>
      </c>
      <c r="K314" s="4">
        <f t="shared" si="37"/>
        <v>0</v>
      </c>
      <c r="L314" s="4">
        <f t="shared" si="39"/>
        <v>0</v>
      </c>
    </row>
    <row r="315" spans="1:12" x14ac:dyDescent="0.25">
      <c r="A315" s="15">
        <f t="shared" si="38"/>
        <v>51257</v>
      </c>
      <c r="B315">
        <f t="shared" si="33"/>
        <v>27</v>
      </c>
      <c r="C315">
        <v>314</v>
      </c>
      <c r="D315" s="4">
        <f t="shared" si="34"/>
        <v>0</v>
      </c>
      <c r="E315" s="4">
        <f>IF(ISNA(VLOOKUP(A315,'Extra aflossing'!A:F,3,0)),0,VLOOKUP(A315,'Extra aflossing'!A:F,3,0))</f>
        <v>0</v>
      </c>
      <c r="F315" s="4">
        <f>L314*Invoer!$B$12/12</f>
        <v>0</v>
      </c>
      <c r="G315" s="4">
        <f>ABS(PMT(Invoer!$B$7/12,360-C315+1,L314,0))</f>
        <v>0</v>
      </c>
      <c r="H315" s="4">
        <f t="shared" si="32"/>
        <v>0</v>
      </c>
      <c r="I315" s="4">
        <f t="shared" si="35"/>
        <v>0</v>
      </c>
      <c r="J315" s="4">
        <f t="shared" si="36"/>
        <v>0</v>
      </c>
      <c r="K315" s="4">
        <f t="shared" si="37"/>
        <v>0</v>
      </c>
      <c r="L315" s="4">
        <f t="shared" si="39"/>
        <v>0</v>
      </c>
    </row>
    <row r="316" spans="1:12" x14ac:dyDescent="0.25">
      <c r="A316" s="15">
        <f t="shared" si="38"/>
        <v>51288</v>
      </c>
      <c r="B316">
        <f t="shared" si="33"/>
        <v>27</v>
      </c>
      <c r="C316">
        <v>315</v>
      </c>
      <c r="D316" s="4">
        <f t="shared" si="34"/>
        <v>0</v>
      </c>
      <c r="E316" s="4">
        <f>IF(ISNA(VLOOKUP(A316,'Extra aflossing'!A:F,3,0)),0,VLOOKUP(A316,'Extra aflossing'!A:F,3,0))</f>
        <v>0</v>
      </c>
      <c r="F316" s="4">
        <f>L315*Invoer!$B$12/12</f>
        <v>0</v>
      </c>
      <c r="G316" s="4">
        <f>ABS(PMT(Invoer!$B$7/12,360-C316+1,L315,0))</f>
        <v>0</v>
      </c>
      <c r="H316" s="4">
        <f t="shared" si="32"/>
        <v>0</v>
      </c>
      <c r="I316" s="4">
        <f t="shared" si="35"/>
        <v>0</v>
      </c>
      <c r="J316" s="4">
        <f t="shared" si="36"/>
        <v>0</v>
      </c>
      <c r="K316" s="4">
        <f t="shared" si="37"/>
        <v>0</v>
      </c>
      <c r="L316" s="4">
        <f t="shared" si="39"/>
        <v>0</v>
      </c>
    </row>
    <row r="317" spans="1:12" x14ac:dyDescent="0.25">
      <c r="A317" s="15">
        <f t="shared" si="38"/>
        <v>51318</v>
      </c>
      <c r="B317">
        <f t="shared" si="33"/>
        <v>27</v>
      </c>
      <c r="C317">
        <v>316</v>
      </c>
      <c r="D317" s="4">
        <f t="shared" si="34"/>
        <v>0</v>
      </c>
      <c r="E317" s="4">
        <f>IF(ISNA(VLOOKUP(A317,'Extra aflossing'!A:F,3,0)),0,VLOOKUP(A317,'Extra aflossing'!A:F,3,0))</f>
        <v>0</v>
      </c>
      <c r="F317" s="4">
        <f>L316*Invoer!$B$12/12</f>
        <v>0</v>
      </c>
      <c r="G317" s="4">
        <f>ABS(PMT(Invoer!$B$7/12,360-C317+1,L316,0))</f>
        <v>0</v>
      </c>
      <c r="H317" s="4">
        <f t="shared" si="32"/>
        <v>0</v>
      </c>
      <c r="I317" s="4">
        <f t="shared" si="35"/>
        <v>0</v>
      </c>
      <c r="J317" s="4">
        <f t="shared" si="36"/>
        <v>0</v>
      </c>
      <c r="K317" s="4">
        <f t="shared" si="37"/>
        <v>0</v>
      </c>
      <c r="L317" s="4">
        <f t="shared" si="39"/>
        <v>0</v>
      </c>
    </row>
    <row r="318" spans="1:12" x14ac:dyDescent="0.25">
      <c r="A318" s="15">
        <f t="shared" si="38"/>
        <v>51349</v>
      </c>
      <c r="B318">
        <f t="shared" si="33"/>
        <v>27</v>
      </c>
      <c r="C318">
        <v>317</v>
      </c>
      <c r="D318" s="4">
        <f t="shared" si="34"/>
        <v>0</v>
      </c>
      <c r="E318" s="4">
        <f>IF(ISNA(VLOOKUP(A318,'Extra aflossing'!A:F,3,0)),0,VLOOKUP(A318,'Extra aflossing'!A:F,3,0))</f>
        <v>0</v>
      </c>
      <c r="F318" s="4">
        <f>L317*Invoer!$B$12/12</f>
        <v>0</v>
      </c>
      <c r="G318" s="4">
        <f>ABS(PMT(Invoer!$B$7/12,360-C318+1,L317,0))</f>
        <v>0</v>
      </c>
      <c r="H318" s="4">
        <f t="shared" si="32"/>
        <v>0</v>
      </c>
      <c r="I318" s="4">
        <f t="shared" si="35"/>
        <v>0</v>
      </c>
      <c r="J318" s="4">
        <f t="shared" si="36"/>
        <v>0</v>
      </c>
      <c r="K318" s="4">
        <f t="shared" si="37"/>
        <v>0</v>
      </c>
      <c r="L318" s="4">
        <f t="shared" si="39"/>
        <v>0</v>
      </c>
    </row>
    <row r="319" spans="1:12" x14ac:dyDescent="0.25">
      <c r="A319" s="15">
        <f t="shared" si="38"/>
        <v>51380</v>
      </c>
      <c r="B319">
        <f t="shared" si="33"/>
        <v>27</v>
      </c>
      <c r="C319">
        <v>318</v>
      </c>
      <c r="D319" s="4">
        <f t="shared" si="34"/>
        <v>0</v>
      </c>
      <c r="E319" s="4">
        <f>IF(ISNA(VLOOKUP(A319,'Extra aflossing'!A:F,3,0)),0,VLOOKUP(A319,'Extra aflossing'!A:F,3,0))</f>
        <v>0</v>
      </c>
      <c r="F319" s="4">
        <f>L318*Invoer!$B$12/12</f>
        <v>0</v>
      </c>
      <c r="G319" s="4">
        <f>ABS(PMT(Invoer!$B$7/12,360-C319+1,L318,0))</f>
        <v>0</v>
      </c>
      <c r="H319" s="4">
        <f t="shared" si="32"/>
        <v>0</v>
      </c>
      <c r="I319" s="4">
        <f t="shared" si="35"/>
        <v>0</v>
      </c>
      <c r="J319" s="4">
        <f t="shared" si="36"/>
        <v>0</v>
      </c>
      <c r="K319" s="4">
        <f t="shared" si="37"/>
        <v>0</v>
      </c>
      <c r="L319" s="4">
        <f t="shared" si="39"/>
        <v>0</v>
      </c>
    </row>
    <row r="320" spans="1:12" x14ac:dyDescent="0.25">
      <c r="A320" s="15">
        <f t="shared" si="38"/>
        <v>51410</v>
      </c>
      <c r="B320">
        <f t="shared" si="33"/>
        <v>27</v>
      </c>
      <c r="C320">
        <v>319</v>
      </c>
      <c r="D320" s="4">
        <f t="shared" si="34"/>
        <v>0</v>
      </c>
      <c r="E320" s="4">
        <f>IF(ISNA(VLOOKUP(A320,'Extra aflossing'!A:F,3,0)),0,VLOOKUP(A320,'Extra aflossing'!A:F,3,0))</f>
        <v>0</v>
      </c>
      <c r="F320" s="4">
        <f>L319*Invoer!$B$12/12</f>
        <v>0</v>
      </c>
      <c r="G320" s="4">
        <f>ABS(PMT(Invoer!$B$7/12,360-C320+1,L319,0))</f>
        <v>0</v>
      </c>
      <c r="H320" s="4">
        <f t="shared" si="32"/>
        <v>0</v>
      </c>
      <c r="I320" s="4">
        <f t="shared" si="35"/>
        <v>0</v>
      </c>
      <c r="J320" s="4">
        <f t="shared" si="36"/>
        <v>0</v>
      </c>
      <c r="K320" s="4">
        <f t="shared" si="37"/>
        <v>0</v>
      </c>
      <c r="L320" s="4">
        <f t="shared" si="39"/>
        <v>0</v>
      </c>
    </row>
    <row r="321" spans="1:12" x14ac:dyDescent="0.25">
      <c r="A321" s="15">
        <f t="shared" si="38"/>
        <v>51441</v>
      </c>
      <c r="B321">
        <f t="shared" si="33"/>
        <v>27</v>
      </c>
      <c r="C321">
        <v>320</v>
      </c>
      <c r="D321" s="4">
        <f t="shared" si="34"/>
        <v>0</v>
      </c>
      <c r="E321" s="4">
        <f>IF(ISNA(VLOOKUP(A321,'Extra aflossing'!A:F,3,0)),0,VLOOKUP(A321,'Extra aflossing'!A:F,3,0))</f>
        <v>0</v>
      </c>
      <c r="F321" s="4">
        <f>L320*Invoer!$B$12/12</f>
        <v>0</v>
      </c>
      <c r="G321" s="4">
        <f>ABS(PMT(Invoer!$B$7/12,360-C321+1,L320,0))</f>
        <v>0</v>
      </c>
      <c r="H321" s="4">
        <f t="shared" si="32"/>
        <v>0</v>
      </c>
      <c r="I321" s="4">
        <f t="shared" si="35"/>
        <v>0</v>
      </c>
      <c r="J321" s="4">
        <f t="shared" si="36"/>
        <v>0</v>
      </c>
      <c r="K321" s="4">
        <f t="shared" si="37"/>
        <v>0</v>
      </c>
      <c r="L321" s="4">
        <f t="shared" si="39"/>
        <v>0</v>
      </c>
    </row>
    <row r="322" spans="1:12" x14ac:dyDescent="0.25">
      <c r="A322" s="15">
        <f t="shared" si="38"/>
        <v>51471</v>
      </c>
      <c r="B322">
        <f t="shared" si="33"/>
        <v>27</v>
      </c>
      <c r="C322">
        <v>321</v>
      </c>
      <c r="D322" s="4">
        <f t="shared" si="34"/>
        <v>0</v>
      </c>
      <c r="E322" s="4">
        <f>IF(ISNA(VLOOKUP(A322,'Extra aflossing'!A:F,3,0)),0,VLOOKUP(A322,'Extra aflossing'!A:F,3,0))</f>
        <v>0</v>
      </c>
      <c r="F322" s="4">
        <f>L321*Invoer!$B$12/12</f>
        <v>0</v>
      </c>
      <c r="G322" s="4">
        <f>ABS(PMT(Invoer!$B$7/12,360-C322+1,L321,0))</f>
        <v>0</v>
      </c>
      <c r="H322" s="4">
        <f t="shared" ref="H322:H361" si="40">IF(F322-(Eigenwoningforfait/12)&lt;=0,0,(F322-(Eigenwoningforfait/12))*Belastingpercentage)</f>
        <v>0</v>
      </c>
      <c r="I322" s="4">
        <f t="shared" si="35"/>
        <v>0</v>
      </c>
      <c r="J322" s="4">
        <f t="shared" si="36"/>
        <v>0</v>
      </c>
      <c r="K322" s="4">
        <f t="shared" si="37"/>
        <v>0</v>
      </c>
      <c r="L322" s="4">
        <f t="shared" si="39"/>
        <v>0</v>
      </c>
    </row>
    <row r="323" spans="1:12" x14ac:dyDescent="0.25">
      <c r="A323" s="15">
        <f t="shared" si="38"/>
        <v>51502</v>
      </c>
      <c r="B323">
        <f t="shared" ref="B323:B361" si="41">CEILING(C323/12,1)</f>
        <v>27</v>
      </c>
      <c r="C323">
        <v>322</v>
      </c>
      <c r="D323" s="4">
        <f t="shared" ref="D323:D361" si="42">G323-F323</f>
        <v>0</v>
      </c>
      <c r="E323" s="4">
        <f>IF(ISNA(VLOOKUP(A323,'Extra aflossing'!A:F,3,0)),0,VLOOKUP(A323,'Extra aflossing'!A:F,3,0))</f>
        <v>0</v>
      </c>
      <c r="F323" s="4">
        <f>L322*Invoer!$B$12/12</f>
        <v>0</v>
      </c>
      <c r="G323" s="4">
        <f>ABS(PMT(Invoer!$B$7/12,360-C323+1,L322,0))</f>
        <v>0</v>
      </c>
      <c r="H323" s="4">
        <f t="shared" si="40"/>
        <v>0</v>
      </c>
      <c r="I323" s="4">
        <f t="shared" ref="I323:I361" si="43">G323-H323</f>
        <v>0</v>
      </c>
      <c r="J323" s="4">
        <f t="shared" ref="J323:J361" si="44">SUM(E323,G323)</f>
        <v>0</v>
      </c>
      <c r="K323" s="4">
        <f t="shared" ref="K323:K361" si="45">J323-H323</f>
        <v>0</v>
      </c>
      <c r="L323" s="4">
        <f t="shared" si="39"/>
        <v>0</v>
      </c>
    </row>
    <row r="324" spans="1:12" x14ac:dyDescent="0.25">
      <c r="A324" s="15">
        <f t="shared" ref="A324:A361" si="46">DATE(YEAR(A323),MONTH(A323)+1,DAY(A323))</f>
        <v>51533</v>
      </c>
      <c r="B324">
        <f t="shared" si="41"/>
        <v>27</v>
      </c>
      <c r="C324">
        <v>323</v>
      </c>
      <c r="D324" s="4">
        <f t="shared" si="42"/>
        <v>0</v>
      </c>
      <c r="E324" s="4">
        <f>IF(ISNA(VLOOKUP(A324,'Extra aflossing'!A:F,3,0)),0,VLOOKUP(A324,'Extra aflossing'!A:F,3,0))</f>
        <v>0</v>
      </c>
      <c r="F324" s="4">
        <f>L323*Invoer!$B$12/12</f>
        <v>0</v>
      </c>
      <c r="G324" s="4">
        <f>ABS(PMT(Invoer!$B$7/12,360-C324+1,L323,0))</f>
        <v>0</v>
      </c>
      <c r="H324" s="4">
        <f t="shared" si="40"/>
        <v>0</v>
      </c>
      <c r="I324" s="4">
        <f t="shared" si="43"/>
        <v>0</v>
      </c>
      <c r="J324" s="4">
        <f t="shared" si="44"/>
        <v>0</v>
      </c>
      <c r="K324" s="4">
        <f t="shared" si="45"/>
        <v>0</v>
      </c>
      <c r="L324" s="4">
        <f t="shared" ref="L324:L361" si="47">L323-D324-E324</f>
        <v>0</v>
      </c>
    </row>
    <row r="325" spans="1:12" x14ac:dyDescent="0.25">
      <c r="A325" s="15">
        <f t="shared" si="46"/>
        <v>51561</v>
      </c>
      <c r="B325">
        <f t="shared" si="41"/>
        <v>27</v>
      </c>
      <c r="C325">
        <v>324</v>
      </c>
      <c r="D325" s="4">
        <f t="shared" si="42"/>
        <v>0</v>
      </c>
      <c r="E325" s="4">
        <f>IF(ISNA(VLOOKUP(A325,'Extra aflossing'!A:F,3,0)),0,VLOOKUP(A325,'Extra aflossing'!A:F,3,0))</f>
        <v>0</v>
      </c>
      <c r="F325" s="4">
        <f>L324*Invoer!$B$12/12</f>
        <v>0</v>
      </c>
      <c r="G325" s="4">
        <f>ABS(PMT(Invoer!$B$7/12,360-C325+1,L324,0))</f>
        <v>0</v>
      </c>
      <c r="H325" s="4">
        <f t="shared" si="40"/>
        <v>0</v>
      </c>
      <c r="I325" s="4">
        <f t="shared" si="43"/>
        <v>0</v>
      </c>
      <c r="J325" s="4">
        <f t="shared" si="44"/>
        <v>0</v>
      </c>
      <c r="K325" s="4">
        <f t="shared" si="45"/>
        <v>0</v>
      </c>
      <c r="L325" s="4">
        <f t="shared" si="47"/>
        <v>0</v>
      </c>
    </row>
    <row r="326" spans="1:12" x14ac:dyDescent="0.25">
      <c r="A326" s="15">
        <f t="shared" si="46"/>
        <v>51592</v>
      </c>
      <c r="B326">
        <f t="shared" si="41"/>
        <v>28</v>
      </c>
      <c r="C326">
        <v>325</v>
      </c>
      <c r="D326" s="4">
        <f t="shared" si="42"/>
        <v>0</v>
      </c>
      <c r="E326" s="4">
        <f>IF(ISNA(VLOOKUP(A326,'Extra aflossing'!A:F,3,0)),0,VLOOKUP(A326,'Extra aflossing'!A:F,3,0))</f>
        <v>0</v>
      </c>
      <c r="F326" s="4">
        <f>L325*Invoer!$B$12/12</f>
        <v>0</v>
      </c>
      <c r="G326" s="4">
        <f>ABS(PMT(Invoer!$B$7/12,360-C326+1,L325,0))</f>
        <v>0</v>
      </c>
      <c r="H326" s="4">
        <f t="shared" si="40"/>
        <v>0</v>
      </c>
      <c r="I326" s="4">
        <f t="shared" si="43"/>
        <v>0</v>
      </c>
      <c r="J326" s="4">
        <f t="shared" si="44"/>
        <v>0</v>
      </c>
      <c r="K326" s="4">
        <f t="shared" si="45"/>
        <v>0</v>
      </c>
      <c r="L326" s="4">
        <f t="shared" si="47"/>
        <v>0</v>
      </c>
    </row>
    <row r="327" spans="1:12" x14ac:dyDescent="0.25">
      <c r="A327" s="15">
        <f t="shared" si="46"/>
        <v>51622</v>
      </c>
      <c r="B327">
        <f t="shared" si="41"/>
        <v>28</v>
      </c>
      <c r="C327">
        <v>326</v>
      </c>
      <c r="D327" s="4">
        <f t="shared" si="42"/>
        <v>0</v>
      </c>
      <c r="E327" s="4">
        <f>IF(ISNA(VLOOKUP(A327,'Extra aflossing'!A:F,3,0)),0,VLOOKUP(A327,'Extra aflossing'!A:F,3,0))</f>
        <v>0</v>
      </c>
      <c r="F327" s="4">
        <f>L326*Invoer!$B$12/12</f>
        <v>0</v>
      </c>
      <c r="G327" s="4">
        <f>ABS(PMT(Invoer!$B$7/12,360-C327+1,L326,0))</f>
        <v>0</v>
      </c>
      <c r="H327" s="4">
        <f t="shared" si="40"/>
        <v>0</v>
      </c>
      <c r="I327" s="4">
        <f t="shared" si="43"/>
        <v>0</v>
      </c>
      <c r="J327" s="4">
        <f t="shared" si="44"/>
        <v>0</v>
      </c>
      <c r="K327" s="4">
        <f t="shared" si="45"/>
        <v>0</v>
      </c>
      <c r="L327" s="4">
        <f t="shared" si="47"/>
        <v>0</v>
      </c>
    </row>
    <row r="328" spans="1:12" x14ac:dyDescent="0.25">
      <c r="A328" s="15">
        <f t="shared" si="46"/>
        <v>51653</v>
      </c>
      <c r="B328">
        <f t="shared" si="41"/>
        <v>28</v>
      </c>
      <c r="C328">
        <v>327</v>
      </c>
      <c r="D328" s="4">
        <f t="shared" si="42"/>
        <v>0</v>
      </c>
      <c r="E328" s="4">
        <f>IF(ISNA(VLOOKUP(A328,'Extra aflossing'!A:F,3,0)),0,VLOOKUP(A328,'Extra aflossing'!A:F,3,0))</f>
        <v>0</v>
      </c>
      <c r="F328" s="4">
        <f>L327*Invoer!$B$12/12</f>
        <v>0</v>
      </c>
      <c r="G328" s="4">
        <f>ABS(PMT(Invoer!$B$7/12,360-C328+1,L327,0))</f>
        <v>0</v>
      </c>
      <c r="H328" s="4">
        <f t="shared" si="40"/>
        <v>0</v>
      </c>
      <c r="I328" s="4">
        <f t="shared" si="43"/>
        <v>0</v>
      </c>
      <c r="J328" s="4">
        <f t="shared" si="44"/>
        <v>0</v>
      </c>
      <c r="K328" s="4">
        <f t="shared" si="45"/>
        <v>0</v>
      </c>
      <c r="L328" s="4">
        <f t="shared" si="47"/>
        <v>0</v>
      </c>
    </row>
    <row r="329" spans="1:12" x14ac:dyDescent="0.25">
      <c r="A329" s="15">
        <f t="shared" si="46"/>
        <v>51683</v>
      </c>
      <c r="B329">
        <f t="shared" si="41"/>
        <v>28</v>
      </c>
      <c r="C329">
        <v>328</v>
      </c>
      <c r="D329" s="4">
        <f t="shared" si="42"/>
        <v>0</v>
      </c>
      <c r="E329" s="4">
        <f>IF(ISNA(VLOOKUP(A329,'Extra aflossing'!A:F,3,0)),0,VLOOKUP(A329,'Extra aflossing'!A:F,3,0))</f>
        <v>0</v>
      </c>
      <c r="F329" s="4">
        <f>L328*Invoer!$B$12/12</f>
        <v>0</v>
      </c>
      <c r="G329" s="4">
        <f>ABS(PMT(Invoer!$B$7/12,360-C329+1,L328,0))</f>
        <v>0</v>
      </c>
      <c r="H329" s="4">
        <f t="shared" si="40"/>
        <v>0</v>
      </c>
      <c r="I329" s="4">
        <f t="shared" si="43"/>
        <v>0</v>
      </c>
      <c r="J329" s="4">
        <f t="shared" si="44"/>
        <v>0</v>
      </c>
      <c r="K329" s="4">
        <f t="shared" si="45"/>
        <v>0</v>
      </c>
      <c r="L329" s="4">
        <f t="shared" si="47"/>
        <v>0</v>
      </c>
    </row>
    <row r="330" spans="1:12" x14ac:dyDescent="0.25">
      <c r="A330" s="15">
        <f t="shared" si="46"/>
        <v>51714</v>
      </c>
      <c r="B330">
        <f t="shared" si="41"/>
        <v>28</v>
      </c>
      <c r="C330">
        <v>329</v>
      </c>
      <c r="D330" s="4">
        <f t="shared" si="42"/>
        <v>0</v>
      </c>
      <c r="E330" s="4">
        <f>IF(ISNA(VLOOKUP(A330,'Extra aflossing'!A:F,3,0)),0,VLOOKUP(A330,'Extra aflossing'!A:F,3,0))</f>
        <v>0</v>
      </c>
      <c r="F330" s="4">
        <f>L329*Invoer!$B$12/12</f>
        <v>0</v>
      </c>
      <c r="G330" s="4">
        <f>ABS(PMT(Invoer!$B$7/12,360-C330+1,L329,0))</f>
        <v>0</v>
      </c>
      <c r="H330" s="4">
        <f t="shared" si="40"/>
        <v>0</v>
      </c>
      <c r="I330" s="4">
        <f t="shared" si="43"/>
        <v>0</v>
      </c>
      <c r="J330" s="4">
        <f t="shared" si="44"/>
        <v>0</v>
      </c>
      <c r="K330" s="4">
        <f t="shared" si="45"/>
        <v>0</v>
      </c>
      <c r="L330" s="4">
        <f t="shared" si="47"/>
        <v>0</v>
      </c>
    </row>
    <row r="331" spans="1:12" x14ac:dyDescent="0.25">
      <c r="A331" s="15">
        <f t="shared" si="46"/>
        <v>51745</v>
      </c>
      <c r="B331">
        <f t="shared" si="41"/>
        <v>28</v>
      </c>
      <c r="C331">
        <v>330</v>
      </c>
      <c r="D331" s="4">
        <f t="shared" si="42"/>
        <v>0</v>
      </c>
      <c r="E331" s="4">
        <f>IF(ISNA(VLOOKUP(A331,'Extra aflossing'!A:F,3,0)),0,VLOOKUP(A331,'Extra aflossing'!A:F,3,0))</f>
        <v>0</v>
      </c>
      <c r="F331" s="4">
        <f>L330*Invoer!$B$12/12</f>
        <v>0</v>
      </c>
      <c r="G331" s="4">
        <f>ABS(PMT(Invoer!$B$7/12,360-C331+1,L330,0))</f>
        <v>0</v>
      </c>
      <c r="H331" s="4">
        <f t="shared" si="40"/>
        <v>0</v>
      </c>
      <c r="I331" s="4">
        <f t="shared" si="43"/>
        <v>0</v>
      </c>
      <c r="J331" s="4">
        <f t="shared" si="44"/>
        <v>0</v>
      </c>
      <c r="K331" s="4">
        <f t="shared" si="45"/>
        <v>0</v>
      </c>
      <c r="L331" s="4">
        <f t="shared" si="47"/>
        <v>0</v>
      </c>
    </row>
    <row r="332" spans="1:12" x14ac:dyDescent="0.25">
      <c r="A332" s="15">
        <f t="shared" si="46"/>
        <v>51775</v>
      </c>
      <c r="B332">
        <f t="shared" si="41"/>
        <v>28</v>
      </c>
      <c r="C332">
        <v>331</v>
      </c>
      <c r="D332" s="4">
        <f t="shared" si="42"/>
        <v>0</v>
      </c>
      <c r="E332" s="4">
        <f>IF(ISNA(VLOOKUP(A332,'Extra aflossing'!A:F,3,0)),0,VLOOKUP(A332,'Extra aflossing'!A:F,3,0))</f>
        <v>0</v>
      </c>
      <c r="F332" s="4">
        <f>L331*Invoer!$B$12/12</f>
        <v>0</v>
      </c>
      <c r="G332" s="4">
        <f>ABS(PMT(Invoer!$B$7/12,360-C332+1,L331,0))</f>
        <v>0</v>
      </c>
      <c r="H332" s="4">
        <f t="shared" si="40"/>
        <v>0</v>
      </c>
      <c r="I332" s="4">
        <f t="shared" si="43"/>
        <v>0</v>
      </c>
      <c r="J332" s="4">
        <f t="shared" si="44"/>
        <v>0</v>
      </c>
      <c r="K332" s="4">
        <f t="shared" si="45"/>
        <v>0</v>
      </c>
      <c r="L332" s="4">
        <f t="shared" si="47"/>
        <v>0</v>
      </c>
    </row>
    <row r="333" spans="1:12" x14ac:dyDescent="0.25">
      <c r="A333" s="15">
        <f t="shared" si="46"/>
        <v>51806</v>
      </c>
      <c r="B333">
        <f t="shared" si="41"/>
        <v>28</v>
      </c>
      <c r="C333">
        <v>332</v>
      </c>
      <c r="D333" s="4">
        <f t="shared" si="42"/>
        <v>0</v>
      </c>
      <c r="E333" s="4">
        <f>IF(ISNA(VLOOKUP(A333,'Extra aflossing'!A:F,3,0)),0,VLOOKUP(A333,'Extra aflossing'!A:F,3,0))</f>
        <v>0</v>
      </c>
      <c r="F333" s="4">
        <f>L332*Invoer!$B$12/12</f>
        <v>0</v>
      </c>
      <c r="G333" s="4">
        <f>ABS(PMT(Invoer!$B$7/12,360-C333+1,L332,0))</f>
        <v>0</v>
      </c>
      <c r="H333" s="4">
        <f t="shared" si="40"/>
        <v>0</v>
      </c>
      <c r="I333" s="4">
        <f t="shared" si="43"/>
        <v>0</v>
      </c>
      <c r="J333" s="4">
        <f t="shared" si="44"/>
        <v>0</v>
      </c>
      <c r="K333" s="4">
        <f t="shared" si="45"/>
        <v>0</v>
      </c>
      <c r="L333" s="4">
        <f t="shared" si="47"/>
        <v>0</v>
      </c>
    </row>
    <row r="334" spans="1:12" x14ac:dyDescent="0.25">
      <c r="A334" s="15">
        <f t="shared" si="46"/>
        <v>51836</v>
      </c>
      <c r="B334">
        <f t="shared" si="41"/>
        <v>28</v>
      </c>
      <c r="C334">
        <v>333</v>
      </c>
      <c r="D334" s="4">
        <f t="shared" si="42"/>
        <v>0</v>
      </c>
      <c r="E334" s="4">
        <f>IF(ISNA(VLOOKUP(A334,'Extra aflossing'!A:F,3,0)),0,VLOOKUP(A334,'Extra aflossing'!A:F,3,0))</f>
        <v>0</v>
      </c>
      <c r="F334" s="4">
        <f>L333*Invoer!$B$12/12</f>
        <v>0</v>
      </c>
      <c r="G334" s="4">
        <f>ABS(PMT(Invoer!$B$7/12,360-C334+1,L333,0))</f>
        <v>0</v>
      </c>
      <c r="H334" s="4">
        <f t="shared" si="40"/>
        <v>0</v>
      </c>
      <c r="I334" s="4">
        <f t="shared" si="43"/>
        <v>0</v>
      </c>
      <c r="J334" s="4">
        <f t="shared" si="44"/>
        <v>0</v>
      </c>
      <c r="K334" s="4">
        <f t="shared" si="45"/>
        <v>0</v>
      </c>
      <c r="L334" s="4">
        <f t="shared" si="47"/>
        <v>0</v>
      </c>
    </row>
    <row r="335" spans="1:12" x14ac:dyDescent="0.25">
      <c r="A335" s="15">
        <f t="shared" si="46"/>
        <v>51867</v>
      </c>
      <c r="B335">
        <f t="shared" si="41"/>
        <v>28</v>
      </c>
      <c r="C335">
        <v>334</v>
      </c>
      <c r="D335" s="4">
        <f t="shared" si="42"/>
        <v>0</v>
      </c>
      <c r="E335" s="4">
        <f>IF(ISNA(VLOOKUP(A335,'Extra aflossing'!A:F,3,0)),0,VLOOKUP(A335,'Extra aflossing'!A:F,3,0))</f>
        <v>0</v>
      </c>
      <c r="F335" s="4">
        <f>L334*Invoer!$B$12/12</f>
        <v>0</v>
      </c>
      <c r="G335" s="4">
        <f>ABS(PMT(Invoer!$B$7/12,360-C335+1,L334,0))</f>
        <v>0</v>
      </c>
      <c r="H335" s="4">
        <f t="shared" si="40"/>
        <v>0</v>
      </c>
      <c r="I335" s="4">
        <f t="shared" si="43"/>
        <v>0</v>
      </c>
      <c r="J335" s="4">
        <f t="shared" si="44"/>
        <v>0</v>
      </c>
      <c r="K335" s="4">
        <f t="shared" si="45"/>
        <v>0</v>
      </c>
      <c r="L335" s="4">
        <f t="shared" si="47"/>
        <v>0</v>
      </c>
    </row>
    <row r="336" spans="1:12" x14ac:dyDescent="0.25">
      <c r="A336" s="15">
        <f t="shared" si="46"/>
        <v>51898</v>
      </c>
      <c r="B336">
        <f t="shared" si="41"/>
        <v>28</v>
      </c>
      <c r="C336">
        <v>335</v>
      </c>
      <c r="D336" s="4">
        <f t="shared" si="42"/>
        <v>0</v>
      </c>
      <c r="E336" s="4">
        <f>IF(ISNA(VLOOKUP(A336,'Extra aflossing'!A:F,3,0)),0,VLOOKUP(A336,'Extra aflossing'!A:F,3,0))</f>
        <v>0</v>
      </c>
      <c r="F336" s="4">
        <f>L335*Invoer!$B$12/12</f>
        <v>0</v>
      </c>
      <c r="G336" s="4">
        <f>ABS(PMT(Invoer!$B$7/12,360-C336+1,L335,0))</f>
        <v>0</v>
      </c>
      <c r="H336" s="4">
        <f t="shared" si="40"/>
        <v>0</v>
      </c>
      <c r="I336" s="4">
        <f t="shared" si="43"/>
        <v>0</v>
      </c>
      <c r="J336" s="4">
        <f t="shared" si="44"/>
        <v>0</v>
      </c>
      <c r="K336" s="4">
        <f t="shared" si="45"/>
        <v>0</v>
      </c>
      <c r="L336" s="4">
        <f t="shared" si="47"/>
        <v>0</v>
      </c>
    </row>
    <row r="337" spans="1:12" x14ac:dyDescent="0.25">
      <c r="A337" s="15">
        <f t="shared" si="46"/>
        <v>51926</v>
      </c>
      <c r="B337">
        <f t="shared" si="41"/>
        <v>28</v>
      </c>
      <c r="C337">
        <v>336</v>
      </c>
      <c r="D337" s="4">
        <f t="shared" si="42"/>
        <v>0</v>
      </c>
      <c r="E337" s="4">
        <f>IF(ISNA(VLOOKUP(A337,'Extra aflossing'!A:F,3,0)),0,VLOOKUP(A337,'Extra aflossing'!A:F,3,0))</f>
        <v>0</v>
      </c>
      <c r="F337" s="4">
        <f>L336*Invoer!$B$12/12</f>
        <v>0</v>
      </c>
      <c r="G337" s="4">
        <f>ABS(PMT(Invoer!$B$7/12,360-C337+1,L336,0))</f>
        <v>0</v>
      </c>
      <c r="H337" s="4">
        <f t="shared" si="40"/>
        <v>0</v>
      </c>
      <c r="I337" s="4">
        <f t="shared" si="43"/>
        <v>0</v>
      </c>
      <c r="J337" s="4">
        <f t="shared" si="44"/>
        <v>0</v>
      </c>
      <c r="K337" s="4">
        <f t="shared" si="45"/>
        <v>0</v>
      </c>
      <c r="L337" s="4">
        <f t="shared" si="47"/>
        <v>0</v>
      </c>
    </row>
    <row r="338" spans="1:12" x14ac:dyDescent="0.25">
      <c r="A338" s="15">
        <f t="shared" si="46"/>
        <v>51957</v>
      </c>
      <c r="B338">
        <f t="shared" si="41"/>
        <v>29</v>
      </c>
      <c r="C338">
        <v>337</v>
      </c>
      <c r="D338" s="4">
        <f t="shared" si="42"/>
        <v>0</v>
      </c>
      <c r="E338" s="4">
        <f>IF(ISNA(VLOOKUP(A338,'Extra aflossing'!A:F,3,0)),0,VLOOKUP(A338,'Extra aflossing'!A:F,3,0))</f>
        <v>0</v>
      </c>
      <c r="F338" s="4">
        <f>L337*Invoer!$B$12/12</f>
        <v>0</v>
      </c>
      <c r="G338" s="4">
        <f>ABS(PMT(Invoer!$B$7/12,360-C338+1,L337,0))</f>
        <v>0</v>
      </c>
      <c r="H338" s="4">
        <f t="shared" si="40"/>
        <v>0</v>
      </c>
      <c r="I338" s="4">
        <f t="shared" si="43"/>
        <v>0</v>
      </c>
      <c r="J338" s="4">
        <f t="shared" si="44"/>
        <v>0</v>
      </c>
      <c r="K338" s="4">
        <f t="shared" si="45"/>
        <v>0</v>
      </c>
      <c r="L338" s="4">
        <f t="shared" si="47"/>
        <v>0</v>
      </c>
    </row>
    <row r="339" spans="1:12" x14ac:dyDescent="0.25">
      <c r="A339" s="15">
        <f t="shared" si="46"/>
        <v>51987</v>
      </c>
      <c r="B339">
        <f t="shared" si="41"/>
        <v>29</v>
      </c>
      <c r="C339">
        <v>338</v>
      </c>
      <c r="D339" s="4">
        <f t="shared" si="42"/>
        <v>0</v>
      </c>
      <c r="E339" s="4">
        <f>IF(ISNA(VLOOKUP(A339,'Extra aflossing'!A:F,3,0)),0,VLOOKUP(A339,'Extra aflossing'!A:F,3,0))</f>
        <v>0</v>
      </c>
      <c r="F339" s="4">
        <f>L338*Invoer!$B$12/12</f>
        <v>0</v>
      </c>
      <c r="G339" s="4">
        <f>ABS(PMT(Invoer!$B$7/12,360-C339+1,L338,0))</f>
        <v>0</v>
      </c>
      <c r="H339" s="4">
        <f t="shared" si="40"/>
        <v>0</v>
      </c>
      <c r="I339" s="4">
        <f t="shared" si="43"/>
        <v>0</v>
      </c>
      <c r="J339" s="4">
        <f t="shared" si="44"/>
        <v>0</v>
      </c>
      <c r="K339" s="4">
        <f t="shared" si="45"/>
        <v>0</v>
      </c>
      <c r="L339" s="4">
        <f t="shared" si="47"/>
        <v>0</v>
      </c>
    </row>
    <row r="340" spans="1:12" x14ac:dyDescent="0.25">
      <c r="A340" s="15">
        <f t="shared" si="46"/>
        <v>52018</v>
      </c>
      <c r="B340">
        <f t="shared" si="41"/>
        <v>29</v>
      </c>
      <c r="C340">
        <v>339</v>
      </c>
      <c r="D340" s="4">
        <f t="shared" si="42"/>
        <v>0</v>
      </c>
      <c r="E340" s="4">
        <f>IF(ISNA(VLOOKUP(A340,'Extra aflossing'!A:F,3,0)),0,VLOOKUP(A340,'Extra aflossing'!A:F,3,0))</f>
        <v>0</v>
      </c>
      <c r="F340" s="4">
        <f>L339*Invoer!$B$12/12</f>
        <v>0</v>
      </c>
      <c r="G340" s="4">
        <f>ABS(PMT(Invoer!$B$7/12,360-C340+1,L339,0))</f>
        <v>0</v>
      </c>
      <c r="H340" s="4">
        <f t="shared" si="40"/>
        <v>0</v>
      </c>
      <c r="I340" s="4">
        <f t="shared" si="43"/>
        <v>0</v>
      </c>
      <c r="J340" s="4">
        <f t="shared" si="44"/>
        <v>0</v>
      </c>
      <c r="K340" s="4">
        <f t="shared" si="45"/>
        <v>0</v>
      </c>
      <c r="L340" s="4">
        <f t="shared" si="47"/>
        <v>0</v>
      </c>
    </row>
    <row r="341" spans="1:12" x14ac:dyDescent="0.25">
      <c r="A341" s="15">
        <f t="shared" si="46"/>
        <v>52048</v>
      </c>
      <c r="B341">
        <f t="shared" si="41"/>
        <v>29</v>
      </c>
      <c r="C341">
        <v>340</v>
      </c>
      <c r="D341" s="4">
        <f t="shared" si="42"/>
        <v>0</v>
      </c>
      <c r="E341" s="4">
        <f>IF(ISNA(VLOOKUP(A341,'Extra aflossing'!A:F,3,0)),0,VLOOKUP(A341,'Extra aflossing'!A:F,3,0))</f>
        <v>0</v>
      </c>
      <c r="F341" s="4">
        <f>L340*Invoer!$B$12/12</f>
        <v>0</v>
      </c>
      <c r="G341" s="4">
        <f>ABS(PMT(Invoer!$B$7/12,360-C341+1,L340,0))</f>
        <v>0</v>
      </c>
      <c r="H341" s="4">
        <f t="shared" si="40"/>
        <v>0</v>
      </c>
      <c r="I341" s="4">
        <f t="shared" si="43"/>
        <v>0</v>
      </c>
      <c r="J341" s="4">
        <f t="shared" si="44"/>
        <v>0</v>
      </c>
      <c r="K341" s="4">
        <f t="shared" si="45"/>
        <v>0</v>
      </c>
      <c r="L341" s="4">
        <f t="shared" si="47"/>
        <v>0</v>
      </c>
    </row>
    <row r="342" spans="1:12" x14ac:dyDescent="0.25">
      <c r="A342" s="15">
        <f t="shared" si="46"/>
        <v>52079</v>
      </c>
      <c r="B342">
        <f t="shared" si="41"/>
        <v>29</v>
      </c>
      <c r="C342">
        <v>341</v>
      </c>
      <c r="D342" s="4">
        <f t="shared" si="42"/>
        <v>0</v>
      </c>
      <c r="E342" s="4">
        <f>IF(ISNA(VLOOKUP(A342,'Extra aflossing'!A:F,3,0)),0,VLOOKUP(A342,'Extra aflossing'!A:F,3,0))</f>
        <v>0</v>
      </c>
      <c r="F342" s="4">
        <f>L341*Invoer!$B$12/12</f>
        <v>0</v>
      </c>
      <c r="G342" s="4">
        <f>ABS(PMT(Invoer!$B$7/12,360-C342+1,L341,0))</f>
        <v>0</v>
      </c>
      <c r="H342" s="4">
        <f t="shared" si="40"/>
        <v>0</v>
      </c>
      <c r="I342" s="4">
        <f t="shared" si="43"/>
        <v>0</v>
      </c>
      <c r="J342" s="4">
        <f t="shared" si="44"/>
        <v>0</v>
      </c>
      <c r="K342" s="4">
        <f t="shared" si="45"/>
        <v>0</v>
      </c>
      <c r="L342" s="4">
        <f t="shared" si="47"/>
        <v>0</v>
      </c>
    </row>
    <row r="343" spans="1:12" x14ac:dyDescent="0.25">
      <c r="A343" s="15">
        <f t="shared" si="46"/>
        <v>52110</v>
      </c>
      <c r="B343">
        <f t="shared" si="41"/>
        <v>29</v>
      </c>
      <c r="C343">
        <v>342</v>
      </c>
      <c r="D343" s="4">
        <f t="shared" si="42"/>
        <v>0</v>
      </c>
      <c r="E343" s="4">
        <f>IF(ISNA(VLOOKUP(A343,'Extra aflossing'!A:F,3,0)),0,VLOOKUP(A343,'Extra aflossing'!A:F,3,0))</f>
        <v>0</v>
      </c>
      <c r="F343" s="4">
        <f>L342*Invoer!$B$12/12</f>
        <v>0</v>
      </c>
      <c r="G343" s="4">
        <f>ABS(PMT(Invoer!$B$7/12,360-C343+1,L342,0))</f>
        <v>0</v>
      </c>
      <c r="H343" s="4">
        <f t="shared" si="40"/>
        <v>0</v>
      </c>
      <c r="I343" s="4">
        <f t="shared" si="43"/>
        <v>0</v>
      </c>
      <c r="J343" s="4">
        <f t="shared" si="44"/>
        <v>0</v>
      </c>
      <c r="K343" s="4">
        <f t="shared" si="45"/>
        <v>0</v>
      </c>
      <c r="L343" s="4">
        <f t="shared" si="47"/>
        <v>0</v>
      </c>
    </row>
    <row r="344" spans="1:12" x14ac:dyDescent="0.25">
      <c r="A344" s="15">
        <f t="shared" si="46"/>
        <v>52140</v>
      </c>
      <c r="B344">
        <f t="shared" si="41"/>
        <v>29</v>
      </c>
      <c r="C344">
        <v>343</v>
      </c>
      <c r="D344" s="4">
        <f t="shared" si="42"/>
        <v>0</v>
      </c>
      <c r="E344" s="4">
        <f>IF(ISNA(VLOOKUP(A344,'Extra aflossing'!A:F,3,0)),0,VLOOKUP(A344,'Extra aflossing'!A:F,3,0))</f>
        <v>0</v>
      </c>
      <c r="F344" s="4">
        <f>L343*Invoer!$B$12/12</f>
        <v>0</v>
      </c>
      <c r="G344" s="4">
        <f>ABS(PMT(Invoer!$B$7/12,360-C344+1,L343,0))</f>
        <v>0</v>
      </c>
      <c r="H344" s="4">
        <f t="shared" si="40"/>
        <v>0</v>
      </c>
      <c r="I344" s="4">
        <f t="shared" si="43"/>
        <v>0</v>
      </c>
      <c r="J344" s="4">
        <f t="shared" si="44"/>
        <v>0</v>
      </c>
      <c r="K344" s="4">
        <f t="shared" si="45"/>
        <v>0</v>
      </c>
      <c r="L344" s="4">
        <f t="shared" si="47"/>
        <v>0</v>
      </c>
    </row>
    <row r="345" spans="1:12" x14ac:dyDescent="0.25">
      <c r="A345" s="15">
        <f t="shared" si="46"/>
        <v>52171</v>
      </c>
      <c r="B345">
        <f t="shared" si="41"/>
        <v>29</v>
      </c>
      <c r="C345">
        <v>344</v>
      </c>
      <c r="D345" s="4">
        <f t="shared" si="42"/>
        <v>0</v>
      </c>
      <c r="E345" s="4">
        <f>IF(ISNA(VLOOKUP(A345,'Extra aflossing'!A:F,3,0)),0,VLOOKUP(A345,'Extra aflossing'!A:F,3,0))</f>
        <v>0</v>
      </c>
      <c r="F345" s="4">
        <f>L344*Invoer!$B$12/12</f>
        <v>0</v>
      </c>
      <c r="G345" s="4">
        <f>ABS(PMT(Invoer!$B$7/12,360-C345+1,L344,0))</f>
        <v>0</v>
      </c>
      <c r="H345" s="4">
        <f t="shared" si="40"/>
        <v>0</v>
      </c>
      <c r="I345" s="4">
        <f t="shared" si="43"/>
        <v>0</v>
      </c>
      <c r="J345" s="4">
        <f t="shared" si="44"/>
        <v>0</v>
      </c>
      <c r="K345" s="4">
        <f t="shared" si="45"/>
        <v>0</v>
      </c>
      <c r="L345" s="4">
        <f t="shared" si="47"/>
        <v>0</v>
      </c>
    </row>
    <row r="346" spans="1:12" x14ac:dyDescent="0.25">
      <c r="A346" s="15">
        <f t="shared" si="46"/>
        <v>52201</v>
      </c>
      <c r="B346">
        <f t="shared" si="41"/>
        <v>29</v>
      </c>
      <c r="C346">
        <v>345</v>
      </c>
      <c r="D346" s="4">
        <f t="shared" si="42"/>
        <v>0</v>
      </c>
      <c r="E346" s="4">
        <f>IF(ISNA(VLOOKUP(A346,'Extra aflossing'!A:F,3,0)),0,VLOOKUP(A346,'Extra aflossing'!A:F,3,0))</f>
        <v>0</v>
      </c>
      <c r="F346" s="4">
        <f>L345*Invoer!$B$12/12</f>
        <v>0</v>
      </c>
      <c r="G346" s="4">
        <f>ABS(PMT(Invoer!$B$7/12,360-C346+1,L345,0))</f>
        <v>0</v>
      </c>
      <c r="H346" s="4">
        <f t="shared" si="40"/>
        <v>0</v>
      </c>
      <c r="I346" s="4">
        <f t="shared" si="43"/>
        <v>0</v>
      </c>
      <c r="J346" s="4">
        <f t="shared" si="44"/>
        <v>0</v>
      </c>
      <c r="K346" s="4">
        <f t="shared" si="45"/>
        <v>0</v>
      </c>
      <c r="L346" s="4">
        <f t="shared" si="47"/>
        <v>0</v>
      </c>
    </row>
    <row r="347" spans="1:12" x14ac:dyDescent="0.25">
      <c r="A347" s="15">
        <f t="shared" si="46"/>
        <v>52232</v>
      </c>
      <c r="B347">
        <f t="shared" si="41"/>
        <v>29</v>
      </c>
      <c r="C347">
        <v>346</v>
      </c>
      <c r="D347" s="4">
        <f t="shared" si="42"/>
        <v>0</v>
      </c>
      <c r="E347" s="4">
        <f>IF(ISNA(VLOOKUP(A347,'Extra aflossing'!A:F,3,0)),0,VLOOKUP(A347,'Extra aflossing'!A:F,3,0))</f>
        <v>0</v>
      </c>
      <c r="F347" s="4">
        <f>L346*Invoer!$B$12/12</f>
        <v>0</v>
      </c>
      <c r="G347" s="4">
        <f>ABS(PMT(Invoer!$B$7/12,360-C347+1,L346,0))</f>
        <v>0</v>
      </c>
      <c r="H347" s="4">
        <f t="shared" si="40"/>
        <v>0</v>
      </c>
      <c r="I347" s="4">
        <f t="shared" si="43"/>
        <v>0</v>
      </c>
      <c r="J347" s="4">
        <f t="shared" si="44"/>
        <v>0</v>
      </c>
      <c r="K347" s="4">
        <f t="shared" si="45"/>
        <v>0</v>
      </c>
      <c r="L347" s="4">
        <f t="shared" si="47"/>
        <v>0</v>
      </c>
    </row>
    <row r="348" spans="1:12" x14ac:dyDescent="0.25">
      <c r="A348" s="15">
        <f t="shared" si="46"/>
        <v>52263</v>
      </c>
      <c r="B348">
        <f t="shared" si="41"/>
        <v>29</v>
      </c>
      <c r="C348">
        <v>347</v>
      </c>
      <c r="D348" s="4">
        <f t="shared" si="42"/>
        <v>0</v>
      </c>
      <c r="E348" s="4">
        <f>IF(ISNA(VLOOKUP(A348,'Extra aflossing'!A:F,3,0)),0,VLOOKUP(A348,'Extra aflossing'!A:F,3,0))</f>
        <v>0</v>
      </c>
      <c r="F348" s="4">
        <f>L347*Invoer!$B$12/12</f>
        <v>0</v>
      </c>
      <c r="G348" s="4">
        <f>ABS(PMT(Invoer!$B$7/12,360-C348+1,L347,0))</f>
        <v>0</v>
      </c>
      <c r="H348" s="4">
        <f t="shared" si="40"/>
        <v>0</v>
      </c>
      <c r="I348" s="4">
        <f t="shared" si="43"/>
        <v>0</v>
      </c>
      <c r="J348" s="4">
        <f t="shared" si="44"/>
        <v>0</v>
      </c>
      <c r="K348" s="4">
        <f t="shared" si="45"/>
        <v>0</v>
      </c>
      <c r="L348" s="4">
        <f t="shared" si="47"/>
        <v>0</v>
      </c>
    </row>
    <row r="349" spans="1:12" x14ac:dyDescent="0.25">
      <c r="A349" s="15">
        <f t="shared" si="46"/>
        <v>52291</v>
      </c>
      <c r="B349">
        <f t="shared" si="41"/>
        <v>29</v>
      </c>
      <c r="C349">
        <v>348</v>
      </c>
      <c r="D349" s="4">
        <f t="shared" si="42"/>
        <v>0</v>
      </c>
      <c r="E349" s="4">
        <f>IF(ISNA(VLOOKUP(A349,'Extra aflossing'!A:F,3,0)),0,VLOOKUP(A349,'Extra aflossing'!A:F,3,0))</f>
        <v>0</v>
      </c>
      <c r="F349" s="4">
        <f>L348*Invoer!$B$12/12</f>
        <v>0</v>
      </c>
      <c r="G349" s="4">
        <f>ABS(PMT(Invoer!$B$7/12,360-C349+1,L348,0))</f>
        <v>0</v>
      </c>
      <c r="H349" s="4">
        <f t="shared" si="40"/>
        <v>0</v>
      </c>
      <c r="I349" s="4">
        <f t="shared" si="43"/>
        <v>0</v>
      </c>
      <c r="J349" s="4">
        <f t="shared" si="44"/>
        <v>0</v>
      </c>
      <c r="K349" s="4">
        <f t="shared" si="45"/>
        <v>0</v>
      </c>
      <c r="L349" s="4">
        <f t="shared" si="47"/>
        <v>0</v>
      </c>
    </row>
    <row r="350" spans="1:12" x14ac:dyDescent="0.25">
      <c r="A350" s="15">
        <f t="shared" si="46"/>
        <v>52322</v>
      </c>
      <c r="B350">
        <f t="shared" si="41"/>
        <v>30</v>
      </c>
      <c r="C350">
        <v>349</v>
      </c>
      <c r="D350" s="4">
        <f t="shared" si="42"/>
        <v>0</v>
      </c>
      <c r="E350" s="4">
        <f>IF(ISNA(VLOOKUP(A350,'Extra aflossing'!A:F,3,0)),0,VLOOKUP(A350,'Extra aflossing'!A:F,3,0))</f>
        <v>0</v>
      </c>
      <c r="F350" s="4">
        <f>L349*Invoer!$B$12/12</f>
        <v>0</v>
      </c>
      <c r="G350" s="4">
        <f>ABS(PMT(Invoer!$B$7/12,360-C350+1,L349,0))</f>
        <v>0</v>
      </c>
      <c r="H350" s="4">
        <f t="shared" si="40"/>
        <v>0</v>
      </c>
      <c r="I350" s="4">
        <f t="shared" si="43"/>
        <v>0</v>
      </c>
      <c r="J350" s="4">
        <f t="shared" si="44"/>
        <v>0</v>
      </c>
      <c r="K350" s="4">
        <f t="shared" si="45"/>
        <v>0</v>
      </c>
      <c r="L350" s="4">
        <f t="shared" si="47"/>
        <v>0</v>
      </c>
    </row>
    <row r="351" spans="1:12" x14ac:dyDescent="0.25">
      <c r="A351" s="15">
        <f t="shared" si="46"/>
        <v>52352</v>
      </c>
      <c r="B351">
        <f t="shared" si="41"/>
        <v>30</v>
      </c>
      <c r="C351">
        <v>350</v>
      </c>
      <c r="D351" s="4">
        <f t="shared" si="42"/>
        <v>0</v>
      </c>
      <c r="E351" s="4">
        <f>IF(ISNA(VLOOKUP(A351,'Extra aflossing'!A:F,3,0)),0,VLOOKUP(A351,'Extra aflossing'!A:F,3,0))</f>
        <v>0</v>
      </c>
      <c r="F351" s="4">
        <f>L350*Invoer!$B$12/12</f>
        <v>0</v>
      </c>
      <c r="G351" s="4">
        <f>ABS(PMT(Invoer!$B$7/12,360-C351+1,L350,0))</f>
        <v>0</v>
      </c>
      <c r="H351" s="4">
        <f t="shared" si="40"/>
        <v>0</v>
      </c>
      <c r="I351" s="4">
        <f t="shared" si="43"/>
        <v>0</v>
      </c>
      <c r="J351" s="4">
        <f t="shared" si="44"/>
        <v>0</v>
      </c>
      <c r="K351" s="4">
        <f t="shared" si="45"/>
        <v>0</v>
      </c>
      <c r="L351" s="4">
        <f t="shared" si="47"/>
        <v>0</v>
      </c>
    </row>
    <row r="352" spans="1:12" x14ac:dyDescent="0.25">
      <c r="A352" s="15">
        <f t="shared" si="46"/>
        <v>52383</v>
      </c>
      <c r="B352">
        <f t="shared" si="41"/>
        <v>30</v>
      </c>
      <c r="C352">
        <v>351</v>
      </c>
      <c r="D352" s="4">
        <f t="shared" si="42"/>
        <v>0</v>
      </c>
      <c r="E352" s="4">
        <f>IF(ISNA(VLOOKUP(A352,'Extra aflossing'!A:F,3,0)),0,VLOOKUP(A352,'Extra aflossing'!A:F,3,0))</f>
        <v>0</v>
      </c>
      <c r="F352" s="4">
        <f>L351*Invoer!$B$12/12</f>
        <v>0</v>
      </c>
      <c r="G352" s="4">
        <f>ABS(PMT(Invoer!$B$7/12,360-C352+1,L351,0))</f>
        <v>0</v>
      </c>
      <c r="H352" s="4">
        <f t="shared" si="40"/>
        <v>0</v>
      </c>
      <c r="I352" s="4">
        <f t="shared" si="43"/>
        <v>0</v>
      </c>
      <c r="J352" s="4">
        <f t="shared" si="44"/>
        <v>0</v>
      </c>
      <c r="K352" s="4">
        <f t="shared" si="45"/>
        <v>0</v>
      </c>
      <c r="L352" s="4">
        <f t="shared" si="47"/>
        <v>0</v>
      </c>
    </row>
    <row r="353" spans="1:12" x14ac:dyDescent="0.25">
      <c r="A353" s="15">
        <f t="shared" si="46"/>
        <v>52413</v>
      </c>
      <c r="B353">
        <f t="shared" si="41"/>
        <v>30</v>
      </c>
      <c r="C353">
        <v>352</v>
      </c>
      <c r="D353" s="4">
        <f t="shared" si="42"/>
        <v>0</v>
      </c>
      <c r="E353" s="4">
        <f>IF(ISNA(VLOOKUP(A353,'Extra aflossing'!A:F,3,0)),0,VLOOKUP(A353,'Extra aflossing'!A:F,3,0))</f>
        <v>0</v>
      </c>
      <c r="F353" s="4">
        <f>L352*Invoer!$B$12/12</f>
        <v>0</v>
      </c>
      <c r="G353" s="4">
        <f>ABS(PMT(Invoer!$B$7/12,360-C353+1,L352,0))</f>
        <v>0</v>
      </c>
      <c r="H353" s="4">
        <f t="shared" si="40"/>
        <v>0</v>
      </c>
      <c r="I353" s="4">
        <f t="shared" si="43"/>
        <v>0</v>
      </c>
      <c r="J353" s="4">
        <f t="shared" si="44"/>
        <v>0</v>
      </c>
      <c r="K353" s="4">
        <f t="shared" si="45"/>
        <v>0</v>
      </c>
      <c r="L353" s="4">
        <f t="shared" si="47"/>
        <v>0</v>
      </c>
    </row>
    <row r="354" spans="1:12" x14ac:dyDescent="0.25">
      <c r="A354" s="15">
        <f t="shared" si="46"/>
        <v>52444</v>
      </c>
      <c r="B354">
        <f t="shared" si="41"/>
        <v>30</v>
      </c>
      <c r="C354">
        <v>353</v>
      </c>
      <c r="D354" s="4">
        <f t="shared" si="42"/>
        <v>0</v>
      </c>
      <c r="E354" s="4">
        <f>IF(ISNA(VLOOKUP(A354,'Extra aflossing'!A:F,3,0)),0,VLOOKUP(A354,'Extra aflossing'!A:F,3,0))</f>
        <v>0</v>
      </c>
      <c r="F354" s="4">
        <f>L353*Invoer!$B$12/12</f>
        <v>0</v>
      </c>
      <c r="G354" s="4">
        <f>ABS(PMT(Invoer!$B$7/12,360-C354+1,L353,0))</f>
        <v>0</v>
      </c>
      <c r="H354" s="4">
        <f t="shared" si="40"/>
        <v>0</v>
      </c>
      <c r="I354" s="4">
        <f t="shared" si="43"/>
        <v>0</v>
      </c>
      <c r="J354" s="4">
        <f t="shared" si="44"/>
        <v>0</v>
      </c>
      <c r="K354" s="4">
        <f t="shared" si="45"/>
        <v>0</v>
      </c>
      <c r="L354" s="4">
        <f t="shared" si="47"/>
        <v>0</v>
      </c>
    </row>
    <row r="355" spans="1:12" x14ac:dyDescent="0.25">
      <c r="A355" s="15">
        <f t="shared" si="46"/>
        <v>52475</v>
      </c>
      <c r="B355">
        <f t="shared" si="41"/>
        <v>30</v>
      </c>
      <c r="C355">
        <v>354</v>
      </c>
      <c r="D355" s="4">
        <f t="shared" si="42"/>
        <v>0</v>
      </c>
      <c r="E355" s="4">
        <f>IF(ISNA(VLOOKUP(A355,'Extra aflossing'!A:F,3,0)),0,VLOOKUP(A355,'Extra aflossing'!A:F,3,0))</f>
        <v>0</v>
      </c>
      <c r="F355" s="4">
        <f>L354*Invoer!$B$12/12</f>
        <v>0</v>
      </c>
      <c r="G355" s="4">
        <f>ABS(PMT(Invoer!$B$7/12,360-C355+1,L354,0))</f>
        <v>0</v>
      </c>
      <c r="H355" s="4">
        <f t="shared" si="40"/>
        <v>0</v>
      </c>
      <c r="I355" s="4">
        <f t="shared" si="43"/>
        <v>0</v>
      </c>
      <c r="J355" s="4">
        <f t="shared" si="44"/>
        <v>0</v>
      </c>
      <c r="K355" s="4">
        <f t="shared" si="45"/>
        <v>0</v>
      </c>
      <c r="L355" s="4">
        <f t="shared" si="47"/>
        <v>0</v>
      </c>
    </row>
    <row r="356" spans="1:12" x14ac:dyDescent="0.25">
      <c r="A356" s="15">
        <f t="shared" si="46"/>
        <v>52505</v>
      </c>
      <c r="B356">
        <f t="shared" si="41"/>
        <v>30</v>
      </c>
      <c r="C356">
        <v>355</v>
      </c>
      <c r="D356" s="4">
        <f t="shared" si="42"/>
        <v>0</v>
      </c>
      <c r="E356" s="4">
        <f>IF(ISNA(VLOOKUP(A356,'Extra aflossing'!A:F,3,0)),0,VLOOKUP(A356,'Extra aflossing'!A:F,3,0))</f>
        <v>0</v>
      </c>
      <c r="F356" s="4">
        <f>L355*Invoer!$B$12/12</f>
        <v>0</v>
      </c>
      <c r="G356" s="4">
        <f>ABS(PMT(Invoer!$B$7/12,360-C356+1,L355,0))</f>
        <v>0</v>
      </c>
      <c r="H356" s="4">
        <f t="shared" si="40"/>
        <v>0</v>
      </c>
      <c r="I356" s="4">
        <f t="shared" si="43"/>
        <v>0</v>
      </c>
      <c r="J356" s="4">
        <f t="shared" si="44"/>
        <v>0</v>
      </c>
      <c r="K356" s="4">
        <f t="shared" si="45"/>
        <v>0</v>
      </c>
      <c r="L356" s="4">
        <f t="shared" si="47"/>
        <v>0</v>
      </c>
    </row>
    <row r="357" spans="1:12" x14ac:dyDescent="0.25">
      <c r="A357" s="15">
        <f t="shared" si="46"/>
        <v>52536</v>
      </c>
      <c r="B357">
        <f t="shared" si="41"/>
        <v>30</v>
      </c>
      <c r="C357">
        <v>356</v>
      </c>
      <c r="D357" s="4">
        <f t="shared" si="42"/>
        <v>0</v>
      </c>
      <c r="E357" s="4">
        <f>IF(ISNA(VLOOKUP(A357,'Extra aflossing'!A:F,3,0)),0,VLOOKUP(A357,'Extra aflossing'!A:F,3,0))</f>
        <v>0</v>
      </c>
      <c r="F357" s="4">
        <f>L356*Invoer!$B$12/12</f>
        <v>0</v>
      </c>
      <c r="G357" s="4">
        <f>ABS(PMT(Invoer!$B$7/12,360-C357+1,L356,0))</f>
        <v>0</v>
      </c>
      <c r="H357" s="4">
        <f t="shared" si="40"/>
        <v>0</v>
      </c>
      <c r="I357" s="4">
        <f t="shared" si="43"/>
        <v>0</v>
      </c>
      <c r="J357" s="4">
        <f t="shared" si="44"/>
        <v>0</v>
      </c>
      <c r="K357" s="4">
        <f t="shared" si="45"/>
        <v>0</v>
      </c>
      <c r="L357" s="4">
        <f t="shared" si="47"/>
        <v>0</v>
      </c>
    </row>
    <row r="358" spans="1:12" x14ac:dyDescent="0.25">
      <c r="A358" s="15">
        <f t="shared" si="46"/>
        <v>52566</v>
      </c>
      <c r="B358">
        <f t="shared" si="41"/>
        <v>30</v>
      </c>
      <c r="C358">
        <v>357</v>
      </c>
      <c r="D358" s="4">
        <f t="shared" si="42"/>
        <v>0</v>
      </c>
      <c r="E358" s="4">
        <f>IF(ISNA(VLOOKUP(A358,'Extra aflossing'!A:F,3,0)),0,VLOOKUP(A358,'Extra aflossing'!A:F,3,0))</f>
        <v>0</v>
      </c>
      <c r="F358" s="4">
        <f>L357*Invoer!$B$12/12</f>
        <v>0</v>
      </c>
      <c r="G358" s="4">
        <f>ABS(PMT(Invoer!$B$7/12,360-C358+1,L357,0))</f>
        <v>0</v>
      </c>
      <c r="H358" s="4">
        <f t="shared" si="40"/>
        <v>0</v>
      </c>
      <c r="I358" s="4">
        <f t="shared" si="43"/>
        <v>0</v>
      </c>
      <c r="J358" s="4">
        <f t="shared" si="44"/>
        <v>0</v>
      </c>
      <c r="K358" s="4">
        <f t="shared" si="45"/>
        <v>0</v>
      </c>
      <c r="L358" s="4">
        <f t="shared" si="47"/>
        <v>0</v>
      </c>
    </row>
    <row r="359" spans="1:12" x14ac:dyDescent="0.25">
      <c r="A359" s="15">
        <f t="shared" si="46"/>
        <v>52597</v>
      </c>
      <c r="B359">
        <f t="shared" si="41"/>
        <v>30</v>
      </c>
      <c r="C359">
        <v>358</v>
      </c>
      <c r="D359" s="4">
        <f t="shared" si="42"/>
        <v>0</v>
      </c>
      <c r="E359" s="4">
        <f>IF(ISNA(VLOOKUP(A359,'Extra aflossing'!A:F,3,0)),0,VLOOKUP(A359,'Extra aflossing'!A:F,3,0))</f>
        <v>0</v>
      </c>
      <c r="F359" s="4">
        <f>L358*Invoer!$B$12/12</f>
        <v>0</v>
      </c>
      <c r="G359" s="4">
        <f>ABS(PMT(Invoer!$B$7/12,360-C359+1,L358,0))</f>
        <v>0</v>
      </c>
      <c r="H359" s="4">
        <f t="shared" si="40"/>
        <v>0</v>
      </c>
      <c r="I359" s="4">
        <f t="shared" si="43"/>
        <v>0</v>
      </c>
      <c r="J359" s="4">
        <f t="shared" si="44"/>
        <v>0</v>
      </c>
      <c r="K359" s="4">
        <f t="shared" si="45"/>
        <v>0</v>
      </c>
      <c r="L359" s="4">
        <f t="shared" si="47"/>
        <v>0</v>
      </c>
    </row>
    <row r="360" spans="1:12" x14ac:dyDescent="0.25">
      <c r="A360" s="15">
        <f t="shared" si="46"/>
        <v>52628</v>
      </c>
      <c r="B360">
        <f t="shared" si="41"/>
        <v>30</v>
      </c>
      <c r="C360">
        <v>359</v>
      </c>
      <c r="D360" s="4">
        <f t="shared" si="42"/>
        <v>0</v>
      </c>
      <c r="E360" s="4">
        <f>IF(ISNA(VLOOKUP(A360,'Extra aflossing'!A:F,3,0)),0,VLOOKUP(A360,'Extra aflossing'!A:F,3,0))</f>
        <v>0</v>
      </c>
      <c r="F360" s="4">
        <f>L359*Invoer!$B$12/12</f>
        <v>0</v>
      </c>
      <c r="G360" s="4">
        <f>ABS(PMT(Invoer!$B$7/12,360-C360+1,L359,0))</f>
        <v>0</v>
      </c>
      <c r="H360" s="4">
        <f t="shared" si="40"/>
        <v>0</v>
      </c>
      <c r="I360" s="4">
        <f t="shared" si="43"/>
        <v>0</v>
      </c>
      <c r="J360" s="4">
        <f t="shared" si="44"/>
        <v>0</v>
      </c>
      <c r="K360" s="4">
        <f t="shared" si="45"/>
        <v>0</v>
      </c>
      <c r="L360" s="4">
        <f t="shared" si="47"/>
        <v>0</v>
      </c>
    </row>
    <row r="361" spans="1:12" x14ac:dyDescent="0.25">
      <c r="A361" s="15">
        <f t="shared" si="46"/>
        <v>52657</v>
      </c>
      <c r="B361">
        <f t="shared" si="41"/>
        <v>30</v>
      </c>
      <c r="C361">
        <v>360</v>
      </c>
      <c r="D361" s="4">
        <f t="shared" si="42"/>
        <v>0</v>
      </c>
      <c r="E361" s="4">
        <f>IF(ISNA(VLOOKUP(A361,'Extra aflossing'!A:F,3,0)),0,VLOOKUP(A361,'Extra aflossing'!A:F,3,0))</f>
        <v>0</v>
      </c>
      <c r="F361" s="4">
        <f>L360*Invoer!$B$12/12</f>
        <v>0</v>
      </c>
      <c r="G361" s="4">
        <f>ABS(PMT(Invoer!$B$7/12,360-C361+1,L360,0))</f>
        <v>0</v>
      </c>
      <c r="H361" s="4">
        <f t="shared" si="40"/>
        <v>0</v>
      </c>
      <c r="I361" s="4">
        <f t="shared" si="43"/>
        <v>0</v>
      </c>
      <c r="J361" s="4">
        <f t="shared" si="44"/>
        <v>0</v>
      </c>
      <c r="K361" s="4">
        <f t="shared" si="45"/>
        <v>0</v>
      </c>
      <c r="L361" s="4">
        <f t="shared" si="47"/>
        <v>0</v>
      </c>
    </row>
    <row r="362" spans="1:12" x14ac:dyDescent="0.25">
      <c r="A362" s="15"/>
    </row>
    <row r="363" spans="1:12" x14ac:dyDescent="0.25">
      <c r="A363" s="15"/>
    </row>
    <row r="364" spans="1:12" x14ac:dyDescent="0.25">
      <c r="A364" s="15"/>
    </row>
    <row r="365" spans="1:12" x14ac:dyDescent="0.25">
      <c r="A365" s="15"/>
    </row>
    <row r="366" spans="1:12" x14ac:dyDescent="0.25">
      <c r="A366" s="15"/>
    </row>
    <row r="367" spans="1:12" x14ac:dyDescent="0.25">
      <c r="A367" s="15"/>
    </row>
    <row r="368" spans="1:12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72"/>
  <sheetViews>
    <sheetView workbookViewId="0">
      <pane ySplit="1" topLeftCell="A154" activePane="bottomLeft" state="frozen"/>
      <selection pane="bottomLeft" activeCell="E130" sqref="E130"/>
    </sheetView>
  </sheetViews>
  <sheetFormatPr defaultRowHeight="15" x14ac:dyDescent="0.25"/>
  <cols>
    <col min="3" max="3" width="10.7109375" customWidth="1"/>
    <col min="4" max="4" width="10.7109375" style="4" customWidth="1"/>
    <col min="5" max="5" width="13.85546875" style="29" bestFit="1" customWidth="1"/>
    <col min="6" max="6" width="21.7109375" style="4" bestFit="1" customWidth="1"/>
    <col min="7" max="8" width="10.7109375" style="4" customWidth="1"/>
    <col min="9" max="9" width="12.42578125" style="4" bestFit="1" customWidth="1"/>
    <col min="10" max="10" width="10.7109375" style="4" customWidth="1"/>
    <col min="11" max="11" width="12.140625" style="4" bestFit="1" customWidth="1"/>
    <col min="12" max="12" width="12.140625" style="4" customWidth="1"/>
    <col min="13" max="13" width="12.42578125" style="4" bestFit="1" customWidth="1"/>
    <col min="14" max="14" width="15.140625" style="26" bestFit="1" customWidth="1"/>
    <col min="16" max="16" width="10.42578125" bestFit="1" customWidth="1"/>
    <col min="17" max="17" width="11.42578125" bestFit="1" customWidth="1"/>
    <col min="18" max="18" width="12.42578125" bestFit="1" customWidth="1"/>
  </cols>
  <sheetData>
    <row r="1" spans="1:18" x14ac:dyDescent="0.25">
      <c r="A1" t="s">
        <v>80</v>
      </c>
      <c r="B1" t="s">
        <v>10</v>
      </c>
      <c r="C1" t="s">
        <v>5</v>
      </c>
      <c r="D1" s="4" t="s">
        <v>2</v>
      </c>
      <c r="E1" s="29" t="s">
        <v>86</v>
      </c>
      <c r="F1" s="4" t="s">
        <v>112</v>
      </c>
      <c r="G1" s="4" t="s">
        <v>3</v>
      </c>
      <c r="H1" s="4" t="s">
        <v>8</v>
      </c>
      <c r="I1" s="4" t="s">
        <v>6</v>
      </c>
      <c r="J1" s="4" t="s">
        <v>7</v>
      </c>
      <c r="K1" s="4" t="s">
        <v>88</v>
      </c>
      <c r="L1" s="4" t="s">
        <v>90</v>
      </c>
      <c r="M1" s="4" t="s">
        <v>4</v>
      </c>
    </row>
    <row r="2" spans="1:18" x14ac:dyDescent="0.25">
      <c r="A2" s="15">
        <f>Invoer!B2</f>
        <v>41730</v>
      </c>
      <c r="B2">
        <f>CEILING(C2/12,1)</f>
        <v>1</v>
      </c>
      <c r="C2">
        <v>1</v>
      </c>
      <c r="D2" s="4">
        <f>H2-G2</f>
        <v>0</v>
      </c>
      <c r="E2" s="29">
        <f ca="1">IF(SUM(D2,F2,G2)&gt;=M1,0,IF(ISNA(VLOOKUP(A2,'Extra aflossing'!A:F,3,0)),0,VLOOKUP(A2,'Extra aflossing'!A:F,3,0))+IF(Datum_vandaag&lt;A2,Maandelijks_extra,0))</f>
        <v>0</v>
      </c>
      <c r="G2" s="4">
        <f>Invoer!B3*Invoer!B7/12</f>
        <v>0</v>
      </c>
      <c r="H2" s="4">
        <f>ABS(PMT(Invoer!$B$7/12,360-C2+1,Invoer!$B$3,0))</f>
        <v>0</v>
      </c>
      <c r="I2" s="4">
        <f t="shared" ref="I2:I65" si="0">IF(G2-(Eigenwoningforfait/12)&lt;=0,0,(G2-(Eigenwoningforfait/12))*Belastingpercentage)</f>
        <v>0</v>
      </c>
      <c r="J2" s="4">
        <f>H2-I2</f>
        <v>0</v>
      </c>
      <c r="K2" s="4">
        <f t="shared" ref="K2:K56" ca="1" si="1">SUM(E2,F2,H2)</f>
        <v>0</v>
      </c>
      <c r="L2" s="4">
        <f ca="1">K2-I2</f>
        <v>0</v>
      </c>
      <c r="M2" s="4">
        <f ca="1">Invoer!B3-D2-E2</f>
        <v>0</v>
      </c>
      <c r="N2" s="1" t="e">
        <f ca="1">((G2-I2)*12)/M2</f>
        <v>#DIV/0!</v>
      </c>
      <c r="Q2" s="4">
        <f ca="1">SUM(I:I)</f>
        <v>0</v>
      </c>
      <c r="R2" s="4">
        <f ca="1">SUM(G:G)</f>
        <v>0</v>
      </c>
    </row>
    <row r="3" spans="1:18" x14ac:dyDescent="0.25">
      <c r="A3" s="15">
        <f>DATE(YEAR(A2),MONTH(A2)+1,DAY(A2))</f>
        <v>41760</v>
      </c>
      <c r="B3">
        <f t="shared" ref="B3:B66" si="2">CEILING(C3/12,1)</f>
        <v>1</v>
      </c>
      <c r="C3">
        <v>2</v>
      </c>
      <c r="D3" s="4">
        <f t="shared" ref="D3:D66" ca="1" si="3">H3-G3</f>
        <v>0</v>
      </c>
      <c r="E3" s="29">
        <f ca="1">IF(SUM(D3,F3,G3)&gt;=M2,0,IF(ISNA(VLOOKUP(A3,'Extra aflossing'!A:F,3,0)),0,VLOOKUP(A3,'Extra aflossing'!A:F,3,0))+IF(Datum_vandaag&lt;A3,Maandelijks_extra,0))</f>
        <v>0</v>
      </c>
      <c r="F3" s="4">
        <f t="shared" ref="F3:F66" ca="1" si="4">IF(A3&lt;=Stoppen_vrijwillig_aflos,IF(AND(Wat_wil_ik_maandelijks_betalen&gt;H3,A3&gt;=per_wanneer),IF(M2&gt;=0,IF(M2&gt;=Wat_wil_ik_maandelijks_betalen,(Wat_wil_ik_maandelijks_betalen-H3),M2-D3)),0),0)</f>
        <v>0</v>
      </c>
      <c r="G3" s="4">
        <f ca="1">M2*Invoer!$B$7/12</f>
        <v>0</v>
      </c>
      <c r="H3" s="4">
        <f ca="1">ABS(PMT(Invoer!$B$7/12,360-C3+1,M2,0))</f>
        <v>0</v>
      </c>
      <c r="I3" s="4">
        <f t="shared" ca="1" si="0"/>
        <v>0</v>
      </c>
      <c r="J3" s="4">
        <f t="shared" ref="J3:J66" ca="1" si="5">H3-I3</f>
        <v>0</v>
      </c>
      <c r="K3" s="4">
        <f t="shared" ca="1" si="1"/>
        <v>0</v>
      </c>
      <c r="L3" s="4">
        <f t="shared" ref="L3:L66" ca="1" si="6">K3-I3</f>
        <v>0</v>
      </c>
      <c r="M3" s="4">
        <f ca="1">M2-D3-E3-F3</f>
        <v>0</v>
      </c>
    </row>
    <row r="4" spans="1:18" x14ac:dyDescent="0.25">
      <c r="A4" s="15">
        <f t="shared" ref="A4:A67" si="7">DATE(YEAR(A3),MONTH(A3)+1,DAY(A3))</f>
        <v>41791</v>
      </c>
      <c r="B4">
        <f t="shared" si="2"/>
        <v>1</v>
      </c>
      <c r="C4">
        <v>3</v>
      </c>
      <c r="D4" s="4">
        <f t="shared" ca="1" si="3"/>
        <v>0</v>
      </c>
      <c r="E4" s="29">
        <f ca="1">IF(SUM(D4,F4,G4)&gt;=M3,0,IF(ISNA(VLOOKUP(A4,'Extra aflossing'!A:F,3,0)),0,VLOOKUP(A4,'Extra aflossing'!A:F,3,0))+IF(Datum_vandaag&lt;A4,Maandelijks_extra,0))</f>
        <v>0</v>
      </c>
      <c r="F4" s="4">
        <f t="shared" ca="1" si="4"/>
        <v>0</v>
      </c>
      <c r="G4" s="4">
        <f ca="1">M3*Invoer!$B$7/12</f>
        <v>0</v>
      </c>
      <c r="H4" s="4">
        <f ca="1">ABS(PMT(Invoer!$B$7/12,360-C4+1,M3,0))</f>
        <v>0</v>
      </c>
      <c r="I4" s="4">
        <f t="shared" ca="1" si="0"/>
        <v>0</v>
      </c>
      <c r="J4" s="4">
        <f t="shared" ca="1" si="5"/>
        <v>0</v>
      </c>
      <c r="K4" s="4">
        <f t="shared" ca="1" si="1"/>
        <v>0</v>
      </c>
      <c r="L4" s="4">
        <f t="shared" ca="1" si="6"/>
        <v>0</v>
      </c>
      <c r="M4" s="4">
        <f t="shared" ref="M4:M67" ca="1" si="8">M3-D4-E4-F4</f>
        <v>0</v>
      </c>
      <c r="P4" s="4"/>
    </row>
    <row r="5" spans="1:18" x14ac:dyDescent="0.25">
      <c r="A5" s="15">
        <f t="shared" si="7"/>
        <v>41821</v>
      </c>
      <c r="B5">
        <f t="shared" si="2"/>
        <v>1</v>
      </c>
      <c r="C5">
        <v>4</v>
      </c>
      <c r="D5" s="4">
        <f t="shared" ca="1" si="3"/>
        <v>0</v>
      </c>
      <c r="E5" s="29">
        <f ca="1">IF(SUM(D5,F5,G5)&gt;=M4,0,IF(ISNA(VLOOKUP(A5,'Extra aflossing'!A:F,3,0)),0,VLOOKUP(A5,'Extra aflossing'!A:F,3,0))+IF(Datum_vandaag&lt;A5,Maandelijks_extra,0))</f>
        <v>0</v>
      </c>
      <c r="F5" s="4">
        <f t="shared" ca="1" si="4"/>
        <v>0</v>
      </c>
      <c r="G5" s="4">
        <f ca="1">M4*Invoer!$B$7/12</f>
        <v>0</v>
      </c>
      <c r="H5" s="4">
        <f ca="1">ABS(PMT(Invoer!$B$7/12,360-C5+1,M4,0))</f>
        <v>0</v>
      </c>
      <c r="I5" s="4">
        <f t="shared" ca="1" si="0"/>
        <v>0</v>
      </c>
      <c r="J5" s="4">
        <f t="shared" ca="1" si="5"/>
        <v>0</v>
      </c>
      <c r="K5" s="4">
        <f t="shared" ca="1" si="1"/>
        <v>0</v>
      </c>
      <c r="L5" s="4">
        <f t="shared" ca="1" si="6"/>
        <v>0</v>
      </c>
      <c r="M5" s="4">
        <f t="shared" ca="1" si="8"/>
        <v>0</v>
      </c>
    </row>
    <row r="6" spans="1:18" x14ac:dyDescent="0.25">
      <c r="A6" s="15">
        <f t="shared" si="7"/>
        <v>41852</v>
      </c>
      <c r="B6">
        <f t="shared" si="2"/>
        <v>1</v>
      </c>
      <c r="C6">
        <v>5</v>
      </c>
      <c r="D6" s="4">
        <f t="shared" ca="1" si="3"/>
        <v>0</v>
      </c>
      <c r="E6" s="29">
        <f ca="1">IF(SUM(D6,F6,G6)&gt;=M5,0,IF(ISNA(VLOOKUP(A6,'Extra aflossing'!A:F,3,0)),0,VLOOKUP(A6,'Extra aflossing'!A:F,3,0))+IF(Datum_vandaag&lt;A6,Maandelijks_extra,0))</f>
        <v>0</v>
      </c>
      <c r="F6" s="4">
        <f t="shared" ca="1" si="4"/>
        <v>0</v>
      </c>
      <c r="G6" s="4">
        <f ca="1">M5*Invoer!$B$7/12</f>
        <v>0</v>
      </c>
      <c r="H6" s="4">
        <f ca="1">ABS(PMT(Invoer!$B$7/12,360-C6+1,M5,0))</f>
        <v>0</v>
      </c>
      <c r="I6" s="4">
        <f t="shared" ca="1" si="0"/>
        <v>0</v>
      </c>
      <c r="J6" s="4">
        <f t="shared" ca="1" si="5"/>
        <v>0</v>
      </c>
      <c r="K6" s="4">
        <f t="shared" ca="1" si="1"/>
        <v>0</v>
      </c>
      <c r="L6" s="4">
        <f t="shared" ca="1" si="6"/>
        <v>0</v>
      </c>
      <c r="M6" s="4">
        <f t="shared" ca="1" si="8"/>
        <v>0</v>
      </c>
    </row>
    <row r="7" spans="1:18" x14ac:dyDescent="0.25">
      <c r="A7" s="15">
        <f t="shared" si="7"/>
        <v>41883</v>
      </c>
      <c r="B7">
        <f t="shared" si="2"/>
        <v>1</v>
      </c>
      <c r="C7">
        <v>6</v>
      </c>
      <c r="D7" s="4">
        <f t="shared" ca="1" si="3"/>
        <v>0</v>
      </c>
      <c r="E7" s="29">
        <f ca="1">IF(SUM(D7,F7,G7)&gt;=M6,0,IF(ISNA(VLOOKUP(A7,'Extra aflossing'!A:F,3,0)),0,VLOOKUP(A7,'Extra aflossing'!A:F,3,0))+IF(Datum_vandaag&lt;A7,Maandelijks_extra,0))</f>
        <v>0</v>
      </c>
      <c r="F7" s="4">
        <f t="shared" ca="1" si="4"/>
        <v>0</v>
      </c>
      <c r="G7" s="4">
        <f ca="1">M6*Invoer!$B$7/12</f>
        <v>0</v>
      </c>
      <c r="H7" s="4">
        <f ca="1">ABS(PMT(Invoer!$B$7/12,360-C7+1,M6,0))</f>
        <v>0</v>
      </c>
      <c r="I7" s="4">
        <f t="shared" ca="1" si="0"/>
        <v>0</v>
      </c>
      <c r="J7" s="4">
        <f t="shared" ca="1" si="5"/>
        <v>0</v>
      </c>
      <c r="K7" s="4">
        <f t="shared" ca="1" si="1"/>
        <v>0</v>
      </c>
      <c r="L7" s="4">
        <f t="shared" ca="1" si="6"/>
        <v>0</v>
      </c>
      <c r="M7" s="4">
        <f t="shared" ca="1" si="8"/>
        <v>0</v>
      </c>
      <c r="R7" s="4"/>
    </row>
    <row r="8" spans="1:18" x14ac:dyDescent="0.25">
      <c r="A8" s="15">
        <f t="shared" si="7"/>
        <v>41913</v>
      </c>
      <c r="B8">
        <f t="shared" si="2"/>
        <v>1</v>
      </c>
      <c r="C8">
        <v>7</v>
      </c>
      <c r="D8" s="4">
        <f t="shared" ca="1" si="3"/>
        <v>0</v>
      </c>
      <c r="E8" s="29">
        <f ca="1">IF(SUM(D8,F8,G8)&gt;=M7,0,IF(ISNA(VLOOKUP(A8,'Extra aflossing'!A:F,3,0)),0,VLOOKUP(A8,'Extra aflossing'!A:F,3,0))+IF(Datum_vandaag&lt;A8,Maandelijks_extra,0))</f>
        <v>0</v>
      </c>
      <c r="F8" s="4">
        <f t="shared" ca="1" si="4"/>
        <v>0</v>
      </c>
      <c r="G8" s="4">
        <f ca="1">M7*Invoer!$B$7/12</f>
        <v>0</v>
      </c>
      <c r="H8" s="4">
        <f ca="1">ABS(PMT(Invoer!$B$7/12,360-C8+1,M7,0))</f>
        <v>0</v>
      </c>
      <c r="I8" s="4">
        <f t="shared" ca="1" si="0"/>
        <v>0</v>
      </c>
      <c r="J8" s="4">
        <f t="shared" ca="1" si="5"/>
        <v>0</v>
      </c>
      <c r="K8" s="4">
        <f t="shared" ca="1" si="1"/>
        <v>0</v>
      </c>
      <c r="L8" s="4">
        <f t="shared" ca="1" si="6"/>
        <v>0</v>
      </c>
      <c r="M8" s="4">
        <f t="shared" ca="1" si="8"/>
        <v>0</v>
      </c>
    </row>
    <row r="9" spans="1:18" x14ac:dyDescent="0.25">
      <c r="A9" s="15">
        <f t="shared" si="7"/>
        <v>41944</v>
      </c>
      <c r="B9">
        <f t="shared" si="2"/>
        <v>1</v>
      </c>
      <c r="C9">
        <v>8</v>
      </c>
      <c r="D9" s="4">
        <f t="shared" ca="1" si="3"/>
        <v>0</v>
      </c>
      <c r="E9" s="29">
        <f ca="1">IF(SUM(D9,F9,G9)&gt;=M8,0,IF(ISNA(VLOOKUP(A9,'Extra aflossing'!A:F,3,0)),0,VLOOKUP(A9,'Extra aflossing'!A:F,3,0))+IF(Datum_vandaag&lt;A9,Maandelijks_extra,0))</f>
        <v>0</v>
      </c>
      <c r="F9" s="4">
        <f t="shared" ca="1" si="4"/>
        <v>0</v>
      </c>
      <c r="G9" s="4">
        <f ca="1">M8*Invoer!$B$7/12</f>
        <v>0</v>
      </c>
      <c r="H9" s="4">
        <f ca="1">ABS(PMT(Invoer!$B$7/12,360-C9+1,M8,0))</f>
        <v>0</v>
      </c>
      <c r="I9" s="4">
        <f t="shared" ca="1" si="0"/>
        <v>0</v>
      </c>
      <c r="J9" s="4">
        <f t="shared" ca="1" si="5"/>
        <v>0</v>
      </c>
      <c r="K9" s="4">
        <f t="shared" ca="1" si="1"/>
        <v>0</v>
      </c>
      <c r="L9" s="4">
        <f t="shared" ca="1" si="6"/>
        <v>0</v>
      </c>
      <c r="M9" s="4">
        <f t="shared" ca="1" si="8"/>
        <v>0</v>
      </c>
    </row>
    <row r="10" spans="1:18" x14ac:dyDescent="0.25">
      <c r="A10" s="15">
        <f t="shared" si="7"/>
        <v>41974</v>
      </c>
      <c r="B10">
        <f t="shared" si="2"/>
        <v>1</v>
      </c>
      <c r="C10">
        <v>9</v>
      </c>
      <c r="D10" s="4">
        <f t="shared" ca="1" si="3"/>
        <v>0</v>
      </c>
      <c r="E10" s="29">
        <f ca="1">IF(SUM(D10,F10,G10)&gt;=M9,0,IF(ISNA(VLOOKUP(A10,'Extra aflossing'!A:F,3,0)),0,VLOOKUP(A10,'Extra aflossing'!A:F,3,0))+IF(Datum_vandaag&lt;A10,Maandelijks_extra,0))</f>
        <v>0</v>
      </c>
      <c r="F10" s="4">
        <f t="shared" ca="1" si="4"/>
        <v>0</v>
      </c>
      <c r="G10" s="4">
        <f ca="1">M9*Invoer!$B$7/12</f>
        <v>0</v>
      </c>
      <c r="H10" s="4">
        <f ca="1">ABS(PMT(Invoer!$B$7/12,360-C10+1,M9,0))</f>
        <v>0</v>
      </c>
      <c r="I10" s="4">
        <f t="shared" ca="1" si="0"/>
        <v>0</v>
      </c>
      <c r="J10" s="4">
        <f t="shared" ca="1" si="5"/>
        <v>0</v>
      </c>
      <c r="K10" s="4">
        <f t="shared" ca="1" si="1"/>
        <v>0</v>
      </c>
      <c r="L10" s="4">
        <f t="shared" ca="1" si="6"/>
        <v>0</v>
      </c>
      <c r="M10" s="4">
        <f t="shared" ca="1" si="8"/>
        <v>0</v>
      </c>
    </row>
    <row r="11" spans="1:18" x14ac:dyDescent="0.25">
      <c r="A11" s="15">
        <f t="shared" si="7"/>
        <v>42005</v>
      </c>
      <c r="B11">
        <f t="shared" si="2"/>
        <v>1</v>
      </c>
      <c r="C11">
        <v>10</v>
      </c>
      <c r="D11" s="4">
        <f t="shared" ca="1" si="3"/>
        <v>0</v>
      </c>
      <c r="E11" s="29">
        <f ca="1">IF(SUM(D11,F11,G11)&gt;=M10,0,IF(ISNA(VLOOKUP(A11,'Extra aflossing'!A:F,3,0)),0,VLOOKUP(A11,'Extra aflossing'!A:F,3,0))+IF(Datum_vandaag&lt;A11,Maandelijks_extra,0))</f>
        <v>0</v>
      </c>
      <c r="F11" s="4">
        <f t="shared" ca="1" si="4"/>
        <v>0</v>
      </c>
      <c r="G11" s="4">
        <f ca="1">M10*Invoer!$B$7/12</f>
        <v>0</v>
      </c>
      <c r="H11" s="4">
        <f ca="1">ABS(PMT(Invoer!$B$7/12,360-C11+1,M10,0))</f>
        <v>0</v>
      </c>
      <c r="I11" s="4">
        <f t="shared" ca="1" si="0"/>
        <v>0</v>
      </c>
      <c r="J11" s="4">
        <f t="shared" ca="1" si="5"/>
        <v>0</v>
      </c>
      <c r="K11" s="4">
        <f t="shared" ca="1" si="1"/>
        <v>0</v>
      </c>
      <c r="L11" s="4">
        <f t="shared" ca="1" si="6"/>
        <v>0</v>
      </c>
      <c r="M11" s="4">
        <f t="shared" ca="1" si="8"/>
        <v>0</v>
      </c>
    </row>
    <row r="12" spans="1:18" x14ac:dyDescent="0.25">
      <c r="A12" s="15">
        <f t="shared" si="7"/>
        <v>42036</v>
      </c>
      <c r="B12">
        <f t="shared" si="2"/>
        <v>1</v>
      </c>
      <c r="C12">
        <v>11</v>
      </c>
      <c r="D12" s="4">
        <f t="shared" ca="1" si="3"/>
        <v>0</v>
      </c>
      <c r="E12" s="29">
        <f ca="1">IF(SUM(D12,F12,G12)&gt;=M11,0,IF(ISNA(VLOOKUP(A12,'Extra aflossing'!A:F,3,0)),0,VLOOKUP(A12,'Extra aflossing'!A:F,3,0))+IF(Datum_vandaag&lt;A12,Maandelijks_extra,0))</f>
        <v>0</v>
      </c>
      <c r="F12" s="4">
        <f t="shared" ca="1" si="4"/>
        <v>0</v>
      </c>
      <c r="G12" s="4">
        <f ca="1">M11*Invoer!$B$7/12</f>
        <v>0</v>
      </c>
      <c r="H12" s="4">
        <f ca="1">ABS(PMT(Invoer!$B$7/12,360-C12+1,M11,0))</f>
        <v>0</v>
      </c>
      <c r="I12" s="4">
        <f t="shared" ca="1" si="0"/>
        <v>0</v>
      </c>
      <c r="J12" s="4">
        <f t="shared" ca="1" si="5"/>
        <v>0</v>
      </c>
      <c r="K12" s="4">
        <f t="shared" ca="1" si="1"/>
        <v>0</v>
      </c>
      <c r="L12" s="4">
        <f t="shared" ca="1" si="6"/>
        <v>0</v>
      </c>
      <c r="M12" s="4">
        <f t="shared" ca="1" si="8"/>
        <v>0</v>
      </c>
    </row>
    <row r="13" spans="1:18" x14ac:dyDescent="0.25">
      <c r="A13" s="15">
        <f t="shared" si="7"/>
        <v>42064</v>
      </c>
      <c r="B13">
        <f t="shared" si="2"/>
        <v>1</v>
      </c>
      <c r="C13">
        <v>12</v>
      </c>
      <c r="D13" s="4">
        <f t="shared" ca="1" si="3"/>
        <v>0</v>
      </c>
      <c r="E13" s="29">
        <f ca="1">IF(SUM(D13,F13,G13)&gt;=M12,0,IF(ISNA(VLOOKUP(A13,'Extra aflossing'!A:F,3,0)),0,VLOOKUP(A13,'Extra aflossing'!A:F,3,0))+IF(Datum_vandaag&lt;A13,Maandelijks_extra,0))</f>
        <v>0</v>
      </c>
      <c r="F13" s="4">
        <f t="shared" ca="1" si="4"/>
        <v>0</v>
      </c>
      <c r="G13" s="4">
        <f ca="1">M12*Invoer!$B$7/12</f>
        <v>0</v>
      </c>
      <c r="H13" s="4">
        <f ca="1">ABS(PMT(Invoer!$B$7/12,360-C13+1,M12,0))</f>
        <v>0</v>
      </c>
      <c r="I13" s="4">
        <f t="shared" ca="1" si="0"/>
        <v>0</v>
      </c>
      <c r="J13" s="4">
        <f t="shared" ca="1" si="5"/>
        <v>0</v>
      </c>
      <c r="K13" s="4">
        <f t="shared" ca="1" si="1"/>
        <v>0</v>
      </c>
      <c r="L13" s="4">
        <f t="shared" ca="1" si="6"/>
        <v>0</v>
      </c>
      <c r="M13" s="4">
        <f t="shared" ca="1" si="8"/>
        <v>0</v>
      </c>
    </row>
    <row r="14" spans="1:18" x14ac:dyDescent="0.25">
      <c r="A14" s="15">
        <f t="shared" si="7"/>
        <v>42095</v>
      </c>
      <c r="B14">
        <f t="shared" si="2"/>
        <v>2</v>
      </c>
      <c r="C14">
        <v>13</v>
      </c>
      <c r="D14" s="4">
        <f t="shared" ca="1" si="3"/>
        <v>0</v>
      </c>
      <c r="E14" s="29">
        <f ca="1">IF(SUM(D14,F14,G14)&gt;=M13,0,IF(ISNA(VLOOKUP(A14,'Extra aflossing'!A:F,3,0)),0,VLOOKUP(A14,'Extra aflossing'!A:F,3,0))+IF(Datum_vandaag&lt;A14,Maandelijks_extra,0))</f>
        <v>0</v>
      </c>
      <c r="F14" s="4">
        <f t="shared" ca="1" si="4"/>
        <v>0</v>
      </c>
      <c r="G14" s="4">
        <f ca="1">M13*Invoer!$B$7/12</f>
        <v>0</v>
      </c>
      <c r="H14" s="4">
        <f ca="1">ABS(PMT(Invoer!$B$7/12,360-C14+1,M13,0))</f>
        <v>0</v>
      </c>
      <c r="I14" s="4">
        <f t="shared" ca="1" si="0"/>
        <v>0</v>
      </c>
      <c r="J14" s="4">
        <f t="shared" ca="1" si="5"/>
        <v>0</v>
      </c>
      <c r="K14" s="4">
        <f t="shared" ca="1" si="1"/>
        <v>0</v>
      </c>
      <c r="L14" s="4">
        <f t="shared" ca="1" si="6"/>
        <v>0</v>
      </c>
      <c r="M14" s="4">
        <f t="shared" ca="1" si="8"/>
        <v>0</v>
      </c>
    </row>
    <row r="15" spans="1:18" x14ac:dyDescent="0.25">
      <c r="A15" s="15">
        <f>DATE(YEAR(A14),MONTH(A14)+1,DAY(A14))</f>
        <v>42125</v>
      </c>
      <c r="B15">
        <f t="shared" si="2"/>
        <v>2</v>
      </c>
      <c r="C15">
        <v>14</v>
      </c>
      <c r="D15" s="4">
        <f t="shared" ca="1" si="3"/>
        <v>0</v>
      </c>
      <c r="E15" s="29">
        <f ca="1">IF(SUM(D15,F15,G15)&gt;=M14,0,IF(ISNA(VLOOKUP(A15,'Extra aflossing'!A:F,3,0)),0,VLOOKUP(A15,'Extra aflossing'!A:F,3,0))+IF(Datum_vandaag&lt;A15,Maandelijks_extra,0))</f>
        <v>0</v>
      </c>
      <c r="F15" s="4">
        <f t="shared" ca="1" si="4"/>
        <v>0</v>
      </c>
      <c r="G15" s="4">
        <f ca="1">M14*Invoer!$B$7/12</f>
        <v>0</v>
      </c>
      <c r="H15" s="4">
        <f ca="1">ABS(PMT(Invoer!$B$7/12,360-C15+1,M14,0))</f>
        <v>0</v>
      </c>
      <c r="I15" s="4">
        <f t="shared" ca="1" si="0"/>
        <v>0</v>
      </c>
      <c r="J15" s="4">
        <f t="shared" ca="1" si="5"/>
        <v>0</v>
      </c>
      <c r="K15" s="4">
        <f t="shared" ca="1" si="1"/>
        <v>0</v>
      </c>
      <c r="L15" s="4">
        <f t="shared" ca="1" si="6"/>
        <v>0</v>
      </c>
      <c r="M15" s="4">
        <f t="shared" ca="1" si="8"/>
        <v>0</v>
      </c>
    </row>
    <row r="16" spans="1:18" x14ac:dyDescent="0.25">
      <c r="A16" s="15">
        <f t="shared" si="7"/>
        <v>42156</v>
      </c>
      <c r="B16">
        <f t="shared" si="2"/>
        <v>2</v>
      </c>
      <c r="C16">
        <v>15</v>
      </c>
      <c r="D16" s="4">
        <f t="shared" ca="1" si="3"/>
        <v>0</v>
      </c>
      <c r="E16" s="29">
        <f ca="1">IF(SUM(D16,F16,G16)&gt;=M15,0,IF(ISNA(VLOOKUP(A16,'Extra aflossing'!A:F,3,0)),0,VLOOKUP(A16,'Extra aflossing'!A:F,3,0))+IF(Datum_vandaag&lt;A16,Maandelijks_extra,0))</f>
        <v>0</v>
      </c>
      <c r="F16" s="4">
        <f t="shared" ca="1" si="4"/>
        <v>0</v>
      </c>
      <c r="G16" s="4">
        <f ca="1">M15*Invoer!$B$7/12</f>
        <v>0</v>
      </c>
      <c r="H16" s="4">
        <f ca="1">ABS(PMT(Invoer!$B$7/12,360-C16+1,M15,0))</f>
        <v>0</v>
      </c>
      <c r="I16" s="4">
        <f t="shared" ca="1" si="0"/>
        <v>0</v>
      </c>
      <c r="J16" s="4">
        <f t="shared" ca="1" si="5"/>
        <v>0</v>
      </c>
      <c r="K16" s="4">
        <f t="shared" ca="1" si="1"/>
        <v>0</v>
      </c>
      <c r="L16" s="4">
        <f t="shared" ca="1" si="6"/>
        <v>0</v>
      </c>
      <c r="M16" s="4">
        <f t="shared" ca="1" si="8"/>
        <v>0</v>
      </c>
    </row>
    <row r="17" spans="1:13" x14ac:dyDescent="0.25">
      <c r="A17" s="15">
        <f t="shared" si="7"/>
        <v>42186</v>
      </c>
      <c r="B17">
        <f t="shared" si="2"/>
        <v>2</v>
      </c>
      <c r="C17">
        <v>16</v>
      </c>
      <c r="D17" s="4">
        <f t="shared" ca="1" si="3"/>
        <v>0</v>
      </c>
      <c r="E17" s="29">
        <f ca="1">IF(SUM(D17,F17,G17)&gt;=M16,0,IF(ISNA(VLOOKUP(A17,'Extra aflossing'!A:F,3,0)),0,VLOOKUP(A17,'Extra aflossing'!A:F,3,0))+IF(Datum_vandaag&lt;A17,Maandelijks_extra,0))</f>
        <v>0</v>
      </c>
      <c r="F17" s="4">
        <f t="shared" ca="1" si="4"/>
        <v>0</v>
      </c>
      <c r="G17" s="4">
        <f ca="1">M16*Invoer!$B$7/12</f>
        <v>0</v>
      </c>
      <c r="H17" s="4">
        <f ca="1">ABS(PMT(Invoer!$B$7/12,360-C17+1,M16,0))</f>
        <v>0</v>
      </c>
      <c r="I17" s="4">
        <f t="shared" ca="1" si="0"/>
        <v>0</v>
      </c>
      <c r="J17" s="4">
        <f t="shared" ca="1" si="5"/>
        <v>0</v>
      </c>
      <c r="K17" s="4">
        <f t="shared" ca="1" si="1"/>
        <v>0</v>
      </c>
      <c r="L17" s="4">
        <f t="shared" ca="1" si="6"/>
        <v>0</v>
      </c>
      <c r="M17" s="4">
        <f t="shared" ca="1" si="8"/>
        <v>0</v>
      </c>
    </row>
    <row r="18" spans="1:13" x14ac:dyDescent="0.25">
      <c r="A18" s="15">
        <f t="shared" si="7"/>
        <v>42217</v>
      </c>
      <c r="B18">
        <f t="shared" si="2"/>
        <v>2</v>
      </c>
      <c r="C18">
        <v>17</v>
      </c>
      <c r="D18" s="4">
        <f t="shared" ca="1" si="3"/>
        <v>0</v>
      </c>
      <c r="E18" s="29">
        <f ca="1">IF(SUM(D18,F18,G18)&gt;=M17,0,IF(ISNA(VLOOKUP(A18,'Extra aflossing'!A:F,3,0)),0,VLOOKUP(A18,'Extra aflossing'!A:F,3,0))+IF(Datum_vandaag&lt;A18,Maandelijks_extra,0))</f>
        <v>0</v>
      </c>
      <c r="F18" s="4">
        <f t="shared" ca="1" si="4"/>
        <v>0</v>
      </c>
      <c r="G18" s="4">
        <f ca="1">M17*Invoer!$B$7/12</f>
        <v>0</v>
      </c>
      <c r="H18" s="4">
        <f ca="1">ABS(PMT(Invoer!$B$7/12,360-C18+1,M17,0))</f>
        <v>0</v>
      </c>
      <c r="I18" s="4">
        <f t="shared" ca="1" si="0"/>
        <v>0</v>
      </c>
      <c r="J18" s="4">
        <f t="shared" ca="1" si="5"/>
        <v>0</v>
      </c>
      <c r="K18" s="4">
        <f t="shared" ca="1" si="1"/>
        <v>0</v>
      </c>
      <c r="L18" s="4">
        <f t="shared" ca="1" si="6"/>
        <v>0</v>
      </c>
      <c r="M18" s="4">
        <f t="shared" ca="1" si="8"/>
        <v>0</v>
      </c>
    </row>
    <row r="19" spans="1:13" x14ac:dyDescent="0.25">
      <c r="A19" s="15">
        <f t="shared" si="7"/>
        <v>42248</v>
      </c>
      <c r="B19">
        <f t="shared" si="2"/>
        <v>2</v>
      </c>
      <c r="C19">
        <v>18</v>
      </c>
      <c r="D19" s="4">
        <f t="shared" ca="1" si="3"/>
        <v>0</v>
      </c>
      <c r="E19" s="29">
        <f ca="1">IF(SUM(D19,F19,G19)&gt;=M18,0,IF(ISNA(VLOOKUP(A19,'Extra aflossing'!A:F,3,0)),0,VLOOKUP(A19,'Extra aflossing'!A:F,3,0))+IF(Datum_vandaag&lt;A19,Maandelijks_extra,0))</f>
        <v>0</v>
      </c>
      <c r="F19" s="4">
        <f t="shared" ca="1" si="4"/>
        <v>0</v>
      </c>
      <c r="G19" s="4">
        <f ca="1">M18*Invoer!$B$7/12</f>
        <v>0</v>
      </c>
      <c r="H19" s="4">
        <f ca="1">ABS(PMT(Invoer!$B$7/12,360-C19+1,M18,0))</f>
        <v>0</v>
      </c>
      <c r="I19" s="4">
        <f t="shared" ca="1" si="0"/>
        <v>0</v>
      </c>
      <c r="J19" s="4">
        <f t="shared" ca="1" si="5"/>
        <v>0</v>
      </c>
      <c r="K19" s="4">
        <f t="shared" ca="1" si="1"/>
        <v>0</v>
      </c>
      <c r="L19" s="4">
        <f t="shared" ca="1" si="6"/>
        <v>0</v>
      </c>
      <c r="M19" s="4">
        <f t="shared" ca="1" si="8"/>
        <v>0</v>
      </c>
    </row>
    <row r="20" spans="1:13" x14ac:dyDescent="0.25">
      <c r="A20" s="15">
        <f t="shared" si="7"/>
        <v>42278</v>
      </c>
      <c r="B20">
        <f t="shared" si="2"/>
        <v>2</v>
      </c>
      <c r="C20">
        <v>19</v>
      </c>
      <c r="D20" s="4">
        <f t="shared" ca="1" si="3"/>
        <v>0</v>
      </c>
      <c r="E20" s="29">
        <f ca="1">IF(SUM(D20,F20,G20)&gt;=M19,0,IF(ISNA(VLOOKUP(A20,'Extra aflossing'!A:F,3,0)),0,VLOOKUP(A20,'Extra aflossing'!A:F,3,0))+IF(Datum_vandaag&lt;A20,Maandelijks_extra,0))</f>
        <v>0</v>
      </c>
      <c r="F20" s="4">
        <f t="shared" ca="1" si="4"/>
        <v>0</v>
      </c>
      <c r="G20" s="4">
        <f ca="1">M19*Invoer!$B$7/12</f>
        <v>0</v>
      </c>
      <c r="H20" s="4">
        <f ca="1">ABS(PMT(Invoer!$B$7/12,360-C20+1,M19,0))</f>
        <v>0</v>
      </c>
      <c r="I20" s="4">
        <f t="shared" ca="1" si="0"/>
        <v>0</v>
      </c>
      <c r="J20" s="4">
        <f t="shared" ca="1" si="5"/>
        <v>0</v>
      </c>
      <c r="K20" s="4">
        <f t="shared" ca="1" si="1"/>
        <v>0</v>
      </c>
      <c r="L20" s="4">
        <f t="shared" ca="1" si="6"/>
        <v>0</v>
      </c>
      <c r="M20" s="4">
        <f t="shared" ca="1" si="8"/>
        <v>0</v>
      </c>
    </row>
    <row r="21" spans="1:13" x14ac:dyDescent="0.25">
      <c r="A21" s="15">
        <f t="shared" si="7"/>
        <v>42309</v>
      </c>
      <c r="B21">
        <f t="shared" si="2"/>
        <v>2</v>
      </c>
      <c r="C21">
        <v>20</v>
      </c>
      <c r="D21" s="4">
        <f t="shared" ca="1" si="3"/>
        <v>0</v>
      </c>
      <c r="E21" s="29">
        <f ca="1">IF(SUM(D21,F21,G21)&gt;=M20,0,IF(ISNA(VLOOKUP(A21,'Extra aflossing'!A:F,3,0)),0,VLOOKUP(A21,'Extra aflossing'!A:F,3,0))+IF(Datum_vandaag&lt;A21,Maandelijks_extra,0))</f>
        <v>0</v>
      </c>
      <c r="F21" s="4">
        <f t="shared" ca="1" si="4"/>
        <v>0</v>
      </c>
      <c r="G21" s="4">
        <f ca="1">M20*Invoer!$B$7/12</f>
        <v>0</v>
      </c>
      <c r="H21" s="4">
        <f ca="1">ABS(PMT(Invoer!$B$7/12,360-C21+1,M20,0))</f>
        <v>0</v>
      </c>
      <c r="I21" s="4">
        <f t="shared" ca="1" si="0"/>
        <v>0</v>
      </c>
      <c r="J21" s="4">
        <f t="shared" ca="1" si="5"/>
        <v>0</v>
      </c>
      <c r="K21" s="4">
        <f t="shared" ca="1" si="1"/>
        <v>0</v>
      </c>
      <c r="L21" s="4">
        <f t="shared" ca="1" si="6"/>
        <v>0</v>
      </c>
      <c r="M21" s="4">
        <f t="shared" ca="1" si="8"/>
        <v>0</v>
      </c>
    </row>
    <row r="22" spans="1:13" x14ac:dyDescent="0.25">
      <c r="A22" s="15">
        <f t="shared" si="7"/>
        <v>42339</v>
      </c>
      <c r="B22">
        <f t="shared" si="2"/>
        <v>2</v>
      </c>
      <c r="C22">
        <v>21</v>
      </c>
      <c r="D22" s="4">
        <f t="shared" ca="1" si="3"/>
        <v>0</v>
      </c>
      <c r="E22" s="29">
        <f ca="1">IF(SUM(D22,F22,G22)&gt;=M21,0,IF(ISNA(VLOOKUP(A22,'Extra aflossing'!A:F,3,0)),0,VLOOKUP(A22,'Extra aflossing'!A:F,3,0))+IF(Datum_vandaag&lt;A22,Maandelijks_extra,0))</f>
        <v>0</v>
      </c>
      <c r="F22" s="4">
        <f t="shared" ca="1" si="4"/>
        <v>0</v>
      </c>
      <c r="G22" s="4">
        <f ca="1">M21*Invoer!$B$7/12</f>
        <v>0</v>
      </c>
      <c r="H22" s="4">
        <f ca="1">ABS(PMT(Invoer!$B$7/12,360-C22+1,M21,0))</f>
        <v>0</v>
      </c>
      <c r="I22" s="4">
        <f t="shared" ca="1" si="0"/>
        <v>0</v>
      </c>
      <c r="J22" s="4">
        <f t="shared" ca="1" si="5"/>
        <v>0</v>
      </c>
      <c r="K22" s="4">
        <f t="shared" ca="1" si="1"/>
        <v>0</v>
      </c>
      <c r="L22" s="4">
        <f t="shared" ca="1" si="6"/>
        <v>0</v>
      </c>
      <c r="M22" s="4">
        <f t="shared" ca="1" si="8"/>
        <v>0</v>
      </c>
    </row>
    <row r="23" spans="1:13" x14ac:dyDescent="0.25">
      <c r="A23" s="15">
        <f t="shared" si="7"/>
        <v>42370</v>
      </c>
      <c r="B23">
        <f t="shared" si="2"/>
        <v>2</v>
      </c>
      <c r="C23">
        <v>22</v>
      </c>
      <c r="D23" s="4">
        <f t="shared" ca="1" si="3"/>
        <v>0</v>
      </c>
      <c r="E23" s="29">
        <f ca="1">IF(SUM(D23,F23,G23)&gt;=M22,0,IF(ISNA(VLOOKUP(A23,'Extra aflossing'!A:F,3,0)),0,VLOOKUP(A23,'Extra aflossing'!A:F,3,0))+IF(Datum_vandaag&lt;A23,Maandelijks_extra,0))</f>
        <v>0</v>
      </c>
      <c r="F23" s="4">
        <f t="shared" ca="1" si="4"/>
        <v>0</v>
      </c>
      <c r="G23" s="4">
        <f ca="1">M22*Invoer!$B$7/12</f>
        <v>0</v>
      </c>
      <c r="H23" s="4">
        <f ca="1">ABS(PMT(Invoer!$B$7/12,360-C23+1,M22,0))</f>
        <v>0</v>
      </c>
      <c r="I23" s="4">
        <f t="shared" ca="1" si="0"/>
        <v>0</v>
      </c>
      <c r="J23" s="4">
        <f t="shared" ca="1" si="5"/>
        <v>0</v>
      </c>
      <c r="K23" s="4">
        <f t="shared" ca="1" si="1"/>
        <v>0</v>
      </c>
      <c r="L23" s="4">
        <f t="shared" ca="1" si="6"/>
        <v>0</v>
      </c>
      <c r="M23" s="4">
        <f t="shared" ca="1" si="8"/>
        <v>0</v>
      </c>
    </row>
    <row r="24" spans="1:13" x14ac:dyDescent="0.25">
      <c r="A24" s="15">
        <f t="shared" si="7"/>
        <v>42401</v>
      </c>
      <c r="B24">
        <f t="shared" si="2"/>
        <v>2</v>
      </c>
      <c r="C24">
        <v>23</v>
      </c>
      <c r="D24" s="4">
        <f t="shared" ca="1" si="3"/>
        <v>0</v>
      </c>
      <c r="E24" s="29">
        <f ca="1">IF(SUM(D24,F24,G24)&gt;=M23,0,IF(ISNA(VLOOKUP(A24,'Extra aflossing'!A:F,3,0)),0,VLOOKUP(A24,'Extra aflossing'!A:F,3,0))+IF(Datum_vandaag&lt;A24,Maandelijks_extra,0))</f>
        <v>0</v>
      </c>
      <c r="F24" s="4">
        <f t="shared" ca="1" si="4"/>
        <v>0</v>
      </c>
      <c r="G24" s="4">
        <f ca="1">M23*Invoer!$B$7/12</f>
        <v>0</v>
      </c>
      <c r="H24" s="4">
        <f ca="1">ABS(PMT(Invoer!$B$7/12,360-C24+1,M23,0))</f>
        <v>0</v>
      </c>
      <c r="I24" s="4">
        <f t="shared" ca="1" si="0"/>
        <v>0</v>
      </c>
      <c r="J24" s="4">
        <f t="shared" ca="1" si="5"/>
        <v>0</v>
      </c>
      <c r="K24" s="4">
        <f t="shared" ca="1" si="1"/>
        <v>0</v>
      </c>
      <c r="L24" s="4">
        <f t="shared" ca="1" si="6"/>
        <v>0</v>
      </c>
      <c r="M24" s="4">
        <f t="shared" ca="1" si="8"/>
        <v>0</v>
      </c>
    </row>
    <row r="25" spans="1:13" x14ac:dyDescent="0.25">
      <c r="A25" s="15">
        <f t="shared" si="7"/>
        <v>42430</v>
      </c>
      <c r="B25">
        <f t="shared" si="2"/>
        <v>2</v>
      </c>
      <c r="C25">
        <v>24</v>
      </c>
      <c r="D25" s="4">
        <f t="shared" ca="1" si="3"/>
        <v>0</v>
      </c>
      <c r="E25" s="29">
        <f ca="1">IF(SUM(D25,F25,G25)&gt;=M24,0,IF(ISNA(VLOOKUP(A25,'Extra aflossing'!A:F,3,0)),0,VLOOKUP(A25,'Extra aflossing'!A:F,3,0))+IF(Datum_vandaag&lt;A25,Maandelijks_extra,0))</f>
        <v>0</v>
      </c>
      <c r="F25" s="4">
        <f t="shared" ca="1" si="4"/>
        <v>0</v>
      </c>
      <c r="G25" s="4">
        <f ca="1">M24*Invoer!$B$7/12</f>
        <v>0</v>
      </c>
      <c r="H25" s="4">
        <f ca="1">ABS(PMT(Invoer!$B$7/12,360-C25+1,M24,0))</f>
        <v>0</v>
      </c>
      <c r="I25" s="4">
        <f t="shared" ca="1" si="0"/>
        <v>0</v>
      </c>
      <c r="J25" s="4">
        <f t="shared" ca="1" si="5"/>
        <v>0</v>
      </c>
      <c r="K25" s="4">
        <f t="shared" ca="1" si="1"/>
        <v>0</v>
      </c>
      <c r="L25" s="4">
        <f t="shared" ca="1" si="6"/>
        <v>0</v>
      </c>
      <c r="M25" s="4">
        <f t="shared" ca="1" si="8"/>
        <v>0</v>
      </c>
    </row>
    <row r="26" spans="1:13" x14ac:dyDescent="0.25">
      <c r="A26" s="15">
        <f t="shared" si="7"/>
        <v>42461</v>
      </c>
      <c r="B26">
        <f t="shared" si="2"/>
        <v>3</v>
      </c>
      <c r="C26">
        <v>25</v>
      </c>
      <c r="D26" s="4">
        <f t="shared" ca="1" si="3"/>
        <v>0</v>
      </c>
      <c r="E26" s="29">
        <f ca="1">IF(SUM(D26,F26,G26)&gt;=M25,0,IF(ISNA(VLOOKUP(A26,'Extra aflossing'!A:F,3,0)),0,VLOOKUP(A26,'Extra aflossing'!A:F,3,0))+IF(Datum_vandaag&lt;A26,Maandelijks_extra,0))</f>
        <v>0</v>
      </c>
      <c r="F26" s="4">
        <f t="shared" ca="1" si="4"/>
        <v>0</v>
      </c>
      <c r="G26" s="4">
        <f ca="1">M25*Invoer!$B$7/12</f>
        <v>0</v>
      </c>
      <c r="H26" s="4">
        <f ca="1">ABS(PMT(Invoer!$B$7/12,360-C26+1,M25,0))</f>
        <v>0</v>
      </c>
      <c r="I26" s="4">
        <f t="shared" ca="1" si="0"/>
        <v>0</v>
      </c>
      <c r="J26" s="4">
        <f t="shared" ca="1" si="5"/>
        <v>0</v>
      </c>
      <c r="K26" s="4">
        <f t="shared" ca="1" si="1"/>
        <v>0</v>
      </c>
      <c r="L26" s="4">
        <f t="shared" ca="1" si="6"/>
        <v>0</v>
      </c>
      <c r="M26" s="4">
        <f t="shared" ca="1" si="8"/>
        <v>0</v>
      </c>
    </row>
    <row r="27" spans="1:13" x14ac:dyDescent="0.25">
      <c r="A27" s="15">
        <f t="shared" si="7"/>
        <v>42491</v>
      </c>
      <c r="B27">
        <f t="shared" si="2"/>
        <v>3</v>
      </c>
      <c r="C27">
        <v>26</v>
      </c>
      <c r="D27" s="4">
        <f t="shared" ca="1" si="3"/>
        <v>0</v>
      </c>
      <c r="E27" s="29">
        <f ca="1">IF(SUM(D27,F27,G27)&gt;=M26,0,IF(ISNA(VLOOKUP(A27,'Extra aflossing'!A:F,3,0)),0,VLOOKUP(A27,'Extra aflossing'!A:F,3,0))+IF(Datum_vandaag&lt;A27,Maandelijks_extra,0))</f>
        <v>0</v>
      </c>
      <c r="F27" s="4">
        <f t="shared" ca="1" si="4"/>
        <v>0</v>
      </c>
      <c r="G27" s="4">
        <f ca="1">M26*Invoer!$B$7/12</f>
        <v>0</v>
      </c>
      <c r="H27" s="4">
        <f ca="1">ABS(PMT(Invoer!$B$7/12,360-C27+1,M26,0))</f>
        <v>0</v>
      </c>
      <c r="I27" s="4">
        <f t="shared" ca="1" si="0"/>
        <v>0</v>
      </c>
      <c r="J27" s="4">
        <f t="shared" ca="1" si="5"/>
        <v>0</v>
      </c>
      <c r="K27" s="4">
        <f t="shared" ca="1" si="1"/>
        <v>0</v>
      </c>
      <c r="L27" s="4">
        <f t="shared" ca="1" si="6"/>
        <v>0</v>
      </c>
      <c r="M27" s="4">
        <f t="shared" ca="1" si="8"/>
        <v>0</v>
      </c>
    </row>
    <row r="28" spans="1:13" x14ac:dyDescent="0.25">
      <c r="A28" s="15">
        <f t="shared" si="7"/>
        <v>42522</v>
      </c>
      <c r="B28">
        <f t="shared" si="2"/>
        <v>3</v>
      </c>
      <c r="C28">
        <v>27</v>
      </c>
      <c r="D28" s="4">
        <f t="shared" ca="1" si="3"/>
        <v>0</v>
      </c>
      <c r="E28" s="29">
        <f ca="1">IF(SUM(D28,F28,G28)&gt;=M27,0,IF(ISNA(VLOOKUP(A28,'Extra aflossing'!A:F,3,0)),0,VLOOKUP(A28,'Extra aflossing'!A:F,3,0))+IF(Datum_vandaag&lt;A28,Maandelijks_extra,0))</f>
        <v>0</v>
      </c>
      <c r="F28" s="4">
        <f t="shared" ca="1" si="4"/>
        <v>0</v>
      </c>
      <c r="G28" s="4">
        <f ca="1">M27*Invoer!$B$7/12</f>
        <v>0</v>
      </c>
      <c r="H28" s="4">
        <f ca="1">ABS(PMT(Invoer!$B$7/12,360-C28+1,M27,0))</f>
        <v>0</v>
      </c>
      <c r="I28" s="4">
        <f t="shared" ca="1" si="0"/>
        <v>0</v>
      </c>
      <c r="J28" s="4">
        <f t="shared" ca="1" si="5"/>
        <v>0</v>
      </c>
      <c r="K28" s="4">
        <f t="shared" ca="1" si="1"/>
        <v>0</v>
      </c>
      <c r="L28" s="4">
        <f t="shared" ca="1" si="6"/>
        <v>0</v>
      </c>
      <c r="M28" s="4">
        <f t="shared" ca="1" si="8"/>
        <v>0</v>
      </c>
    </row>
    <row r="29" spans="1:13" x14ac:dyDescent="0.25">
      <c r="A29" s="15">
        <f t="shared" si="7"/>
        <v>42552</v>
      </c>
      <c r="B29">
        <f t="shared" si="2"/>
        <v>3</v>
      </c>
      <c r="C29">
        <v>28</v>
      </c>
      <c r="D29" s="4">
        <f t="shared" ca="1" si="3"/>
        <v>0</v>
      </c>
      <c r="E29" s="29">
        <f ca="1">IF(SUM(D29,F29,G29)&gt;=M28,0,IF(ISNA(VLOOKUP(A29,'Extra aflossing'!A:F,3,0)),0,VLOOKUP(A29,'Extra aflossing'!A:F,3,0))+IF(Datum_vandaag&lt;A29,Maandelijks_extra,0))</f>
        <v>0</v>
      </c>
      <c r="F29" s="4">
        <f t="shared" ca="1" si="4"/>
        <v>0</v>
      </c>
      <c r="G29" s="4">
        <f ca="1">M28*Invoer!$B$7/12</f>
        <v>0</v>
      </c>
      <c r="H29" s="4">
        <f ca="1">ABS(PMT(Invoer!$B$7/12,360-C29+1,M28,0))</f>
        <v>0</v>
      </c>
      <c r="I29" s="4">
        <f t="shared" ca="1" si="0"/>
        <v>0</v>
      </c>
      <c r="J29" s="4">
        <f t="shared" ca="1" si="5"/>
        <v>0</v>
      </c>
      <c r="K29" s="4">
        <f t="shared" ca="1" si="1"/>
        <v>0</v>
      </c>
      <c r="L29" s="4">
        <f t="shared" ca="1" si="6"/>
        <v>0</v>
      </c>
      <c r="M29" s="4">
        <f t="shared" ca="1" si="8"/>
        <v>0</v>
      </c>
    </row>
    <row r="30" spans="1:13" x14ac:dyDescent="0.25">
      <c r="A30" s="15">
        <f t="shared" si="7"/>
        <v>42583</v>
      </c>
      <c r="B30">
        <f t="shared" si="2"/>
        <v>3</v>
      </c>
      <c r="C30">
        <v>29</v>
      </c>
      <c r="D30" s="4">
        <f t="shared" ca="1" si="3"/>
        <v>0</v>
      </c>
      <c r="E30" s="29">
        <f ca="1">IF(SUM(D30,F30,G30)&gt;=M29,0,IF(ISNA(VLOOKUP(A30,'Extra aflossing'!A:F,3,0)),0,VLOOKUP(A30,'Extra aflossing'!A:F,3,0))+IF(Datum_vandaag&lt;A30,Maandelijks_extra,0))</f>
        <v>0</v>
      </c>
      <c r="F30" s="4">
        <f t="shared" ca="1" si="4"/>
        <v>0</v>
      </c>
      <c r="G30" s="4">
        <f ca="1">M29*Invoer!$B$7/12</f>
        <v>0</v>
      </c>
      <c r="H30" s="4">
        <f ca="1">ABS(PMT(Invoer!$B$7/12,360-C30+1,M29,0))</f>
        <v>0</v>
      </c>
      <c r="I30" s="4">
        <f t="shared" ca="1" si="0"/>
        <v>0</v>
      </c>
      <c r="J30" s="4">
        <f t="shared" ca="1" si="5"/>
        <v>0</v>
      </c>
      <c r="K30" s="4">
        <f t="shared" ca="1" si="1"/>
        <v>0</v>
      </c>
      <c r="L30" s="4">
        <f t="shared" ca="1" si="6"/>
        <v>0</v>
      </c>
      <c r="M30" s="4">
        <f t="shared" ca="1" si="8"/>
        <v>0</v>
      </c>
    </row>
    <row r="31" spans="1:13" x14ac:dyDescent="0.25">
      <c r="A31" s="15">
        <f t="shared" si="7"/>
        <v>42614</v>
      </c>
      <c r="B31">
        <f t="shared" si="2"/>
        <v>3</v>
      </c>
      <c r="C31">
        <v>30</v>
      </c>
      <c r="D31" s="4">
        <f t="shared" ca="1" si="3"/>
        <v>0</v>
      </c>
      <c r="E31" s="29">
        <f ca="1">IF(SUM(D31,F31,G31)&gt;=M30,0,IF(ISNA(VLOOKUP(A31,'Extra aflossing'!A:F,3,0)),0,VLOOKUP(A31,'Extra aflossing'!A:F,3,0))+IF(Datum_vandaag&lt;A31,Maandelijks_extra,0))</f>
        <v>0</v>
      </c>
      <c r="F31" s="4">
        <f t="shared" ca="1" si="4"/>
        <v>0</v>
      </c>
      <c r="G31" s="4">
        <f ca="1">M30*Invoer!$B$7/12</f>
        <v>0</v>
      </c>
      <c r="H31" s="4">
        <f ca="1">ABS(PMT(Invoer!$B$7/12,360-C31+1,M30,0))</f>
        <v>0</v>
      </c>
      <c r="I31" s="4">
        <f t="shared" ca="1" si="0"/>
        <v>0</v>
      </c>
      <c r="J31" s="4">
        <f t="shared" ca="1" si="5"/>
        <v>0</v>
      </c>
      <c r="K31" s="4">
        <f t="shared" ca="1" si="1"/>
        <v>0</v>
      </c>
      <c r="L31" s="4">
        <f t="shared" ca="1" si="6"/>
        <v>0</v>
      </c>
      <c r="M31" s="4">
        <f t="shared" ca="1" si="8"/>
        <v>0</v>
      </c>
    </row>
    <row r="32" spans="1:13" x14ac:dyDescent="0.25">
      <c r="A32" s="15">
        <f t="shared" si="7"/>
        <v>42644</v>
      </c>
      <c r="B32">
        <f t="shared" si="2"/>
        <v>3</v>
      </c>
      <c r="C32">
        <v>31</v>
      </c>
      <c r="D32" s="4">
        <f t="shared" ca="1" si="3"/>
        <v>0</v>
      </c>
      <c r="E32" s="29">
        <f ca="1">IF(SUM(D32,F32,G32)&gt;=M31,0,IF(ISNA(VLOOKUP(A32,'Extra aflossing'!A:F,3,0)),0,VLOOKUP(A32,'Extra aflossing'!A:F,3,0))+IF(Datum_vandaag&lt;A32,Maandelijks_extra,0))</f>
        <v>0</v>
      </c>
      <c r="F32" s="4">
        <f t="shared" ca="1" si="4"/>
        <v>0</v>
      </c>
      <c r="G32" s="4">
        <f ca="1">M31*Invoer!$B$7/12</f>
        <v>0</v>
      </c>
      <c r="H32" s="4">
        <f ca="1">ABS(PMT(Invoer!$B$7/12,360-C32+1,M31,0))</f>
        <v>0</v>
      </c>
      <c r="I32" s="4">
        <f t="shared" ca="1" si="0"/>
        <v>0</v>
      </c>
      <c r="J32" s="4">
        <f t="shared" ca="1" si="5"/>
        <v>0</v>
      </c>
      <c r="K32" s="4">
        <f t="shared" ca="1" si="1"/>
        <v>0</v>
      </c>
      <c r="L32" s="4">
        <f t="shared" ca="1" si="6"/>
        <v>0</v>
      </c>
      <c r="M32" s="4">
        <f t="shared" ca="1" si="8"/>
        <v>0</v>
      </c>
    </row>
    <row r="33" spans="1:13" x14ac:dyDescent="0.25">
      <c r="A33" s="15">
        <f t="shared" si="7"/>
        <v>42675</v>
      </c>
      <c r="B33">
        <f t="shared" si="2"/>
        <v>3</v>
      </c>
      <c r="C33">
        <v>32</v>
      </c>
      <c r="D33" s="4">
        <f t="shared" ca="1" si="3"/>
        <v>0</v>
      </c>
      <c r="E33" s="29">
        <f ca="1">IF(SUM(D33,F33,G33)&gt;=M32,0,IF(ISNA(VLOOKUP(A33,'Extra aflossing'!A:F,3,0)),0,VLOOKUP(A33,'Extra aflossing'!A:F,3,0))+IF(Datum_vandaag&lt;A33,Maandelijks_extra,0))</f>
        <v>0</v>
      </c>
      <c r="F33" s="4">
        <f t="shared" ca="1" si="4"/>
        <v>0</v>
      </c>
      <c r="G33" s="4">
        <f ca="1">M32*Invoer!$B$7/12</f>
        <v>0</v>
      </c>
      <c r="H33" s="4">
        <f ca="1">ABS(PMT(Invoer!$B$7/12,360-C33+1,M32,0))</f>
        <v>0</v>
      </c>
      <c r="I33" s="4">
        <f t="shared" ca="1" si="0"/>
        <v>0</v>
      </c>
      <c r="J33" s="4">
        <f t="shared" ca="1" si="5"/>
        <v>0</v>
      </c>
      <c r="K33" s="4">
        <f t="shared" ca="1" si="1"/>
        <v>0</v>
      </c>
      <c r="L33" s="4">
        <f t="shared" ca="1" si="6"/>
        <v>0</v>
      </c>
      <c r="M33" s="4">
        <f t="shared" ca="1" si="8"/>
        <v>0</v>
      </c>
    </row>
    <row r="34" spans="1:13" x14ac:dyDescent="0.25">
      <c r="A34" s="15">
        <f t="shared" si="7"/>
        <v>42705</v>
      </c>
      <c r="B34">
        <f t="shared" si="2"/>
        <v>3</v>
      </c>
      <c r="C34">
        <v>33</v>
      </c>
      <c r="D34" s="4">
        <f t="shared" ca="1" si="3"/>
        <v>0</v>
      </c>
      <c r="E34" s="29">
        <f ca="1">IF(SUM(D34,F34,G34)&gt;=M33,0,IF(ISNA(VLOOKUP(A34,'Extra aflossing'!A:F,3,0)),0,VLOOKUP(A34,'Extra aflossing'!A:F,3,0))+IF(Datum_vandaag&lt;A34,Maandelijks_extra,0))</f>
        <v>0</v>
      </c>
      <c r="F34" s="4">
        <f t="shared" ca="1" si="4"/>
        <v>0</v>
      </c>
      <c r="G34" s="4">
        <f ca="1">M33*Invoer!$B$7/12</f>
        <v>0</v>
      </c>
      <c r="H34" s="4">
        <f ca="1">ABS(PMT(Invoer!$B$7/12,360-C34+1,M33,0))</f>
        <v>0</v>
      </c>
      <c r="I34" s="4">
        <f t="shared" ca="1" si="0"/>
        <v>0</v>
      </c>
      <c r="J34" s="4">
        <f t="shared" ca="1" si="5"/>
        <v>0</v>
      </c>
      <c r="K34" s="4">
        <f t="shared" ca="1" si="1"/>
        <v>0</v>
      </c>
      <c r="L34" s="4">
        <f t="shared" ca="1" si="6"/>
        <v>0</v>
      </c>
      <c r="M34" s="4">
        <f t="shared" ca="1" si="8"/>
        <v>0</v>
      </c>
    </row>
    <row r="35" spans="1:13" x14ac:dyDescent="0.25">
      <c r="A35" s="15">
        <f t="shared" si="7"/>
        <v>42736</v>
      </c>
      <c r="B35">
        <f t="shared" si="2"/>
        <v>3</v>
      </c>
      <c r="C35">
        <v>34</v>
      </c>
      <c r="D35" s="4">
        <f t="shared" ca="1" si="3"/>
        <v>0</v>
      </c>
      <c r="E35" s="29">
        <f ca="1">IF(SUM(D35,F35,G35)&gt;=M34,0,IF(ISNA(VLOOKUP(A35,'Extra aflossing'!A:F,3,0)),0,VLOOKUP(A35,'Extra aflossing'!A:F,3,0))+IF(Datum_vandaag&lt;A35,Maandelijks_extra,0))</f>
        <v>0</v>
      </c>
      <c r="F35" s="4">
        <f t="shared" ca="1" si="4"/>
        <v>0</v>
      </c>
      <c r="G35" s="4">
        <f ca="1">M34*Invoer!$B$7/12</f>
        <v>0</v>
      </c>
      <c r="H35" s="4">
        <f ca="1">ABS(PMT(Invoer!$B$7/12,360-C35+1,M34,0))</f>
        <v>0</v>
      </c>
      <c r="I35" s="4">
        <f t="shared" ca="1" si="0"/>
        <v>0</v>
      </c>
      <c r="J35" s="4">
        <f t="shared" ca="1" si="5"/>
        <v>0</v>
      </c>
      <c r="K35" s="4">
        <f t="shared" ca="1" si="1"/>
        <v>0</v>
      </c>
      <c r="L35" s="4">
        <f t="shared" ca="1" si="6"/>
        <v>0</v>
      </c>
      <c r="M35" s="4">
        <f t="shared" ca="1" si="8"/>
        <v>0</v>
      </c>
    </row>
    <row r="36" spans="1:13" x14ac:dyDescent="0.25">
      <c r="A36" s="15">
        <f t="shared" si="7"/>
        <v>42767</v>
      </c>
      <c r="B36">
        <f t="shared" si="2"/>
        <v>3</v>
      </c>
      <c r="C36">
        <v>35</v>
      </c>
      <c r="D36" s="4">
        <f t="shared" ca="1" si="3"/>
        <v>0</v>
      </c>
      <c r="E36" s="29">
        <f ca="1">IF(SUM(D36,F36,G36)&gt;=M35,0,IF(ISNA(VLOOKUP(A36,'Extra aflossing'!A:F,3,0)),0,VLOOKUP(A36,'Extra aflossing'!A:F,3,0))+IF(Datum_vandaag&lt;A36,Maandelijks_extra,0))</f>
        <v>0</v>
      </c>
      <c r="F36" s="4">
        <f t="shared" ca="1" si="4"/>
        <v>0</v>
      </c>
      <c r="G36" s="4">
        <f ca="1">M35*Invoer!$B$7/12</f>
        <v>0</v>
      </c>
      <c r="H36" s="4">
        <f ca="1">ABS(PMT(Invoer!$B$7/12,360-C36+1,M35,0))</f>
        <v>0</v>
      </c>
      <c r="I36" s="4">
        <f t="shared" ca="1" si="0"/>
        <v>0</v>
      </c>
      <c r="J36" s="4">
        <f t="shared" ca="1" si="5"/>
        <v>0</v>
      </c>
      <c r="K36" s="4">
        <f t="shared" ca="1" si="1"/>
        <v>0</v>
      </c>
      <c r="L36" s="4">
        <f t="shared" ca="1" si="6"/>
        <v>0</v>
      </c>
      <c r="M36" s="4">
        <f t="shared" ca="1" si="8"/>
        <v>0</v>
      </c>
    </row>
    <row r="37" spans="1:13" x14ac:dyDescent="0.25">
      <c r="A37" s="15">
        <f t="shared" si="7"/>
        <v>42795</v>
      </c>
      <c r="B37">
        <f t="shared" si="2"/>
        <v>3</v>
      </c>
      <c r="C37">
        <v>36</v>
      </c>
      <c r="D37" s="4">
        <f t="shared" ca="1" si="3"/>
        <v>0</v>
      </c>
      <c r="E37" s="29">
        <f ca="1">IF(SUM(D37,F37,G37)&gt;=M36,0,IF(ISNA(VLOOKUP(A37,'Extra aflossing'!A:F,3,0)),0,VLOOKUP(A37,'Extra aflossing'!A:F,3,0))+IF(Datum_vandaag&lt;A37,Maandelijks_extra,0))</f>
        <v>0</v>
      </c>
      <c r="F37" s="4">
        <f t="shared" ca="1" si="4"/>
        <v>0</v>
      </c>
      <c r="G37" s="4">
        <f ca="1">M36*Invoer!$B$7/12</f>
        <v>0</v>
      </c>
      <c r="H37" s="4">
        <f ca="1">ABS(PMT(Invoer!$B$7/12,360-C37+1,M36,0))</f>
        <v>0</v>
      </c>
      <c r="I37" s="4">
        <f t="shared" ca="1" si="0"/>
        <v>0</v>
      </c>
      <c r="J37" s="4">
        <f t="shared" ca="1" si="5"/>
        <v>0</v>
      </c>
      <c r="K37" s="4">
        <f t="shared" ca="1" si="1"/>
        <v>0</v>
      </c>
      <c r="L37" s="4">
        <f t="shared" ca="1" si="6"/>
        <v>0</v>
      </c>
      <c r="M37" s="4">
        <f t="shared" ca="1" si="8"/>
        <v>0</v>
      </c>
    </row>
    <row r="38" spans="1:13" x14ac:dyDescent="0.25">
      <c r="A38" s="15">
        <f t="shared" si="7"/>
        <v>42826</v>
      </c>
      <c r="B38">
        <f t="shared" si="2"/>
        <v>4</v>
      </c>
      <c r="C38">
        <v>37</v>
      </c>
      <c r="D38" s="4">
        <f t="shared" ca="1" si="3"/>
        <v>0</v>
      </c>
      <c r="E38" s="29">
        <f ca="1">IF(SUM(D38,F38,G38)&gt;=M37,0,IF(ISNA(VLOOKUP(A38,'Extra aflossing'!A:F,3,0)),0,VLOOKUP(A38,'Extra aflossing'!A:F,3,0))+IF(Datum_vandaag&lt;A38,Maandelijks_extra,0))</f>
        <v>0</v>
      </c>
      <c r="F38" s="4">
        <f t="shared" ca="1" si="4"/>
        <v>0</v>
      </c>
      <c r="G38" s="4">
        <f ca="1">M37*Invoer!$B$7/12</f>
        <v>0</v>
      </c>
      <c r="H38" s="4">
        <f ca="1">ABS(PMT(Invoer!$B$7/12,360-C38+1,M37,0))</f>
        <v>0</v>
      </c>
      <c r="I38" s="4">
        <f t="shared" ca="1" si="0"/>
        <v>0</v>
      </c>
      <c r="J38" s="4">
        <f t="shared" ca="1" si="5"/>
        <v>0</v>
      </c>
      <c r="K38" s="4">
        <f t="shared" ca="1" si="1"/>
        <v>0</v>
      </c>
      <c r="L38" s="4">
        <f t="shared" ca="1" si="6"/>
        <v>0</v>
      </c>
      <c r="M38" s="4">
        <f t="shared" ca="1" si="8"/>
        <v>0</v>
      </c>
    </row>
    <row r="39" spans="1:13" x14ac:dyDescent="0.25">
      <c r="A39" s="15">
        <f t="shared" si="7"/>
        <v>42856</v>
      </c>
      <c r="B39">
        <f t="shared" si="2"/>
        <v>4</v>
      </c>
      <c r="C39">
        <v>38</v>
      </c>
      <c r="D39" s="4">
        <f t="shared" ca="1" si="3"/>
        <v>0</v>
      </c>
      <c r="E39" s="29">
        <f ca="1">IF(SUM(D39,F39,G39)&gt;=M38,0,IF(ISNA(VLOOKUP(A39,'Extra aflossing'!A:F,3,0)),0,VLOOKUP(A39,'Extra aflossing'!A:F,3,0))+IF(Datum_vandaag&lt;A39,Maandelijks_extra,0))</f>
        <v>0</v>
      </c>
      <c r="F39" s="4">
        <f t="shared" ca="1" si="4"/>
        <v>0</v>
      </c>
      <c r="G39" s="4">
        <f ca="1">M38*Invoer!$B$7/12</f>
        <v>0</v>
      </c>
      <c r="H39" s="4">
        <f ca="1">ABS(PMT(Invoer!$B$7/12,360-C39+1,M38,0))</f>
        <v>0</v>
      </c>
      <c r="I39" s="4">
        <f t="shared" ca="1" si="0"/>
        <v>0</v>
      </c>
      <c r="J39" s="4">
        <f t="shared" ca="1" si="5"/>
        <v>0</v>
      </c>
      <c r="K39" s="4">
        <f t="shared" ca="1" si="1"/>
        <v>0</v>
      </c>
      <c r="L39" s="4">
        <f t="shared" ca="1" si="6"/>
        <v>0</v>
      </c>
      <c r="M39" s="4">
        <f t="shared" ca="1" si="8"/>
        <v>0</v>
      </c>
    </row>
    <row r="40" spans="1:13" x14ac:dyDescent="0.25">
      <c r="A40" s="15">
        <f t="shared" si="7"/>
        <v>42887</v>
      </c>
      <c r="B40">
        <f t="shared" si="2"/>
        <v>4</v>
      </c>
      <c r="C40">
        <v>39</v>
      </c>
      <c r="D40" s="4">
        <f t="shared" ca="1" si="3"/>
        <v>0</v>
      </c>
      <c r="E40" s="29">
        <f ca="1">IF(SUM(D40,F40,G40)&gt;=M39,0,IF(ISNA(VLOOKUP(A40,'Extra aflossing'!A:F,3,0)),0,VLOOKUP(A40,'Extra aflossing'!A:F,3,0))+IF(Datum_vandaag&lt;A40,Maandelijks_extra,0))</f>
        <v>0</v>
      </c>
      <c r="F40" s="4">
        <f t="shared" ca="1" si="4"/>
        <v>0</v>
      </c>
      <c r="G40" s="4">
        <f ca="1">M39*Invoer!$B$7/12</f>
        <v>0</v>
      </c>
      <c r="H40" s="4">
        <f ca="1">ABS(PMT(Invoer!$B$7/12,360-C40+1,M39,0))</f>
        <v>0</v>
      </c>
      <c r="I40" s="4">
        <f t="shared" ca="1" si="0"/>
        <v>0</v>
      </c>
      <c r="J40" s="4">
        <f t="shared" ca="1" si="5"/>
        <v>0</v>
      </c>
      <c r="K40" s="4">
        <f t="shared" ca="1" si="1"/>
        <v>0</v>
      </c>
      <c r="L40" s="4">
        <f t="shared" ca="1" si="6"/>
        <v>0</v>
      </c>
      <c r="M40" s="4">
        <f t="shared" ca="1" si="8"/>
        <v>0</v>
      </c>
    </row>
    <row r="41" spans="1:13" x14ac:dyDescent="0.25">
      <c r="A41" s="15">
        <f t="shared" si="7"/>
        <v>42917</v>
      </c>
      <c r="B41">
        <f t="shared" si="2"/>
        <v>4</v>
      </c>
      <c r="C41">
        <v>40</v>
      </c>
      <c r="D41" s="4">
        <f t="shared" ca="1" si="3"/>
        <v>0</v>
      </c>
      <c r="E41" s="29">
        <f ca="1">IF(SUM(D41,F41,G41)&gt;=M40,0,IF(ISNA(VLOOKUP(A41,'Extra aflossing'!A:F,3,0)),0,VLOOKUP(A41,'Extra aflossing'!A:F,3,0))+IF(Datum_vandaag&lt;A41,Maandelijks_extra,0))</f>
        <v>0</v>
      </c>
      <c r="F41" s="4">
        <f t="shared" ca="1" si="4"/>
        <v>0</v>
      </c>
      <c r="G41" s="4">
        <f ca="1">M40*Invoer!$B$7/12</f>
        <v>0</v>
      </c>
      <c r="H41" s="4">
        <f ca="1">ABS(PMT(Invoer!$B$7/12,360-C41+1,M40,0))</f>
        <v>0</v>
      </c>
      <c r="I41" s="4">
        <f t="shared" ca="1" si="0"/>
        <v>0</v>
      </c>
      <c r="J41" s="4">
        <f t="shared" ca="1" si="5"/>
        <v>0</v>
      </c>
      <c r="K41" s="4">
        <f t="shared" ca="1" si="1"/>
        <v>0</v>
      </c>
      <c r="L41" s="4">
        <f t="shared" ca="1" si="6"/>
        <v>0</v>
      </c>
      <c r="M41" s="4">
        <f t="shared" ca="1" si="8"/>
        <v>0</v>
      </c>
    </row>
    <row r="42" spans="1:13" x14ac:dyDescent="0.25">
      <c r="A42" s="15">
        <f t="shared" si="7"/>
        <v>42948</v>
      </c>
      <c r="B42">
        <f t="shared" si="2"/>
        <v>4</v>
      </c>
      <c r="C42">
        <v>41</v>
      </c>
      <c r="D42" s="4">
        <f t="shared" ca="1" si="3"/>
        <v>0</v>
      </c>
      <c r="E42" s="29">
        <f ca="1">IF(SUM(D42,F42,G42)&gt;=M41,0,IF(ISNA(VLOOKUP(A42,'Extra aflossing'!A:F,3,0)),0,VLOOKUP(A42,'Extra aflossing'!A:F,3,0))+IF(Datum_vandaag&lt;A42,Maandelijks_extra,0))</f>
        <v>0</v>
      </c>
      <c r="F42" s="4">
        <f t="shared" ca="1" si="4"/>
        <v>0</v>
      </c>
      <c r="G42" s="4">
        <f ca="1">M41*Invoer!$B$7/12</f>
        <v>0</v>
      </c>
      <c r="H42" s="4">
        <f ca="1">ABS(PMT(Invoer!$B$7/12,360-C42+1,M41,0))</f>
        <v>0</v>
      </c>
      <c r="I42" s="4">
        <f t="shared" ca="1" si="0"/>
        <v>0</v>
      </c>
      <c r="J42" s="4">
        <f t="shared" ca="1" si="5"/>
        <v>0</v>
      </c>
      <c r="K42" s="4">
        <f t="shared" ca="1" si="1"/>
        <v>0</v>
      </c>
      <c r="L42" s="4">
        <f t="shared" ca="1" si="6"/>
        <v>0</v>
      </c>
      <c r="M42" s="4">
        <f t="shared" ca="1" si="8"/>
        <v>0</v>
      </c>
    </row>
    <row r="43" spans="1:13" x14ac:dyDescent="0.25">
      <c r="A43" s="15">
        <f t="shared" si="7"/>
        <v>42979</v>
      </c>
      <c r="B43">
        <f t="shared" si="2"/>
        <v>4</v>
      </c>
      <c r="C43">
        <v>42</v>
      </c>
      <c r="D43" s="4">
        <f t="shared" ca="1" si="3"/>
        <v>0</v>
      </c>
      <c r="E43" s="29">
        <f ca="1">IF(SUM(D43,F43,G43)&gt;=M42,0,IF(ISNA(VLOOKUP(A43,'Extra aflossing'!A:F,3,0)),0,VLOOKUP(A43,'Extra aflossing'!A:F,3,0))+IF(Datum_vandaag&lt;A43,Maandelijks_extra,0))</f>
        <v>0</v>
      </c>
      <c r="F43" s="4">
        <f t="shared" ca="1" si="4"/>
        <v>0</v>
      </c>
      <c r="G43" s="4">
        <f ca="1">M42*Invoer!$B$7/12</f>
        <v>0</v>
      </c>
      <c r="H43" s="4">
        <f ca="1">ABS(PMT(Invoer!$B$7/12,360-C43+1,M42,0))</f>
        <v>0</v>
      </c>
      <c r="I43" s="4">
        <f t="shared" ca="1" si="0"/>
        <v>0</v>
      </c>
      <c r="J43" s="4">
        <f t="shared" ca="1" si="5"/>
        <v>0</v>
      </c>
      <c r="K43" s="4">
        <f t="shared" ca="1" si="1"/>
        <v>0</v>
      </c>
      <c r="L43" s="4">
        <f t="shared" ca="1" si="6"/>
        <v>0</v>
      </c>
      <c r="M43" s="4">
        <f t="shared" ca="1" si="8"/>
        <v>0</v>
      </c>
    </row>
    <row r="44" spans="1:13" x14ac:dyDescent="0.25">
      <c r="A44" s="15">
        <f t="shared" si="7"/>
        <v>43009</v>
      </c>
      <c r="B44">
        <f t="shared" si="2"/>
        <v>4</v>
      </c>
      <c r="C44">
        <v>43</v>
      </c>
      <c r="D44" s="4">
        <f t="shared" ca="1" si="3"/>
        <v>0</v>
      </c>
      <c r="E44" s="29">
        <f ca="1">IF(SUM(D44,F44,G44)&gt;=M43,0,IF(ISNA(VLOOKUP(A44,'Extra aflossing'!A:F,3,0)),0,VLOOKUP(A44,'Extra aflossing'!A:F,3,0))+IF(Datum_vandaag&lt;A44,Maandelijks_extra,0))</f>
        <v>0</v>
      </c>
      <c r="F44" s="4">
        <f t="shared" ca="1" si="4"/>
        <v>0</v>
      </c>
      <c r="G44" s="4">
        <f ca="1">M43*Invoer!$B$7/12</f>
        <v>0</v>
      </c>
      <c r="H44" s="4">
        <f ca="1">ABS(PMT(Invoer!$B$7/12,360-C44+1,M43,0))</f>
        <v>0</v>
      </c>
      <c r="I44" s="4">
        <f t="shared" ca="1" si="0"/>
        <v>0</v>
      </c>
      <c r="J44" s="4">
        <f t="shared" ca="1" si="5"/>
        <v>0</v>
      </c>
      <c r="K44" s="4">
        <f t="shared" ca="1" si="1"/>
        <v>0</v>
      </c>
      <c r="L44" s="4">
        <f t="shared" ca="1" si="6"/>
        <v>0</v>
      </c>
      <c r="M44" s="4">
        <f t="shared" ca="1" si="8"/>
        <v>0</v>
      </c>
    </row>
    <row r="45" spans="1:13" x14ac:dyDescent="0.25">
      <c r="A45" s="15">
        <f t="shared" si="7"/>
        <v>43040</v>
      </c>
      <c r="B45">
        <f t="shared" si="2"/>
        <v>4</v>
      </c>
      <c r="C45">
        <v>44</v>
      </c>
      <c r="D45" s="4">
        <f t="shared" ca="1" si="3"/>
        <v>0</v>
      </c>
      <c r="E45" s="29">
        <f ca="1">IF(SUM(D45,F45,G45)&gt;=M44,0,IF(ISNA(VLOOKUP(A45,'Extra aflossing'!A:F,3,0)),0,VLOOKUP(A45,'Extra aflossing'!A:F,3,0))+IF(Datum_vandaag&lt;A45,Maandelijks_extra,0))</f>
        <v>0</v>
      </c>
      <c r="F45" s="4">
        <f t="shared" ca="1" si="4"/>
        <v>0</v>
      </c>
      <c r="G45" s="4">
        <f ca="1">M44*Invoer!$B$7/12</f>
        <v>0</v>
      </c>
      <c r="H45" s="4">
        <f ca="1">ABS(PMT(Invoer!$B$7/12,360-C45+1,M44,0))</f>
        <v>0</v>
      </c>
      <c r="I45" s="4">
        <f t="shared" ca="1" si="0"/>
        <v>0</v>
      </c>
      <c r="J45" s="4">
        <f t="shared" ca="1" si="5"/>
        <v>0</v>
      </c>
      <c r="K45" s="4">
        <f t="shared" ca="1" si="1"/>
        <v>0</v>
      </c>
      <c r="L45" s="4">
        <f t="shared" ca="1" si="6"/>
        <v>0</v>
      </c>
      <c r="M45" s="4">
        <f t="shared" ca="1" si="8"/>
        <v>0</v>
      </c>
    </row>
    <row r="46" spans="1:13" x14ac:dyDescent="0.25">
      <c r="A46" s="15">
        <f t="shared" si="7"/>
        <v>43070</v>
      </c>
      <c r="B46">
        <f t="shared" si="2"/>
        <v>4</v>
      </c>
      <c r="C46">
        <v>45</v>
      </c>
      <c r="D46" s="4">
        <f t="shared" ca="1" si="3"/>
        <v>0</v>
      </c>
      <c r="E46" s="29">
        <f ca="1">IF(SUM(D46,F46,G46)&gt;=M45,0,IF(ISNA(VLOOKUP(A46,'Extra aflossing'!A:F,3,0)),0,VLOOKUP(A46,'Extra aflossing'!A:F,3,0))+IF(Datum_vandaag&lt;A46,Maandelijks_extra,0))</f>
        <v>0</v>
      </c>
      <c r="F46" s="4">
        <f t="shared" ca="1" si="4"/>
        <v>0</v>
      </c>
      <c r="G46" s="4">
        <f ca="1">M45*Invoer!$B$7/12</f>
        <v>0</v>
      </c>
      <c r="H46" s="4">
        <f ca="1">ABS(PMT(Invoer!$B$7/12,360-C46+1,M45,0))</f>
        <v>0</v>
      </c>
      <c r="I46" s="4">
        <f t="shared" ca="1" si="0"/>
        <v>0</v>
      </c>
      <c r="J46" s="4">
        <f t="shared" ca="1" si="5"/>
        <v>0</v>
      </c>
      <c r="K46" s="4">
        <f t="shared" ca="1" si="1"/>
        <v>0</v>
      </c>
      <c r="L46" s="4">
        <f t="shared" ca="1" si="6"/>
        <v>0</v>
      </c>
      <c r="M46" s="4">
        <f t="shared" ca="1" si="8"/>
        <v>0</v>
      </c>
    </row>
    <row r="47" spans="1:13" x14ac:dyDescent="0.25">
      <c r="A47" s="15">
        <f t="shared" si="7"/>
        <v>43101</v>
      </c>
      <c r="B47">
        <f t="shared" si="2"/>
        <v>4</v>
      </c>
      <c r="C47">
        <v>46</v>
      </c>
      <c r="D47" s="4">
        <f t="shared" ca="1" si="3"/>
        <v>0</v>
      </c>
      <c r="E47" s="29">
        <f ca="1">IF(SUM(D47,F47,G47)&gt;=M46,0,IF(ISNA(VLOOKUP(A47,'Extra aflossing'!A:F,3,0)),0,VLOOKUP(A47,'Extra aflossing'!A:F,3,0))+IF(Datum_vandaag&lt;A47,Maandelijks_extra,0))</f>
        <v>0</v>
      </c>
      <c r="F47" s="4">
        <f t="shared" ca="1" si="4"/>
        <v>0</v>
      </c>
      <c r="G47" s="4">
        <f ca="1">M46*Invoer!$B$7/12</f>
        <v>0</v>
      </c>
      <c r="H47" s="4">
        <f ca="1">ABS(PMT(Invoer!$B$7/12,360-C47+1,M46,0))</f>
        <v>0</v>
      </c>
      <c r="I47" s="4">
        <f t="shared" ca="1" si="0"/>
        <v>0</v>
      </c>
      <c r="J47" s="4">
        <f t="shared" ca="1" si="5"/>
        <v>0</v>
      </c>
      <c r="K47" s="4">
        <f t="shared" ca="1" si="1"/>
        <v>0</v>
      </c>
      <c r="L47" s="4">
        <f t="shared" ca="1" si="6"/>
        <v>0</v>
      </c>
      <c r="M47" s="4">
        <f t="shared" ca="1" si="8"/>
        <v>0</v>
      </c>
    </row>
    <row r="48" spans="1:13" x14ac:dyDescent="0.25">
      <c r="A48" s="15">
        <f t="shared" si="7"/>
        <v>43132</v>
      </c>
      <c r="B48">
        <f t="shared" si="2"/>
        <v>4</v>
      </c>
      <c r="C48">
        <v>47</v>
      </c>
      <c r="D48" s="4">
        <f t="shared" ca="1" si="3"/>
        <v>0</v>
      </c>
      <c r="E48" s="29">
        <f ca="1">IF(SUM(D48,F48,G48)&gt;=M47,0,IF(ISNA(VLOOKUP(A48,'Extra aflossing'!A:F,3,0)),0,VLOOKUP(A48,'Extra aflossing'!A:F,3,0))+IF(Datum_vandaag&lt;A48,Maandelijks_extra,0))</f>
        <v>0</v>
      </c>
      <c r="F48" s="4">
        <f t="shared" ca="1" si="4"/>
        <v>0</v>
      </c>
      <c r="G48" s="4">
        <f ca="1">M47*Invoer!$B$7/12</f>
        <v>0</v>
      </c>
      <c r="H48" s="4">
        <f ca="1">ABS(PMT(Invoer!$B$7/12,360-C48+1,M47,0))</f>
        <v>0</v>
      </c>
      <c r="I48" s="4">
        <f t="shared" ca="1" si="0"/>
        <v>0</v>
      </c>
      <c r="J48" s="4">
        <f t="shared" ca="1" si="5"/>
        <v>0</v>
      </c>
      <c r="K48" s="4">
        <f t="shared" ca="1" si="1"/>
        <v>0</v>
      </c>
      <c r="L48" s="4">
        <f t="shared" ca="1" si="6"/>
        <v>0</v>
      </c>
      <c r="M48" s="4">
        <f t="shared" ca="1" si="8"/>
        <v>0</v>
      </c>
    </row>
    <row r="49" spans="1:13" x14ac:dyDescent="0.25">
      <c r="A49" s="15">
        <f t="shared" si="7"/>
        <v>43160</v>
      </c>
      <c r="B49">
        <f t="shared" si="2"/>
        <v>4</v>
      </c>
      <c r="C49">
        <v>48</v>
      </c>
      <c r="D49" s="4">
        <f t="shared" ca="1" si="3"/>
        <v>0</v>
      </c>
      <c r="E49" s="29">
        <f ca="1">IF(SUM(D49,F49,G49)&gt;=M48,0,IF(ISNA(VLOOKUP(A49,'Extra aflossing'!A:F,3,0)),0,VLOOKUP(A49,'Extra aflossing'!A:F,3,0))+IF(Datum_vandaag&lt;A49,Maandelijks_extra,0))</f>
        <v>0</v>
      </c>
      <c r="F49" s="4">
        <f t="shared" ca="1" si="4"/>
        <v>0</v>
      </c>
      <c r="G49" s="4">
        <f ca="1">M48*Invoer!$B$7/12</f>
        <v>0</v>
      </c>
      <c r="H49" s="4">
        <f ca="1">ABS(PMT(Invoer!$B$7/12,360-C49+1,M48,0))</f>
        <v>0</v>
      </c>
      <c r="I49" s="4">
        <f t="shared" ca="1" si="0"/>
        <v>0</v>
      </c>
      <c r="J49" s="4">
        <f t="shared" ca="1" si="5"/>
        <v>0</v>
      </c>
      <c r="K49" s="4">
        <f t="shared" ca="1" si="1"/>
        <v>0</v>
      </c>
      <c r="L49" s="4">
        <f t="shared" ca="1" si="6"/>
        <v>0</v>
      </c>
      <c r="M49" s="4">
        <f t="shared" ca="1" si="8"/>
        <v>0</v>
      </c>
    </row>
    <row r="50" spans="1:13" x14ac:dyDescent="0.25">
      <c r="A50" s="15">
        <f t="shared" si="7"/>
        <v>43191</v>
      </c>
      <c r="B50">
        <f t="shared" si="2"/>
        <v>5</v>
      </c>
      <c r="C50">
        <v>49</v>
      </c>
      <c r="D50" s="4">
        <f t="shared" ca="1" si="3"/>
        <v>0</v>
      </c>
      <c r="E50" s="29">
        <f ca="1">IF(SUM(D50,F50,G50)&gt;=M49,0,IF(ISNA(VLOOKUP(A50,'Extra aflossing'!A:F,3,0)),0,VLOOKUP(A50,'Extra aflossing'!A:F,3,0))+IF(Datum_vandaag&lt;A50,Maandelijks_extra,0))</f>
        <v>0</v>
      </c>
      <c r="F50" s="4">
        <f t="shared" ca="1" si="4"/>
        <v>0</v>
      </c>
      <c r="G50" s="4">
        <f ca="1">M49*Invoer!$B$7/12</f>
        <v>0</v>
      </c>
      <c r="H50" s="4">
        <f ca="1">ABS(PMT(Invoer!$B$7/12,360-C50+1,M49,0))</f>
        <v>0</v>
      </c>
      <c r="I50" s="4">
        <f t="shared" ca="1" si="0"/>
        <v>0</v>
      </c>
      <c r="J50" s="4">
        <f t="shared" ca="1" si="5"/>
        <v>0</v>
      </c>
      <c r="K50" s="4">
        <f t="shared" ca="1" si="1"/>
        <v>0</v>
      </c>
      <c r="L50" s="4">
        <f t="shared" ca="1" si="6"/>
        <v>0</v>
      </c>
      <c r="M50" s="4">
        <f t="shared" ca="1" si="8"/>
        <v>0</v>
      </c>
    </row>
    <row r="51" spans="1:13" x14ac:dyDescent="0.25">
      <c r="A51" s="15">
        <f t="shared" si="7"/>
        <v>43221</v>
      </c>
      <c r="B51">
        <f t="shared" si="2"/>
        <v>5</v>
      </c>
      <c r="C51">
        <v>50</v>
      </c>
      <c r="D51" s="4">
        <f t="shared" ca="1" si="3"/>
        <v>0</v>
      </c>
      <c r="E51" s="29">
        <f ca="1">IF(SUM(D51,F51,G51)&gt;=M50,0,IF(ISNA(VLOOKUP(A51,'Extra aflossing'!A:F,3,0)),0,VLOOKUP(A51,'Extra aflossing'!A:F,3,0))+IF(Datum_vandaag&lt;A51,Maandelijks_extra,0))</f>
        <v>0</v>
      </c>
      <c r="F51" s="4">
        <f t="shared" ca="1" si="4"/>
        <v>0</v>
      </c>
      <c r="G51" s="4">
        <f ca="1">M50*Invoer!$B$7/12</f>
        <v>0</v>
      </c>
      <c r="H51" s="4">
        <f ca="1">ABS(PMT(Invoer!$B$7/12,360-C51+1,M50,0))</f>
        <v>0</v>
      </c>
      <c r="I51" s="4">
        <f t="shared" ca="1" si="0"/>
        <v>0</v>
      </c>
      <c r="J51" s="4">
        <f t="shared" ca="1" si="5"/>
        <v>0</v>
      </c>
      <c r="K51" s="4">
        <f t="shared" ca="1" si="1"/>
        <v>0</v>
      </c>
      <c r="L51" s="4">
        <f t="shared" ca="1" si="6"/>
        <v>0</v>
      </c>
      <c r="M51" s="4">
        <f t="shared" ca="1" si="8"/>
        <v>0</v>
      </c>
    </row>
    <row r="52" spans="1:13" x14ac:dyDescent="0.25">
      <c r="A52" s="15">
        <f t="shared" si="7"/>
        <v>43252</v>
      </c>
      <c r="B52">
        <f t="shared" si="2"/>
        <v>5</v>
      </c>
      <c r="C52">
        <v>51</v>
      </c>
      <c r="D52" s="4">
        <f t="shared" ca="1" si="3"/>
        <v>0</v>
      </c>
      <c r="E52" s="29">
        <f ca="1">IF(SUM(D52,F52,G52)&gt;=M51,0,IF(ISNA(VLOOKUP(A52,'Extra aflossing'!A:F,3,0)),0,VLOOKUP(A52,'Extra aflossing'!A:F,3,0))+IF(Datum_vandaag&lt;A52,Maandelijks_extra,0))</f>
        <v>0</v>
      </c>
      <c r="F52" s="4">
        <f t="shared" ca="1" si="4"/>
        <v>0</v>
      </c>
      <c r="G52" s="4">
        <f ca="1">M51*Invoer!$B$7/12</f>
        <v>0</v>
      </c>
      <c r="H52" s="4">
        <f ca="1">ABS(PMT(Invoer!$B$7/12,360-C52+1,M51,0))</f>
        <v>0</v>
      </c>
      <c r="I52" s="4">
        <f t="shared" ca="1" si="0"/>
        <v>0</v>
      </c>
      <c r="J52" s="4">
        <f t="shared" ca="1" si="5"/>
        <v>0</v>
      </c>
      <c r="K52" s="4">
        <f t="shared" ca="1" si="1"/>
        <v>0</v>
      </c>
      <c r="L52" s="4">
        <f t="shared" ca="1" si="6"/>
        <v>0</v>
      </c>
      <c r="M52" s="4">
        <f t="shared" ca="1" si="8"/>
        <v>0</v>
      </c>
    </row>
    <row r="53" spans="1:13" x14ac:dyDescent="0.25">
      <c r="A53" s="15">
        <f t="shared" si="7"/>
        <v>43282</v>
      </c>
      <c r="B53">
        <f t="shared" si="2"/>
        <v>5</v>
      </c>
      <c r="C53">
        <v>52</v>
      </c>
      <c r="D53" s="4">
        <f t="shared" ca="1" si="3"/>
        <v>0</v>
      </c>
      <c r="E53" s="29">
        <f ca="1">IF(SUM(D53,F53,G53)&gt;=M52,0,IF(ISNA(VLOOKUP(A53,'Extra aflossing'!A:F,3,0)),0,VLOOKUP(A53,'Extra aflossing'!A:F,3,0))+IF(Datum_vandaag&lt;A53,Maandelijks_extra,0))</f>
        <v>0</v>
      </c>
      <c r="F53" s="4">
        <f t="shared" ca="1" si="4"/>
        <v>0</v>
      </c>
      <c r="G53" s="4">
        <f ca="1">M52*Invoer!$B$7/12</f>
        <v>0</v>
      </c>
      <c r="H53" s="4">
        <f ca="1">ABS(PMT(Invoer!$B$7/12,360-C53+1,M52,0))</f>
        <v>0</v>
      </c>
      <c r="I53" s="4">
        <f t="shared" ca="1" si="0"/>
        <v>0</v>
      </c>
      <c r="J53" s="4">
        <f t="shared" ca="1" si="5"/>
        <v>0</v>
      </c>
      <c r="K53" s="4">
        <f t="shared" ca="1" si="1"/>
        <v>0</v>
      </c>
      <c r="L53" s="4">
        <f t="shared" ca="1" si="6"/>
        <v>0</v>
      </c>
      <c r="M53" s="4">
        <f t="shared" ca="1" si="8"/>
        <v>0</v>
      </c>
    </row>
    <row r="54" spans="1:13" x14ac:dyDescent="0.25">
      <c r="A54" s="15">
        <f t="shared" si="7"/>
        <v>43313</v>
      </c>
      <c r="B54">
        <f t="shared" si="2"/>
        <v>5</v>
      </c>
      <c r="C54">
        <v>53</v>
      </c>
      <c r="D54" s="4">
        <f t="shared" ca="1" si="3"/>
        <v>0</v>
      </c>
      <c r="E54" s="29">
        <f ca="1">IF(SUM(D54,F54,G54)&gt;=M53,0,IF(ISNA(VLOOKUP(A54,'Extra aflossing'!A:F,3,0)),0,VLOOKUP(A54,'Extra aflossing'!A:F,3,0))+IF(Datum_vandaag&lt;A54,Maandelijks_extra,0))</f>
        <v>0</v>
      </c>
      <c r="F54" s="4">
        <f t="shared" ca="1" si="4"/>
        <v>0</v>
      </c>
      <c r="G54" s="4">
        <f ca="1">M53*Invoer!$B$7/12</f>
        <v>0</v>
      </c>
      <c r="H54" s="4">
        <f ca="1">ABS(PMT(Invoer!$B$7/12,360-C54+1,M53,0))</f>
        <v>0</v>
      </c>
      <c r="I54" s="4">
        <f t="shared" ca="1" si="0"/>
        <v>0</v>
      </c>
      <c r="J54" s="4">
        <f t="shared" ca="1" si="5"/>
        <v>0</v>
      </c>
      <c r="K54" s="4">
        <f t="shared" ca="1" si="1"/>
        <v>0</v>
      </c>
      <c r="L54" s="4">
        <f t="shared" ca="1" si="6"/>
        <v>0</v>
      </c>
      <c r="M54" s="4">
        <f t="shared" ca="1" si="8"/>
        <v>0</v>
      </c>
    </row>
    <row r="55" spans="1:13" x14ac:dyDescent="0.25">
      <c r="A55" s="15">
        <f t="shared" si="7"/>
        <v>43344</v>
      </c>
      <c r="B55">
        <f t="shared" si="2"/>
        <v>5</v>
      </c>
      <c r="C55">
        <v>54</v>
      </c>
      <c r="D55" s="4">
        <f t="shared" ca="1" si="3"/>
        <v>0</v>
      </c>
      <c r="E55" s="29">
        <f ca="1">IF(SUM(D55,F55,G55)&gt;=M54,0,IF(ISNA(VLOOKUP(A55,'Extra aflossing'!A:F,3,0)),0,VLOOKUP(A55,'Extra aflossing'!A:F,3,0))+IF(Datum_vandaag&lt;A55,Maandelijks_extra,0))</f>
        <v>0</v>
      </c>
      <c r="F55" s="4">
        <f t="shared" ca="1" si="4"/>
        <v>0</v>
      </c>
      <c r="G55" s="4">
        <f ca="1">M54*Invoer!$B$7/12</f>
        <v>0</v>
      </c>
      <c r="H55" s="4">
        <f ca="1">ABS(PMT(Invoer!$B$7/12,360-C55+1,M54,0))</f>
        <v>0</v>
      </c>
      <c r="I55" s="4">
        <f t="shared" ca="1" si="0"/>
        <v>0</v>
      </c>
      <c r="J55" s="4">
        <f t="shared" ca="1" si="5"/>
        <v>0</v>
      </c>
      <c r="K55" s="4">
        <f t="shared" ca="1" si="1"/>
        <v>0</v>
      </c>
      <c r="L55" s="4">
        <f t="shared" ca="1" si="6"/>
        <v>0</v>
      </c>
      <c r="M55" s="4">
        <f t="shared" ca="1" si="8"/>
        <v>0</v>
      </c>
    </row>
    <row r="56" spans="1:13" x14ac:dyDescent="0.25">
      <c r="A56" s="15">
        <f t="shared" si="7"/>
        <v>43374</v>
      </c>
      <c r="B56">
        <f t="shared" si="2"/>
        <v>5</v>
      </c>
      <c r="C56">
        <v>55</v>
      </c>
      <c r="D56" s="4">
        <f t="shared" ca="1" si="3"/>
        <v>0</v>
      </c>
      <c r="E56" s="29">
        <f ca="1">IF(SUM(D56,F56,G56)&gt;=M55,0,IF(ISNA(VLOOKUP(A56,'Extra aflossing'!A:F,3,0)),0,VLOOKUP(A56,'Extra aflossing'!A:F,3,0))+IF(Datum_vandaag&lt;A56,Maandelijks_extra,0))</f>
        <v>0</v>
      </c>
      <c r="F56" s="4">
        <f t="shared" ca="1" si="4"/>
        <v>0</v>
      </c>
      <c r="G56" s="4">
        <f ca="1">M55*Invoer!$B$7/12</f>
        <v>0</v>
      </c>
      <c r="H56" s="4">
        <f ca="1">ABS(PMT(Invoer!$B$7/12,360-C56+1,M55,0))</f>
        <v>0</v>
      </c>
      <c r="I56" s="4">
        <f t="shared" ca="1" si="0"/>
        <v>0</v>
      </c>
      <c r="J56" s="4">
        <f t="shared" ca="1" si="5"/>
        <v>0</v>
      </c>
      <c r="K56" s="4">
        <f t="shared" ca="1" si="1"/>
        <v>0</v>
      </c>
      <c r="L56" s="4">
        <f t="shared" ca="1" si="6"/>
        <v>0</v>
      </c>
      <c r="M56" s="4">
        <f t="shared" ca="1" si="8"/>
        <v>0</v>
      </c>
    </row>
    <row r="57" spans="1:13" x14ac:dyDescent="0.25">
      <c r="A57" s="15">
        <f t="shared" si="7"/>
        <v>43405</v>
      </c>
      <c r="B57">
        <f t="shared" si="2"/>
        <v>5</v>
      </c>
      <c r="C57">
        <v>56</v>
      </c>
      <c r="D57" s="4">
        <f t="shared" ca="1" si="3"/>
        <v>0</v>
      </c>
      <c r="E57" s="29">
        <f ca="1">IF(SUM(D57,F57,G57)&gt;=M56,0,IF(ISNA(VLOOKUP(A57,'Extra aflossing'!A:F,3,0)),0,VLOOKUP(A57,'Extra aflossing'!A:F,3,0))+IF(Datum_vandaag&lt;A57,Maandelijks_extra,0))</f>
        <v>0</v>
      </c>
      <c r="F57" s="4">
        <f t="shared" ca="1" si="4"/>
        <v>0</v>
      </c>
      <c r="G57" s="4">
        <f ca="1">M56*Invoer!$B$7/12</f>
        <v>0</v>
      </c>
      <c r="H57" s="4">
        <f ca="1">ABS(PMT(Invoer!$B$7/12,360-C57+1,M56,0))</f>
        <v>0</v>
      </c>
      <c r="I57" s="4">
        <f t="shared" ca="1" si="0"/>
        <v>0</v>
      </c>
      <c r="J57" s="4">
        <f t="shared" ca="1" si="5"/>
        <v>0</v>
      </c>
      <c r="K57" s="4">
        <f ca="1">SUM(E57,F57,H57)</f>
        <v>0</v>
      </c>
      <c r="L57" s="4">
        <f t="shared" ca="1" si="6"/>
        <v>0</v>
      </c>
      <c r="M57" s="4">
        <f t="shared" ca="1" si="8"/>
        <v>0</v>
      </c>
    </row>
    <row r="58" spans="1:13" x14ac:dyDescent="0.25">
      <c r="A58" s="15">
        <f t="shared" si="7"/>
        <v>43435</v>
      </c>
      <c r="B58">
        <f t="shared" si="2"/>
        <v>5</v>
      </c>
      <c r="C58">
        <v>57</v>
      </c>
      <c r="D58" s="4">
        <f t="shared" ca="1" si="3"/>
        <v>0</v>
      </c>
      <c r="E58" s="29">
        <f ca="1">IF(SUM(D58,F58,G58)&gt;=M57,0,IF(ISNA(VLOOKUP(A58,'Extra aflossing'!A:F,3,0)),0,VLOOKUP(A58,'Extra aflossing'!A:F,3,0))+IF(Datum_vandaag&lt;A58,Maandelijks_extra,0))</f>
        <v>0</v>
      </c>
      <c r="F58" s="4">
        <f t="shared" ca="1" si="4"/>
        <v>0</v>
      </c>
      <c r="G58" s="4">
        <f ca="1">M57*Invoer!$B$7/12</f>
        <v>0</v>
      </c>
      <c r="H58" s="4">
        <f ca="1">ABS(PMT(Invoer!$B$7/12,360-C58+1,M57,0))</f>
        <v>0</v>
      </c>
      <c r="I58" s="4">
        <f t="shared" ca="1" si="0"/>
        <v>0</v>
      </c>
      <c r="J58" s="4">
        <f t="shared" ca="1" si="5"/>
        <v>0</v>
      </c>
      <c r="K58" s="4">
        <f t="shared" ref="K58:K121" ca="1" si="9">SUM(E58,F58,H58)</f>
        <v>0</v>
      </c>
      <c r="L58" s="4">
        <f t="shared" ca="1" si="6"/>
        <v>0</v>
      </c>
      <c r="M58" s="4">
        <f t="shared" ca="1" si="8"/>
        <v>0</v>
      </c>
    </row>
    <row r="59" spans="1:13" x14ac:dyDescent="0.25">
      <c r="A59" s="15">
        <f t="shared" si="7"/>
        <v>43466</v>
      </c>
      <c r="B59">
        <f t="shared" si="2"/>
        <v>5</v>
      </c>
      <c r="C59">
        <v>58</v>
      </c>
      <c r="D59" s="4">
        <f t="shared" ca="1" si="3"/>
        <v>0</v>
      </c>
      <c r="E59" s="29">
        <f ca="1">IF(SUM(D59,F59,G59)&gt;=M58,0,IF(ISNA(VLOOKUP(A59,'Extra aflossing'!A:F,3,0)),0,VLOOKUP(A59,'Extra aflossing'!A:F,3,0))+IF(Datum_vandaag&lt;A59,Maandelijks_extra,0))</f>
        <v>0</v>
      </c>
      <c r="F59" s="4">
        <f t="shared" ca="1" si="4"/>
        <v>0</v>
      </c>
      <c r="G59" s="4">
        <f ca="1">M58*Invoer!$B$7/12</f>
        <v>0</v>
      </c>
      <c r="H59" s="4">
        <f ca="1">ABS(PMT(Invoer!$B$7/12,360-C59+1,M58,0))</f>
        <v>0</v>
      </c>
      <c r="I59" s="4">
        <f t="shared" ca="1" si="0"/>
        <v>0</v>
      </c>
      <c r="J59" s="4">
        <f t="shared" ca="1" si="5"/>
        <v>0</v>
      </c>
      <c r="K59" s="4">
        <f t="shared" ca="1" si="9"/>
        <v>0</v>
      </c>
      <c r="L59" s="4">
        <f t="shared" ca="1" si="6"/>
        <v>0</v>
      </c>
      <c r="M59" s="4">
        <f t="shared" ca="1" si="8"/>
        <v>0</v>
      </c>
    </row>
    <row r="60" spans="1:13" x14ac:dyDescent="0.25">
      <c r="A60" s="15">
        <f t="shared" si="7"/>
        <v>43497</v>
      </c>
      <c r="B60">
        <f t="shared" si="2"/>
        <v>5</v>
      </c>
      <c r="C60">
        <v>59</v>
      </c>
      <c r="D60" s="4">
        <f t="shared" ca="1" si="3"/>
        <v>0</v>
      </c>
      <c r="E60" s="29">
        <f ca="1">IF(SUM(D60,F60,G60)&gt;=M59,0,IF(ISNA(VLOOKUP(A60,'Extra aflossing'!A:F,3,0)),0,VLOOKUP(A60,'Extra aflossing'!A:F,3,0))+IF(Datum_vandaag&lt;A60,Maandelijks_extra,0))</f>
        <v>0</v>
      </c>
      <c r="F60" s="4">
        <f t="shared" ca="1" si="4"/>
        <v>0</v>
      </c>
      <c r="G60" s="4">
        <f ca="1">M59*Invoer!$B$7/12</f>
        <v>0</v>
      </c>
      <c r="H60" s="4">
        <f ca="1">ABS(PMT(Invoer!$B$7/12,360-C60+1,M59,0))</f>
        <v>0</v>
      </c>
      <c r="I60" s="4">
        <f t="shared" ca="1" si="0"/>
        <v>0</v>
      </c>
      <c r="J60" s="4">
        <f t="shared" ca="1" si="5"/>
        <v>0</v>
      </c>
      <c r="K60" s="4">
        <f t="shared" ca="1" si="9"/>
        <v>0</v>
      </c>
      <c r="L60" s="4">
        <f t="shared" ca="1" si="6"/>
        <v>0</v>
      </c>
      <c r="M60" s="4">
        <f t="shared" ca="1" si="8"/>
        <v>0</v>
      </c>
    </row>
    <row r="61" spans="1:13" x14ac:dyDescent="0.25">
      <c r="A61" s="15">
        <f t="shared" si="7"/>
        <v>43525</v>
      </c>
      <c r="B61">
        <f t="shared" si="2"/>
        <v>5</v>
      </c>
      <c r="C61">
        <v>60</v>
      </c>
      <c r="D61" s="4">
        <f t="shared" ca="1" si="3"/>
        <v>0</v>
      </c>
      <c r="E61" s="29">
        <f ca="1">IF(SUM(D61,F61,G61)&gt;=M60,0,IF(ISNA(VLOOKUP(A61,'Extra aflossing'!A:F,3,0)),0,VLOOKUP(A61,'Extra aflossing'!A:F,3,0))+IF(Datum_vandaag&lt;A61,Maandelijks_extra,0))</f>
        <v>0</v>
      </c>
      <c r="F61" s="4">
        <f t="shared" ca="1" si="4"/>
        <v>0</v>
      </c>
      <c r="G61" s="4">
        <f ca="1">M60*Invoer!$B$7/12</f>
        <v>0</v>
      </c>
      <c r="H61" s="4">
        <f ca="1">ABS(PMT(Invoer!$B$7/12,360-C61+1,M60,0))</f>
        <v>0</v>
      </c>
      <c r="I61" s="4">
        <f t="shared" ca="1" si="0"/>
        <v>0</v>
      </c>
      <c r="J61" s="4">
        <f t="shared" ca="1" si="5"/>
        <v>0</v>
      </c>
      <c r="K61" s="4">
        <f t="shared" ca="1" si="9"/>
        <v>0</v>
      </c>
      <c r="L61" s="4">
        <f t="shared" ca="1" si="6"/>
        <v>0</v>
      </c>
      <c r="M61" s="4">
        <f t="shared" ca="1" si="8"/>
        <v>0</v>
      </c>
    </row>
    <row r="62" spans="1:13" x14ac:dyDescent="0.25">
      <c r="A62" s="15">
        <f t="shared" si="7"/>
        <v>43556</v>
      </c>
      <c r="B62">
        <f t="shared" si="2"/>
        <v>6</v>
      </c>
      <c r="C62">
        <v>61</v>
      </c>
      <c r="D62" s="4">
        <f t="shared" ca="1" si="3"/>
        <v>0</v>
      </c>
      <c r="E62" s="29">
        <f ca="1">IF(SUM(D62,F62,G62)&gt;=M61,0,IF(ISNA(VLOOKUP(A62,'Extra aflossing'!A:F,3,0)),0,VLOOKUP(A62,'Extra aflossing'!A:F,3,0))+IF(Datum_vandaag&lt;A62,Maandelijks_extra,0))</f>
        <v>0</v>
      </c>
      <c r="F62" s="4">
        <f t="shared" ca="1" si="4"/>
        <v>0</v>
      </c>
      <c r="G62" s="4">
        <f ca="1">M61*Invoer!$B$8/12</f>
        <v>0</v>
      </c>
      <c r="H62" s="4">
        <f ca="1">ABS(PMT(Invoer!$B$7/12,360-C62+1,M61,0))</f>
        <v>0</v>
      </c>
      <c r="I62" s="4">
        <f t="shared" ca="1" si="0"/>
        <v>0</v>
      </c>
      <c r="J62" s="4">
        <f t="shared" ca="1" si="5"/>
        <v>0</v>
      </c>
      <c r="K62" s="4">
        <f t="shared" ca="1" si="9"/>
        <v>0</v>
      </c>
      <c r="L62" s="4">
        <f t="shared" ca="1" si="6"/>
        <v>0</v>
      </c>
      <c r="M62" s="4">
        <f t="shared" ca="1" si="8"/>
        <v>0</v>
      </c>
    </row>
    <row r="63" spans="1:13" x14ac:dyDescent="0.25">
      <c r="A63" s="15">
        <f t="shared" si="7"/>
        <v>43586</v>
      </c>
      <c r="B63">
        <f t="shared" si="2"/>
        <v>6</v>
      </c>
      <c r="C63">
        <v>62</v>
      </c>
      <c r="D63" s="4">
        <f t="shared" ca="1" si="3"/>
        <v>0</v>
      </c>
      <c r="E63" s="29">
        <f ca="1">IF(SUM(D63,F63,G63)&gt;=M62,0,IF(ISNA(VLOOKUP(A63,'Extra aflossing'!A:F,3,0)),0,VLOOKUP(A63,'Extra aflossing'!A:F,3,0))+IF(Datum_vandaag&lt;A63,Maandelijks_extra,0))</f>
        <v>0</v>
      </c>
      <c r="F63" s="4">
        <f t="shared" ca="1" si="4"/>
        <v>0</v>
      </c>
      <c r="G63" s="4">
        <f ca="1">M62*Invoer!$B$8/12</f>
        <v>0</v>
      </c>
      <c r="H63" s="4">
        <f ca="1">ABS(PMT(Invoer!$B$7/12,360-C63+1,M62,0))</f>
        <v>0</v>
      </c>
      <c r="I63" s="4">
        <f t="shared" ca="1" si="0"/>
        <v>0</v>
      </c>
      <c r="J63" s="4">
        <f t="shared" ca="1" si="5"/>
        <v>0</v>
      </c>
      <c r="K63" s="4">
        <f t="shared" ca="1" si="9"/>
        <v>0</v>
      </c>
      <c r="L63" s="4">
        <f t="shared" ca="1" si="6"/>
        <v>0</v>
      </c>
      <c r="M63" s="4">
        <f t="shared" ca="1" si="8"/>
        <v>0</v>
      </c>
    </row>
    <row r="64" spans="1:13" x14ac:dyDescent="0.25">
      <c r="A64" s="15">
        <f t="shared" si="7"/>
        <v>43617</v>
      </c>
      <c r="B64">
        <f t="shared" si="2"/>
        <v>6</v>
      </c>
      <c r="C64">
        <v>63</v>
      </c>
      <c r="D64" s="4">
        <f t="shared" ca="1" si="3"/>
        <v>0</v>
      </c>
      <c r="E64" s="29">
        <f ca="1">IF(SUM(D64,F64,G64)&gt;=M63,0,IF(ISNA(VLOOKUP(A64,'Extra aflossing'!A:F,3,0)),0,VLOOKUP(A64,'Extra aflossing'!A:F,3,0))+IF(Datum_vandaag&lt;A64,Maandelijks_extra,0))</f>
        <v>0</v>
      </c>
      <c r="F64" s="4">
        <f t="shared" ca="1" si="4"/>
        <v>0</v>
      </c>
      <c r="G64" s="4">
        <f ca="1">M63*Invoer!$B$8/12</f>
        <v>0</v>
      </c>
      <c r="H64" s="4">
        <f ca="1">ABS(PMT(Invoer!$B$7/12,360-C64+1,M63,0))</f>
        <v>0</v>
      </c>
      <c r="I64" s="4">
        <f t="shared" ca="1" si="0"/>
        <v>0</v>
      </c>
      <c r="J64" s="4">
        <f t="shared" ca="1" si="5"/>
        <v>0</v>
      </c>
      <c r="K64" s="4">
        <f t="shared" ca="1" si="9"/>
        <v>0</v>
      </c>
      <c r="L64" s="4">
        <f t="shared" ca="1" si="6"/>
        <v>0</v>
      </c>
      <c r="M64" s="4">
        <f t="shared" ca="1" si="8"/>
        <v>0</v>
      </c>
    </row>
    <row r="65" spans="1:13" x14ac:dyDescent="0.25">
      <c r="A65" s="15">
        <f t="shared" si="7"/>
        <v>43647</v>
      </c>
      <c r="B65">
        <f t="shared" si="2"/>
        <v>6</v>
      </c>
      <c r="C65">
        <v>64</v>
      </c>
      <c r="D65" s="4">
        <f t="shared" ca="1" si="3"/>
        <v>0</v>
      </c>
      <c r="E65" s="29">
        <f ca="1">IF(SUM(D65,F65,G65)&gt;=M64,0,IF(ISNA(VLOOKUP(A65,'Extra aflossing'!A:F,3,0)),0,VLOOKUP(A65,'Extra aflossing'!A:F,3,0))+IF(Datum_vandaag&lt;A65,Maandelijks_extra,0))</f>
        <v>0</v>
      </c>
      <c r="F65" s="4">
        <f t="shared" ca="1" si="4"/>
        <v>0</v>
      </c>
      <c r="G65" s="4">
        <f ca="1">M64*Invoer!$B$8/12</f>
        <v>0</v>
      </c>
      <c r="H65" s="4">
        <f ca="1">ABS(PMT(Invoer!$B$7/12,360-C65+1,M64,0))</f>
        <v>0</v>
      </c>
      <c r="I65" s="4">
        <f t="shared" ca="1" si="0"/>
        <v>0</v>
      </c>
      <c r="J65" s="4">
        <f t="shared" ca="1" si="5"/>
        <v>0</v>
      </c>
      <c r="K65" s="4">
        <f t="shared" ca="1" si="9"/>
        <v>0</v>
      </c>
      <c r="L65" s="4">
        <f t="shared" ca="1" si="6"/>
        <v>0</v>
      </c>
      <c r="M65" s="4">
        <f t="shared" ca="1" si="8"/>
        <v>0</v>
      </c>
    </row>
    <row r="66" spans="1:13" x14ac:dyDescent="0.25">
      <c r="A66" s="15">
        <f t="shared" si="7"/>
        <v>43678</v>
      </c>
      <c r="B66">
        <f t="shared" si="2"/>
        <v>6</v>
      </c>
      <c r="C66">
        <v>65</v>
      </c>
      <c r="D66" s="4">
        <f t="shared" ca="1" si="3"/>
        <v>0</v>
      </c>
      <c r="E66" s="29">
        <f ca="1">IF(SUM(D66,F66,G66)&gt;=M65,0,IF(ISNA(VLOOKUP(A66,'Extra aflossing'!A:F,3,0)),0,VLOOKUP(A66,'Extra aflossing'!A:F,3,0))+IF(Datum_vandaag&lt;A66,Maandelijks_extra,0))</f>
        <v>0</v>
      </c>
      <c r="F66" s="4">
        <f t="shared" ca="1" si="4"/>
        <v>0</v>
      </c>
      <c r="G66" s="4">
        <f ca="1">M65*Invoer!$B$8/12</f>
        <v>0</v>
      </c>
      <c r="H66" s="4">
        <f ca="1">ABS(PMT(Invoer!$B$7/12,360-C66+1,M65,0))</f>
        <v>0</v>
      </c>
      <c r="I66" s="4">
        <f t="shared" ref="I66:I129" ca="1" si="10">IF(G66-(Eigenwoningforfait/12)&lt;=0,0,(G66-(Eigenwoningforfait/12))*Belastingpercentage)</f>
        <v>0</v>
      </c>
      <c r="J66" s="4">
        <f t="shared" ca="1" si="5"/>
        <v>0</v>
      </c>
      <c r="K66" s="4">
        <f t="shared" ca="1" si="9"/>
        <v>0</v>
      </c>
      <c r="L66" s="4">
        <f t="shared" ca="1" si="6"/>
        <v>0</v>
      </c>
      <c r="M66" s="4">
        <f t="shared" ca="1" si="8"/>
        <v>0</v>
      </c>
    </row>
    <row r="67" spans="1:13" x14ac:dyDescent="0.25">
      <c r="A67" s="15">
        <f t="shared" si="7"/>
        <v>43709</v>
      </c>
      <c r="B67">
        <f t="shared" ref="B67:B130" si="11">CEILING(C67/12,1)</f>
        <v>6</v>
      </c>
      <c r="C67">
        <v>66</v>
      </c>
      <c r="D67" s="4">
        <f t="shared" ref="D67:D130" ca="1" si="12">H67-G67</f>
        <v>0</v>
      </c>
      <c r="E67" s="29">
        <f ca="1">IF(SUM(D67,F67,G67)&gt;=M66,0,IF(ISNA(VLOOKUP(A67,'Extra aflossing'!A:F,3,0)),0,VLOOKUP(A67,'Extra aflossing'!A:F,3,0))+IF(Datum_vandaag&lt;A67,Maandelijks_extra,0))</f>
        <v>0</v>
      </c>
      <c r="F67" s="4">
        <f t="shared" ref="F67:F130" ca="1" si="13">IF(A67&lt;=Stoppen_vrijwillig_aflos,IF(AND(Wat_wil_ik_maandelijks_betalen&gt;H67,A67&gt;=per_wanneer),IF(M66&gt;=0,IF(M66&gt;=Wat_wil_ik_maandelijks_betalen,(Wat_wil_ik_maandelijks_betalen-H67),M66-D67)),0),0)</f>
        <v>0</v>
      </c>
      <c r="G67" s="4">
        <f ca="1">M66*Invoer!$B$8/12</f>
        <v>0</v>
      </c>
      <c r="H67" s="4">
        <f ca="1">ABS(PMT(Invoer!$B$7/12,360-C67+1,M66,0))</f>
        <v>0</v>
      </c>
      <c r="I67" s="4">
        <f t="shared" ca="1" si="10"/>
        <v>0</v>
      </c>
      <c r="J67" s="4">
        <f t="shared" ref="J67:J130" ca="1" si="14">H67-I67</f>
        <v>0</v>
      </c>
      <c r="K67" s="4">
        <f t="shared" ca="1" si="9"/>
        <v>0</v>
      </c>
      <c r="L67" s="4">
        <f t="shared" ref="L67:L130" ca="1" si="15">K67-I67</f>
        <v>0</v>
      </c>
      <c r="M67" s="4">
        <f t="shared" ca="1" si="8"/>
        <v>0</v>
      </c>
    </row>
    <row r="68" spans="1:13" x14ac:dyDescent="0.25">
      <c r="A68" s="15">
        <f t="shared" ref="A68:A131" si="16">DATE(YEAR(A67),MONTH(A67)+1,DAY(A67))</f>
        <v>43739</v>
      </c>
      <c r="B68">
        <f t="shared" si="11"/>
        <v>6</v>
      </c>
      <c r="C68">
        <v>67</v>
      </c>
      <c r="D68" s="4">
        <f t="shared" ca="1" si="12"/>
        <v>0</v>
      </c>
      <c r="E68" s="29">
        <f ca="1">IF(SUM(D68,F68,G68)&gt;=M67,0,IF(ISNA(VLOOKUP(A68,'Extra aflossing'!A:F,3,0)),0,VLOOKUP(A68,'Extra aflossing'!A:F,3,0))+IF(Datum_vandaag&lt;A68,Maandelijks_extra,0))</f>
        <v>0</v>
      </c>
      <c r="F68" s="4">
        <f t="shared" ca="1" si="13"/>
        <v>0</v>
      </c>
      <c r="G68" s="4">
        <f ca="1">M67*Invoer!$B$8/12</f>
        <v>0</v>
      </c>
      <c r="H68" s="4">
        <f ca="1">ABS(PMT(Invoer!$B$7/12,360-C68+1,M67,0))</f>
        <v>0</v>
      </c>
      <c r="I68" s="4">
        <f t="shared" ca="1" si="10"/>
        <v>0</v>
      </c>
      <c r="J68" s="4">
        <f t="shared" ca="1" si="14"/>
        <v>0</v>
      </c>
      <c r="K68" s="4">
        <f t="shared" ca="1" si="9"/>
        <v>0</v>
      </c>
      <c r="L68" s="4">
        <f t="shared" ca="1" si="15"/>
        <v>0</v>
      </c>
      <c r="M68" s="4">
        <f t="shared" ref="M68:M131" ca="1" si="17">M67-D68-E68-F68</f>
        <v>0</v>
      </c>
    </row>
    <row r="69" spans="1:13" x14ac:dyDescent="0.25">
      <c r="A69" s="15">
        <f t="shared" si="16"/>
        <v>43770</v>
      </c>
      <c r="B69">
        <f t="shared" si="11"/>
        <v>6</v>
      </c>
      <c r="C69">
        <v>68</v>
      </c>
      <c r="D69" s="4">
        <f t="shared" ca="1" si="12"/>
        <v>0</v>
      </c>
      <c r="E69" s="29">
        <f ca="1">IF(SUM(D69,F69,G69)&gt;=M68,0,IF(ISNA(VLOOKUP(A69,'Extra aflossing'!A:F,3,0)),0,VLOOKUP(A69,'Extra aflossing'!A:F,3,0))+IF(Datum_vandaag&lt;A69,Maandelijks_extra,0))</f>
        <v>0</v>
      </c>
      <c r="F69" s="4">
        <f t="shared" ca="1" si="13"/>
        <v>0</v>
      </c>
      <c r="G69" s="4">
        <f ca="1">M68*Invoer!$B$8/12</f>
        <v>0</v>
      </c>
      <c r="H69" s="4">
        <f ca="1">ABS(PMT(Invoer!$B$7/12,360-C69+1,M68,0))</f>
        <v>0</v>
      </c>
      <c r="I69" s="4">
        <f t="shared" ca="1" si="10"/>
        <v>0</v>
      </c>
      <c r="J69" s="4">
        <f t="shared" ca="1" si="14"/>
        <v>0</v>
      </c>
      <c r="K69" s="4">
        <f t="shared" ca="1" si="9"/>
        <v>0</v>
      </c>
      <c r="L69" s="4">
        <f t="shared" ca="1" si="15"/>
        <v>0</v>
      </c>
      <c r="M69" s="4">
        <f t="shared" ca="1" si="17"/>
        <v>0</v>
      </c>
    </row>
    <row r="70" spans="1:13" x14ac:dyDescent="0.25">
      <c r="A70" s="15">
        <f t="shared" si="16"/>
        <v>43800</v>
      </c>
      <c r="B70">
        <f t="shared" si="11"/>
        <v>6</v>
      </c>
      <c r="C70">
        <v>69</v>
      </c>
      <c r="D70" s="4">
        <f t="shared" ca="1" si="12"/>
        <v>0</v>
      </c>
      <c r="E70" s="29">
        <f ca="1">IF(SUM(D70,F70,G70)&gt;=M69,0,IF(ISNA(VLOOKUP(A70,'Extra aflossing'!A:F,3,0)),0,VLOOKUP(A70,'Extra aflossing'!A:F,3,0))+IF(Datum_vandaag&lt;A70,Maandelijks_extra,0))</f>
        <v>0</v>
      </c>
      <c r="F70" s="4">
        <f t="shared" ca="1" si="13"/>
        <v>0</v>
      </c>
      <c r="G70" s="4">
        <f ca="1">M69*Invoer!$B$8/12</f>
        <v>0</v>
      </c>
      <c r="H70" s="4">
        <f ca="1">ABS(PMT(Invoer!$B$7/12,360-C70+1,M69,0))</f>
        <v>0</v>
      </c>
      <c r="I70" s="4">
        <f t="shared" ca="1" si="10"/>
        <v>0</v>
      </c>
      <c r="J70" s="4">
        <f t="shared" ca="1" si="14"/>
        <v>0</v>
      </c>
      <c r="K70" s="4">
        <f t="shared" ca="1" si="9"/>
        <v>0</v>
      </c>
      <c r="L70" s="4">
        <f t="shared" ca="1" si="15"/>
        <v>0</v>
      </c>
      <c r="M70" s="4">
        <f t="shared" ca="1" si="17"/>
        <v>0</v>
      </c>
    </row>
    <row r="71" spans="1:13" x14ac:dyDescent="0.25">
      <c r="A71" s="15">
        <f t="shared" si="16"/>
        <v>43831</v>
      </c>
      <c r="B71">
        <f t="shared" si="11"/>
        <v>6</v>
      </c>
      <c r="C71">
        <v>70</v>
      </c>
      <c r="D71" s="4">
        <f t="shared" ca="1" si="12"/>
        <v>0</v>
      </c>
      <c r="E71" s="29">
        <f ca="1">IF(SUM(D71,F71,G71)&gt;=M70,0,IF(ISNA(VLOOKUP(A71,'Extra aflossing'!A:F,3,0)),0,VLOOKUP(A71,'Extra aflossing'!A:F,3,0))+IF(Datum_vandaag&lt;A71,Maandelijks_extra,0))</f>
        <v>0</v>
      </c>
      <c r="F71" s="4">
        <f t="shared" ca="1" si="13"/>
        <v>0</v>
      </c>
      <c r="G71" s="4">
        <f ca="1">M70*Invoer!$B$8/12</f>
        <v>0</v>
      </c>
      <c r="H71" s="4">
        <f ca="1">ABS(PMT(Invoer!$B$7/12,360-C71+1,M70,0))</f>
        <v>0</v>
      </c>
      <c r="I71" s="4">
        <f t="shared" ca="1" si="10"/>
        <v>0</v>
      </c>
      <c r="J71" s="4">
        <f t="shared" ca="1" si="14"/>
        <v>0</v>
      </c>
      <c r="K71" s="4">
        <f t="shared" ca="1" si="9"/>
        <v>0</v>
      </c>
      <c r="L71" s="4">
        <f t="shared" ca="1" si="15"/>
        <v>0</v>
      </c>
      <c r="M71" s="4">
        <f t="shared" ca="1" si="17"/>
        <v>0</v>
      </c>
    </row>
    <row r="72" spans="1:13" x14ac:dyDescent="0.25">
      <c r="A72" s="15">
        <f t="shared" si="16"/>
        <v>43862</v>
      </c>
      <c r="B72">
        <f t="shared" si="11"/>
        <v>6</v>
      </c>
      <c r="C72">
        <v>71</v>
      </c>
      <c r="D72" s="4">
        <f t="shared" ca="1" si="12"/>
        <v>0</v>
      </c>
      <c r="E72" s="29">
        <f ca="1">IF(SUM(D72,F72,G72)&gt;=M71,0,IF(ISNA(VLOOKUP(A72,'Extra aflossing'!A:F,3,0)),0,VLOOKUP(A72,'Extra aflossing'!A:F,3,0))+IF(Datum_vandaag&lt;A72,Maandelijks_extra,0))</f>
        <v>0</v>
      </c>
      <c r="F72" s="4">
        <f t="shared" ca="1" si="13"/>
        <v>0</v>
      </c>
      <c r="G72" s="4">
        <f ca="1">M71*Invoer!$B$8/12</f>
        <v>0</v>
      </c>
      <c r="H72" s="4">
        <f ca="1">ABS(PMT(Invoer!$B$7/12,360-C72+1,M71,0))</f>
        <v>0</v>
      </c>
      <c r="I72" s="4">
        <f t="shared" ca="1" si="10"/>
        <v>0</v>
      </c>
      <c r="J72" s="4">
        <f t="shared" ca="1" si="14"/>
        <v>0</v>
      </c>
      <c r="K72" s="4">
        <f t="shared" ca="1" si="9"/>
        <v>0</v>
      </c>
      <c r="L72" s="4">
        <f t="shared" ca="1" si="15"/>
        <v>0</v>
      </c>
      <c r="M72" s="4">
        <f t="shared" ca="1" si="17"/>
        <v>0</v>
      </c>
    </row>
    <row r="73" spans="1:13" x14ac:dyDescent="0.25">
      <c r="A73" s="15">
        <f t="shared" si="16"/>
        <v>43891</v>
      </c>
      <c r="B73">
        <f t="shared" si="11"/>
        <v>6</v>
      </c>
      <c r="C73">
        <v>72</v>
      </c>
      <c r="D73" s="4">
        <f t="shared" ca="1" si="12"/>
        <v>0</v>
      </c>
      <c r="E73" s="29">
        <f ca="1">IF(SUM(D73,F73,G73)&gt;=M72,0,IF(ISNA(VLOOKUP(A73,'Extra aflossing'!A:F,3,0)),0,VLOOKUP(A73,'Extra aflossing'!A:F,3,0))+IF(Datum_vandaag&lt;A73,Maandelijks_extra,0))</f>
        <v>0</v>
      </c>
      <c r="F73" s="4">
        <f t="shared" ca="1" si="13"/>
        <v>0</v>
      </c>
      <c r="G73" s="4">
        <f ca="1">M72*Invoer!$B$8/12</f>
        <v>0</v>
      </c>
      <c r="H73" s="4">
        <f ca="1">ABS(PMT(Invoer!$B$7/12,360-C73+1,M72,0))</f>
        <v>0</v>
      </c>
      <c r="I73" s="4">
        <f t="shared" ca="1" si="10"/>
        <v>0</v>
      </c>
      <c r="J73" s="4">
        <f t="shared" ca="1" si="14"/>
        <v>0</v>
      </c>
      <c r="K73" s="4">
        <f t="shared" ca="1" si="9"/>
        <v>0</v>
      </c>
      <c r="L73" s="4">
        <f t="shared" ca="1" si="15"/>
        <v>0</v>
      </c>
      <c r="M73" s="4">
        <f t="shared" ca="1" si="17"/>
        <v>0</v>
      </c>
    </row>
    <row r="74" spans="1:13" x14ac:dyDescent="0.25">
      <c r="A74" s="15">
        <f t="shared" si="16"/>
        <v>43922</v>
      </c>
      <c r="B74">
        <f t="shared" si="11"/>
        <v>7</v>
      </c>
      <c r="C74">
        <v>73</v>
      </c>
      <c r="D74" s="4">
        <f t="shared" ca="1" si="12"/>
        <v>0</v>
      </c>
      <c r="E74" s="29">
        <f ca="1">IF(SUM(D74,F74,G74)&gt;=M73,0,IF(ISNA(VLOOKUP(A74,'Extra aflossing'!A:F,3,0)),0,VLOOKUP(A74,'Extra aflossing'!A:F,3,0))+IF(Datum_vandaag&lt;A74,Maandelijks_extra,0))</f>
        <v>0</v>
      </c>
      <c r="F74" s="4">
        <f t="shared" ca="1" si="13"/>
        <v>0</v>
      </c>
      <c r="G74" s="4">
        <f ca="1">M73*Invoer!$B$8/12</f>
        <v>0</v>
      </c>
      <c r="H74" s="4">
        <f ca="1">ABS(PMT(Invoer!$B$7/12,360-C74+1,M73,0))</f>
        <v>0</v>
      </c>
      <c r="I74" s="4">
        <f t="shared" ca="1" si="10"/>
        <v>0</v>
      </c>
      <c r="J74" s="4">
        <f t="shared" ca="1" si="14"/>
        <v>0</v>
      </c>
      <c r="K74" s="4">
        <f t="shared" ca="1" si="9"/>
        <v>0</v>
      </c>
      <c r="L74" s="4">
        <f t="shared" ca="1" si="15"/>
        <v>0</v>
      </c>
      <c r="M74" s="4">
        <f t="shared" ca="1" si="17"/>
        <v>0</v>
      </c>
    </row>
    <row r="75" spans="1:13" x14ac:dyDescent="0.25">
      <c r="A75" s="15">
        <f t="shared" si="16"/>
        <v>43952</v>
      </c>
      <c r="B75">
        <f t="shared" si="11"/>
        <v>7</v>
      </c>
      <c r="C75">
        <v>74</v>
      </c>
      <c r="D75" s="4">
        <f t="shared" ca="1" si="12"/>
        <v>0</v>
      </c>
      <c r="E75" s="29">
        <f ca="1">IF(SUM(D75,F75,G75)&gt;=M74,0,IF(ISNA(VLOOKUP(A75,'Extra aflossing'!A:F,3,0)),0,VLOOKUP(A75,'Extra aflossing'!A:F,3,0))+IF(Datum_vandaag&lt;A75,Maandelijks_extra,0))</f>
        <v>0</v>
      </c>
      <c r="F75" s="4">
        <f t="shared" ca="1" si="13"/>
        <v>0</v>
      </c>
      <c r="G75" s="4">
        <f ca="1">M74*Invoer!$B$8/12</f>
        <v>0</v>
      </c>
      <c r="H75" s="4">
        <f ca="1">ABS(PMT(Invoer!$B$7/12,360-C75+1,M74,0))</f>
        <v>0</v>
      </c>
      <c r="I75" s="4">
        <f t="shared" ca="1" si="10"/>
        <v>0</v>
      </c>
      <c r="J75" s="4">
        <f t="shared" ca="1" si="14"/>
        <v>0</v>
      </c>
      <c r="K75" s="4">
        <f t="shared" ca="1" si="9"/>
        <v>0</v>
      </c>
      <c r="L75" s="4">
        <f t="shared" ca="1" si="15"/>
        <v>0</v>
      </c>
      <c r="M75" s="4">
        <f t="shared" ca="1" si="17"/>
        <v>0</v>
      </c>
    </row>
    <row r="76" spans="1:13" x14ac:dyDescent="0.25">
      <c r="A76" s="15">
        <f t="shared" si="16"/>
        <v>43983</v>
      </c>
      <c r="B76">
        <f t="shared" si="11"/>
        <v>7</v>
      </c>
      <c r="C76">
        <v>75</v>
      </c>
      <c r="D76" s="4">
        <f t="shared" ca="1" si="12"/>
        <v>0</v>
      </c>
      <c r="E76" s="29">
        <f ca="1">IF(SUM(D76,F76,G76)&gt;=M75,0,IF(ISNA(VLOOKUP(A76,'Extra aflossing'!A:F,3,0)),0,VLOOKUP(A76,'Extra aflossing'!A:F,3,0))+IF(Datum_vandaag&lt;A76,Maandelijks_extra,0))</f>
        <v>0</v>
      </c>
      <c r="F76" s="4">
        <f t="shared" ca="1" si="13"/>
        <v>0</v>
      </c>
      <c r="G76" s="4">
        <f ca="1">M75*Invoer!$B$8/12</f>
        <v>0</v>
      </c>
      <c r="H76" s="4">
        <f ca="1">ABS(PMT(Invoer!$B$7/12,360-C76+1,M75,0))</f>
        <v>0</v>
      </c>
      <c r="I76" s="4">
        <f t="shared" ca="1" si="10"/>
        <v>0</v>
      </c>
      <c r="J76" s="4">
        <f t="shared" ca="1" si="14"/>
        <v>0</v>
      </c>
      <c r="K76" s="4">
        <f t="shared" ca="1" si="9"/>
        <v>0</v>
      </c>
      <c r="L76" s="4">
        <f t="shared" ca="1" si="15"/>
        <v>0</v>
      </c>
      <c r="M76" s="4">
        <f t="shared" ca="1" si="17"/>
        <v>0</v>
      </c>
    </row>
    <row r="77" spans="1:13" x14ac:dyDescent="0.25">
      <c r="A77" s="15">
        <f t="shared" si="16"/>
        <v>44013</v>
      </c>
      <c r="B77">
        <f t="shared" si="11"/>
        <v>7</v>
      </c>
      <c r="C77">
        <v>76</v>
      </c>
      <c r="D77" s="4">
        <f t="shared" ca="1" si="12"/>
        <v>0</v>
      </c>
      <c r="E77" s="29">
        <f ca="1">IF(SUM(D77,F77,G77)&gt;=M76,0,IF(ISNA(VLOOKUP(A77,'Extra aflossing'!A:F,3,0)),0,VLOOKUP(A77,'Extra aflossing'!A:F,3,0))+IF(Datum_vandaag&lt;A77,Maandelijks_extra,0))</f>
        <v>0</v>
      </c>
      <c r="F77" s="4">
        <f t="shared" ca="1" si="13"/>
        <v>0</v>
      </c>
      <c r="G77" s="4">
        <f ca="1">M76*Invoer!$B$8/12</f>
        <v>0</v>
      </c>
      <c r="H77" s="4">
        <f ca="1">ABS(PMT(Invoer!$B$7/12,360-C77+1,M76,0))</f>
        <v>0</v>
      </c>
      <c r="I77" s="4">
        <f t="shared" ca="1" si="10"/>
        <v>0</v>
      </c>
      <c r="J77" s="4">
        <f t="shared" ca="1" si="14"/>
        <v>0</v>
      </c>
      <c r="K77" s="4">
        <f t="shared" ca="1" si="9"/>
        <v>0</v>
      </c>
      <c r="L77" s="4">
        <f t="shared" ca="1" si="15"/>
        <v>0</v>
      </c>
      <c r="M77" s="4">
        <f t="shared" ca="1" si="17"/>
        <v>0</v>
      </c>
    </row>
    <row r="78" spans="1:13" x14ac:dyDescent="0.25">
      <c r="A78" s="15">
        <f t="shared" si="16"/>
        <v>44044</v>
      </c>
      <c r="B78">
        <f t="shared" si="11"/>
        <v>7</v>
      </c>
      <c r="C78">
        <v>77</v>
      </c>
      <c r="D78" s="4">
        <f t="shared" ca="1" si="12"/>
        <v>0</v>
      </c>
      <c r="E78" s="29">
        <f ca="1">IF(SUM(D78,F78,G78)&gt;=M77,0,IF(ISNA(VLOOKUP(A78,'Extra aflossing'!A:F,3,0)),0,VLOOKUP(A78,'Extra aflossing'!A:F,3,0))+IF(Datum_vandaag&lt;A78,Maandelijks_extra,0))</f>
        <v>0</v>
      </c>
      <c r="F78" s="4">
        <f t="shared" ca="1" si="13"/>
        <v>0</v>
      </c>
      <c r="G78" s="4">
        <f ca="1">M77*Invoer!$B$8/12</f>
        <v>0</v>
      </c>
      <c r="H78" s="4">
        <f ca="1">ABS(PMT(Invoer!$B$7/12,360-C78+1,M77,0))</f>
        <v>0</v>
      </c>
      <c r="I78" s="4">
        <f t="shared" ca="1" si="10"/>
        <v>0</v>
      </c>
      <c r="J78" s="4">
        <f t="shared" ca="1" si="14"/>
        <v>0</v>
      </c>
      <c r="K78" s="4">
        <f t="shared" ca="1" si="9"/>
        <v>0</v>
      </c>
      <c r="L78" s="4">
        <f t="shared" ca="1" si="15"/>
        <v>0</v>
      </c>
      <c r="M78" s="4">
        <f t="shared" ca="1" si="17"/>
        <v>0</v>
      </c>
    </row>
    <row r="79" spans="1:13" x14ac:dyDescent="0.25">
      <c r="A79" s="15">
        <f t="shared" si="16"/>
        <v>44075</v>
      </c>
      <c r="B79">
        <f t="shared" si="11"/>
        <v>7</v>
      </c>
      <c r="C79">
        <v>78</v>
      </c>
      <c r="D79" s="4">
        <f t="shared" ca="1" si="12"/>
        <v>0</v>
      </c>
      <c r="E79" s="29">
        <f ca="1">IF(SUM(D79,F79,G79)&gt;=M78,0,IF(ISNA(VLOOKUP(A79,'Extra aflossing'!A:F,3,0)),0,VLOOKUP(A79,'Extra aflossing'!A:F,3,0))+IF(Datum_vandaag&lt;A79,Maandelijks_extra,0))</f>
        <v>0</v>
      </c>
      <c r="F79" s="4">
        <f t="shared" ca="1" si="13"/>
        <v>0</v>
      </c>
      <c r="G79" s="4">
        <f ca="1">M78*Invoer!$B$8/12</f>
        <v>0</v>
      </c>
      <c r="H79" s="4">
        <f ca="1">ABS(PMT(Invoer!$B$7/12,360-C79+1,M78,0))</f>
        <v>0</v>
      </c>
      <c r="I79" s="4">
        <f t="shared" ca="1" si="10"/>
        <v>0</v>
      </c>
      <c r="J79" s="4">
        <f t="shared" ca="1" si="14"/>
        <v>0</v>
      </c>
      <c r="K79" s="4">
        <f t="shared" ca="1" si="9"/>
        <v>0</v>
      </c>
      <c r="L79" s="4">
        <f t="shared" ca="1" si="15"/>
        <v>0</v>
      </c>
      <c r="M79" s="4">
        <f t="shared" ca="1" si="17"/>
        <v>0</v>
      </c>
    </row>
    <row r="80" spans="1:13" x14ac:dyDescent="0.25">
      <c r="A80" s="15">
        <f t="shared" si="16"/>
        <v>44105</v>
      </c>
      <c r="B80">
        <f t="shared" si="11"/>
        <v>7</v>
      </c>
      <c r="C80">
        <v>79</v>
      </c>
      <c r="D80" s="4">
        <f t="shared" ca="1" si="12"/>
        <v>0</v>
      </c>
      <c r="E80" s="29">
        <f ca="1">IF(SUM(D80,F80,G80)&gt;=M79,0,IF(ISNA(VLOOKUP(A80,'Extra aflossing'!A:F,3,0)),0,VLOOKUP(A80,'Extra aflossing'!A:F,3,0))+IF(Datum_vandaag&lt;A80,Maandelijks_extra,0))</f>
        <v>0</v>
      </c>
      <c r="F80" s="4">
        <f t="shared" ca="1" si="13"/>
        <v>0</v>
      </c>
      <c r="G80" s="4">
        <f ca="1">M79*Invoer!$B$8/12</f>
        <v>0</v>
      </c>
      <c r="H80" s="4">
        <f ca="1">ABS(PMT(Invoer!$B$7/12,360-C80+1,M79,0))</f>
        <v>0</v>
      </c>
      <c r="I80" s="4">
        <f t="shared" ca="1" si="10"/>
        <v>0</v>
      </c>
      <c r="J80" s="4">
        <f t="shared" ca="1" si="14"/>
        <v>0</v>
      </c>
      <c r="K80" s="4">
        <f t="shared" ca="1" si="9"/>
        <v>0</v>
      </c>
      <c r="L80" s="4">
        <f t="shared" ca="1" si="15"/>
        <v>0</v>
      </c>
      <c r="M80" s="4">
        <f t="shared" ca="1" si="17"/>
        <v>0</v>
      </c>
    </row>
    <row r="81" spans="1:13" x14ac:dyDescent="0.25">
      <c r="A81" s="15">
        <f t="shared" si="16"/>
        <v>44136</v>
      </c>
      <c r="B81">
        <f t="shared" si="11"/>
        <v>7</v>
      </c>
      <c r="C81">
        <v>80</v>
      </c>
      <c r="D81" s="4">
        <f t="shared" ca="1" si="12"/>
        <v>0</v>
      </c>
      <c r="E81" s="29">
        <f ca="1">IF(SUM(D81,F81,G81)&gt;=M80,0,IF(ISNA(VLOOKUP(A81,'Extra aflossing'!A:F,3,0)),0,VLOOKUP(A81,'Extra aflossing'!A:F,3,0))+IF(Datum_vandaag&lt;A81,Maandelijks_extra,0))</f>
        <v>0</v>
      </c>
      <c r="F81" s="4">
        <f t="shared" ca="1" si="13"/>
        <v>0</v>
      </c>
      <c r="G81" s="4">
        <f ca="1">M80*Invoer!$B$8/12</f>
        <v>0</v>
      </c>
      <c r="H81" s="4">
        <f ca="1">ABS(PMT(Invoer!$B$7/12,360-C81+1,M80,0))</f>
        <v>0</v>
      </c>
      <c r="I81" s="4">
        <f t="shared" ca="1" si="10"/>
        <v>0</v>
      </c>
      <c r="J81" s="4">
        <f t="shared" ca="1" si="14"/>
        <v>0</v>
      </c>
      <c r="K81" s="4">
        <f t="shared" ca="1" si="9"/>
        <v>0</v>
      </c>
      <c r="L81" s="4">
        <f t="shared" ca="1" si="15"/>
        <v>0</v>
      </c>
      <c r="M81" s="4">
        <f t="shared" ca="1" si="17"/>
        <v>0</v>
      </c>
    </row>
    <row r="82" spans="1:13" x14ac:dyDescent="0.25">
      <c r="A82" s="15">
        <f t="shared" si="16"/>
        <v>44166</v>
      </c>
      <c r="B82">
        <f t="shared" si="11"/>
        <v>7</v>
      </c>
      <c r="C82">
        <v>81</v>
      </c>
      <c r="D82" s="4">
        <f t="shared" ca="1" si="12"/>
        <v>0</v>
      </c>
      <c r="E82" s="29">
        <f ca="1">IF(SUM(D82,F82,G82)&gt;=M81,0,IF(ISNA(VLOOKUP(A82,'Extra aflossing'!A:F,3,0)),0,VLOOKUP(A82,'Extra aflossing'!A:F,3,0))+IF(Datum_vandaag&lt;A82,Maandelijks_extra,0))</f>
        <v>0</v>
      </c>
      <c r="F82" s="4">
        <f t="shared" ca="1" si="13"/>
        <v>0</v>
      </c>
      <c r="G82" s="4">
        <f ca="1">M81*Invoer!$B$8/12</f>
        <v>0</v>
      </c>
      <c r="H82" s="4">
        <f ca="1">ABS(PMT(Invoer!$B$7/12,360-C82+1,M81,0))</f>
        <v>0</v>
      </c>
      <c r="I82" s="4">
        <f t="shared" ca="1" si="10"/>
        <v>0</v>
      </c>
      <c r="J82" s="4">
        <f t="shared" ca="1" si="14"/>
        <v>0</v>
      </c>
      <c r="K82" s="4">
        <f t="shared" ca="1" si="9"/>
        <v>0</v>
      </c>
      <c r="L82" s="4">
        <f t="shared" ca="1" si="15"/>
        <v>0</v>
      </c>
      <c r="M82" s="4">
        <f t="shared" ca="1" si="17"/>
        <v>0</v>
      </c>
    </row>
    <row r="83" spans="1:13" x14ac:dyDescent="0.25">
      <c r="A83" s="15">
        <f t="shared" si="16"/>
        <v>44197</v>
      </c>
      <c r="B83">
        <f t="shared" si="11"/>
        <v>7</v>
      </c>
      <c r="C83">
        <v>82</v>
      </c>
      <c r="D83" s="4">
        <f t="shared" ca="1" si="12"/>
        <v>0</v>
      </c>
      <c r="E83" s="29">
        <f ca="1">IF(SUM(D83,F83,G83)&gt;=M82,0,IF(ISNA(VLOOKUP(A83,'Extra aflossing'!A:F,3,0)),0,VLOOKUP(A83,'Extra aflossing'!A:F,3,0))+IF(Datum_vandaag&lt;A83,Maandelijks_extra,0))</f>
        <v>0</v>
      </c>
      <c r="F83" s="4">
        <f t="shared" ca="1" si="13"/>
        <v>0</v>
      </c>
      <c r="G83" s="4">
        <f ca="1">M82*Invoer!$B$8/12</f>
        <v>0</v>
      </c>
      <c r="H83" s="4">
        <f ca="1">ABS(PMT(Invoer!$B$7/12,360-C83+1,M82,0))</f>
        <v>0</v>
      </c>
      <c r="I83" s="4">
        <f t="shared" ca="1" si="10"/>
        <v>0</v>
      </c>
      <c r="J83" s="4">
        <f t="shared" ca="1" si="14"/>
        <v>0</v>
      </c>
      <c r="K83" s="4">
        <f t="shared" ca="1" si="9"/>
        <v>0</v>
      </c>
      <c r="L83" s="4">
        <f t="shared" ca="1" si="15"/>
        <v>0</v>
      </c>
      <c r="M83" s="4">
        <f t="shared" ca="1" si="17"/>
        <v>0</v>
      </c>
    </row>
    <row r="84" spans="1:13" x14ac:dyDescent="0.25">
      <c r="A84" s="15">
        <f t="shared" si="16"/>
        <v>44228</v>
      </c>
      <c r="B84">
        <f t="shared" si="11"/>
        <v>7</v>
      </c>
      <c r="C84">
        <v>83</v>
      </c>
      <c r="D84" s="4">
        <f t="shared" ca="1" si="12"/>
        <v>0</v>
      </c>
      <c r="E84" s="29">
        <f ca="1">IF(SUM(D84,F84,G84)&gt;=M83,0,IF(ISNA(VLOOKUP(A84,'Extra aflossing'!A:F,3,0)),0,VLOOKUP(A84,'Extra aflossing'!A:F,3,0))+IF(Datum_vandaag&lt;A84,Maandelijks_extra,0))</f>
        <v>0</v>
      </c>
      <c r="F84" s="4">
        <f t="shared" ca="1" si="13"/>
        <v>0</v>
      </c>
      <c r="G84" s="4">
        <f ca="1">M83*Invoer!$B$8/12</f>
        <v>0</v>
      </c>
      <c r="H84" s="4">
        <f ca="1">ABS(PMT(Invoer!$B$7/12,360-C84+1,M83,0))</f>
        <v>0</v>
      </c>
      <c r="I84" s="4">
        <f t="shared" ca="1" si="10"/>
        <v>0</v>
      </c>
      <c r="J84" s="4">
        <f t="shared" ca="1" si="14"/>
        <v>0</v>
      </c>
      <c r="K84" s="4">
        <f t="shared" ca="1" si="9"/>
        <v>0</v>
      </c>
      <c r="L84" s="4">
        <f t="shared" ca="1" si="15"/>
        <v>0</v>
      </c>
      <c r="M84" s="4">
        <f t="shared" ca="1" si="17"/>
        <v>0</v>
      </c>
    </row>
    <row r="85" spans="1:13" x14ac:dyDescent="0.25">
      <c r="A85" s="15">
        <f t="shared" si="16"/>
        <v>44256</v>
      </c>
      <c r="B85">
        <f t="shared" si="11"/>
        <v>7</v>
      </c>
      <c r="C85">
        <v>84</v>
      </c>
      <c r="D85" s="4">
        <f t="shared" ca="1" si="12"/>
        <v>0</v>
      </c>
      <c r="E85" s="29">
        <f ca="1">IF(SUM(D85,F85,G85)&gt;=M84,0,IF(ISNA(VLOOKUP(A85,'Extra aflossing'!A:F,3,0)),0,VLOOKUP(A85,'Extra aflossing'!A:F,3,0))+IF(Datum_vandaag&lt;A85,Maandelijks_extra,0))</f>
        <v>0</v>
      </c>
      <c r="F85" s="4">
        <f t="shared" ca="1" si="13"/>
        <v>0</v>
      </c>
      <c r="G85" s="4">
        <f ca="1">M84*Invoer!$B$8/12</f>
        <v>0</v>
      </c>
      <c r="H85" s="4">
        <f ca="1">ABS(PMT(Invoer!$B$7/12,360-C85+1,M84,0))</f>
        <v>0</v>
      </c>
      <c r="I85" s="4">
        <f t="shared" ca="1" si="10"/>
        <v>0</v>
      </c>
      <c r="J85" s="4">
        <f t="shared" ca="1" si="14"/>
        <v>0</v>
      </c>
      <c r="K85" s="4">
        <f t="shared" ca="1" si="9"/>
        <v>0</v>
      </c>
      <c r="L85" s="4">
        <f t="shared" ca="1" si="15"/>
        <v>0</v>
      </c>
      <c r="M85" s="4">
        <f t="shared" ca="1" si="17"/>
        <v>0</v>
      </c>
    </row>
    <row r="86" spans="1:13" x14ac:dyDescent="0.25">
      <c r="A86" s="15">
        <f t="shared" si="16"/>
        <v>44287</v>
      </c>
      <c r="B86">
        <f t="shared" si="11"/>
        <v>8</v>
      </c>
      <c r="C86">
        <v>85</v>
      </c>
      <c r="D86" s="4">
        <f t="shared" ca="1" si="12"/>
        <v>0</v>
      </c>
      <c r="E86" s="29">
        <f ca="1">IF(SUM(D86,F86,G86)&gt;=M85,0,IF(ISNA(VLOOKUP(A86,'Extra aflossing'!A:F,3,0)),0,VLOOKUP(A86,'Extra aflossing'!A:F,3,0))+IF(Datum_vandaag&lt;A86,Maandelijks_extra,0))</f>
        <v>0</v>
      </c>
      <c r="F86" s="4">
        <f t="shared" ca="1" si="13"/>
        <v>0</v>
      </c>
      <c r="G86" s="4">
        <f ca="1">M85*Invoer!$B$8/12</f>
        <v>0</v>
      </c>
      <c r="H86" s="4">
        <f ca="1">ABS(PMT(Invoer!$B$7/12,360-C86+1,M85,0))</f>
        <v>0</v>
      </c>
      <c r="I86" s="4">
        <f t="shared" ca="1" si="10"/>
        <v>0</v>
      </c>
      <c r="J86" s="4">
        <f t="shared" ca="1" si="14"/>
        <v>0</v>
      </c>
      <c r="K86" s="4">
        <f t="shared" ca="1" si="9"/>
        <v>0</v>
      </c>
      <c r="L86" s="4">
        <f t="shared" ca="1" si="15"/>
        <v>0</v>
      </c>
      <c r="M86" s="4">
        <f t="shared" ca="1" si="17"/>
        <v>0</v>
      </c>
    </row>
    <row r="87" spans="1:13" x14ac:dyDescent="0.25">
      <c r="A87" s="15">
        <f t="shared" si="16"/>
        <v>44317</v>
      </c>
      <c r="B87">
        <f t="shared" si="11"/>
        <v>8</v>
      </c>
      <c r="C87">
        <v>86</v>
      </c>
      <c r="D87" s="4">
        <f t="shared" ca="1" si="12"/>
        <v>0</v>
      </c>
      <c r="E87" s="29">
        <f ca="1">IF(SUM(D87,F87,G87)&gt;=M86,0,IF(ISNA(VLOOKUP(A87,'Extra aflossing'!A:F,3,0)),0,VLOOKUP(A87,'Extra aflossing'!A:F,3,0))+IF(Datum_vandaag&lt;A87,Maandelijks_extra,0))</f>
        <v>0</v>
      </c>
      <c r="F87" s="4">
        <f t="shared" ca="1" si="13"/>
        <v>0</v>
      </c>
      <c r="G87" s="4">
        <f ca="1">M86*Invoer!$B$8/12</f>
        <v>0</v>
      </c>
      <c r="H87" s="4">
        <f ca="1">ABS(PMT(Invoer!$B$7/12,360-C87+1,M86,0))</f>
        <v>0</v>
      </c>
      <c r="I87" s="4">
        <f t="shared" ca="1" si="10"/>
        <v>0</v>
      </c>
      <c r="J87" s="4">
        <f t="shared" ca="1" si="14"/>
        <v>0</v>
      </c>
      <c r="K87" s="4">
        <f t="shared" ca="1" si="9"/>
        <v>0</v>
      </c>
      <c r="L87" s="4">
        <f t="shared" ca="1" si="15"/>
        <v>0</v>
      </c>
      <c r="M87" s="4">
        <f t="shared" ca="1" si="17"/>
        <v>0</v>
      </c>
    </row>
    <row r="88" spans="1:13" x14ac:dyDescent="0.25">
      <c r="A88" s="15">
        <f t="shared" si="16"/>
        <v>44348</v>
      </c>
      <c r="B88">
        <f t="shared" si="11"/>
        <v>8</v>
      </c>
      <c r="C88">
        <v>87</v>
      </c>
      <c r="D88" s="4">
        <f t="shared" ca="1" si="12"/>
        <v>0</v>
      </c>
      <c r="E88" s="29">
        <f ca="1">IF(SUM(D88,F88,G88)&gt;=M87,0,IF(ISNA(VLOOKUP(A88,'Extra aflossing'!A:F,3,0)),0,VLOOKUP(A88,'Extra aflossing'!A:F,3,0))+IF(Datum_vandaag&lt;A88,Maandelijks_extra,0))</f>
        <v>0</v>
      </c>
      <c r="F88" s="4">
        <f t="shared" ca="1" si="13"/>
        <v>0</v>
      </c>
      <c r="G88" s="4">
        <f ca="1">M87*Invoer!$B$8/12</f>
        <v>0</v>
      </c>
      <c r="H88" s="4">
        <f ca="1">ABS(PMT(Invoer!$B$7/12,360-C88+1,M87,0))</f>
        <v>0</v>
      </c>
      <c r="I88" s="4">
        <f t="shared" ca="1" si="10"/>
        <v>0</v>
      </c>
      <c r="J88" s="4">
        <f t="shared" ca="1" si="14"/>
        <v>0</v>
      </c>
      <c r="K88" s="4">
        <f t="shared" ca="1" si="9"/>
        <v>0</v>
      </c>
      <c r="L88" s="4">
        <f t="shared" ca="1" si="15"/>
        <v>0</v>
      </c>
      <c r="M88" s="4">
        <f t="shared" ca="1" si="17"/>
        <v>0</v>
      </c>
    </row>
    <row r="89" spans="1:13" x14ac:dyDescent="0.25">
      <c r="A89" s="15">
        <f t="shared" si="16"/>
        <v>44378</v>
      </c>
      <c r="B89">
        <f t="shared" si="11"/>
        <v>8</v>
      </c>
      <c r="C89">
        <v>88</v>
      </c>
      <c r="D89" s="4">
        <f t="shared" ca="1" si="12"/>
        <v>0</v>
      </c>
      <c r="E89" s="29">
        <f ca="1">IF(SUM(D89,F89,G89)&gt;=M88,0,IF(ISNA(VLOOKUP(A89,'Extra aflossing'!A:F,3,0)),0,VLOOKUP(A89,'Extra aflossing'!A:F,3,0))+IF(Datum_vandaag&lt;A89,Maandelijks_extra,0))</f>
        <v>0</v>
      </c>
      <c r="F89" s="4">
        <f t="shared" ca="1" si="13"/>
        <v>0</v>
      </c>
      <c r="G89" s="4">
        <f ca="1">M88*Invoer!$B$8/12</f>
        <v>0</v>
      </c>
      <c r="H89" s="4">
        <f ca="1">ABS(PMT(Invoer!$B$7/12,360-C89+1,M88,0))</f>
        <v>0</v>
      </c>
      <c r="I89" s="4">
        <f t="shared" ca="1" si="10"/>
        <v>0</v>
      </c>
      <c r="J89" s="4">
        <f t="shared" ca="1" si="14"/>
        <v>0</v>
      </c>
      <c r="K89" s="4">
        <f t="shared" ca="1" si="9"/>
        <v>0</v>
      </c>
      <c r="L89" s="4">
        <f t="shared" ca="1" si="15"/>
        <v>0</v>
      </c>
      <c r="M89" s="4">
        <f t="shared" ca="1" si="17"/>
        <v>0</v>
      </c>
    </row>
    <row r="90" spans="1:13" x14ac:dyDescent="0.25">
      <c r="A90" s="15">
        <f t="shared" si="16"/>
        <v>44409</v>
      </c>
      <c r="B90">
        <f t="shared" si="11"/>
        <v>8</v>
      </c>
      <c r="C90">
        <v>89</v>
      </c>
      <c r="D90" s="4">
        <f t="shared" ca="1" si="12"/>
        <v>0</v>
      </c>
      <c r="E90" s="29">
        <f ca="1">IF(SUM(D90,F90,G90)&gt;=M89,0,IF(ISNA(VLOOKUP(A90,'Extra aflossing'!A:F,3,0)),0,VLOOKUP(A90,'Extra aflossing'!A:F,3,0))+IF(Datum_vandaag&lt;A90,Maandelijks_extra,0))</f>
        <v>0</v>
      </c>
      <c r="F90" s="4">
        <f t="shared" ca="1" si="13"/>
        <v>0</v>
      </c>
      <c r="G90" s="4">
        <f ca="1">M89*Invoer!$B$8/12</f>
        <v>0</v>
      </c>
      <c r="H90" s="4">
        <f ca="1">ABS(PMT(Invoer!$B$7/12,360-C90+1,M89,0))</f>
        <v>0</v>
      </c>
      <c r="I90" s="4">
        <f t="shared" ca="1" si="10"/>
        <v>0</v>
      </c>
      <c r="J90" s="4">
        <f t="shared" ca="1" si="14"/>
        <v>0</v>
      </c>
      <c r="K90" s="4">
        <f t="shared" ca="1" si="9"/>
        <v>0</v>
      </c>
      <c r="L90" s="4">
        <f t="shared" ca="1" si="15"/>
        <v>0</v>
      </c>
      <c r="M90" s="4">
        <f t="shared" ca="1" si="17"/>
        <v>0</v>
      </c>
    </row>
    <row r="91" spans="1:13" x14ac:dyDescent="0.25">
      <c r="A91" s="15">
        <f t="shared" si="16"/>
        <v>44440</v>
      </c>
      <c r="B91">
        <f t="shared" si="11"/>
        <v>8</v>
      </c>
      <c r="C91">
        <v>90</v>
      </c>
      <c r="D91" s="4">
        <f t="shared" ca="1" si="12"/>
        <v>0</v>
      </c>
      <c r="E91" s="29">
        <f ca="1">IF(SUM(D91,F91,G91)&gt;=M90,0,IF(ISNA(VLOOKUP(A91,'Extra aflossing'!A:F,3,0)),0,VLOOKUP(A91,'Extra aflossing'!A:F,3,0))+IF(Datum_vandaag&lt;A91,Maandelijks_extra,0))</f>
        <v>0</v>
      </c>
      <c r="F91" s="4">
        <f t="shared" ca="1" si="13"/>
        <v>0</v>
      </c>
      <c r="G91" s="4">
        <f ca="1">M90*Invoer!$B$8/12</f>
        <v>0</v>
      </c>
      <c r="H91" s="4">
        <f ca="1">ABS(PMT(Invoer!$B$7/12,360-C91+1,M90,0))</f>
        <v>0</v>
      </c>
      <c r="I91" s="4">
        <f t="shared" ca="1" si="10"/>
        <v>0</v>
      </c>
      <c r="J91" s="4">
        <f t="shared" ca="1" si="14"/>
        <v>0</v>
      </c>
      <c r="K91" s="4">
        <f t="shared" ca="1" si="9"/>
        <v>0</v>
      </c>
      <c r="L91" s="4">
        <f t="shared" ca="1" si="15"/>
        <v>0</v>
      </c>
      <c r="M91" s="4">
        <f t="shared" ca="1" si="17"/>
        <v>0</v>
      </c>
    </row>
    <row r="92" spans="1:13" x14ac:dyDescent="0.25">
      <c r="A92" s="15">
        <f t="shared" si="16"/>
        <v>44470</v>
      </c>
      <c r="B92">
        <f t="shared" si="11"/>
        <v>8</v>
      </c>
      <c r="C92">
        <v>91</v>
      </c>
      <c r="D92" s="4">
        <f t="shared" ca="1" si="12"/>
        <v>0</v>
      </c>
      <c r="E92" s="29">
        <f ca="1">IF(SUM(D92,F92,G92)&gt;=M91,0,IF(ISNA(VLOOKUP(A92,'Extra aflossing'!A:F,3,0)),0,VLOOKUP(A92,'Extra aflossing'!A:F,3,0))+IF(Datum_vandaag&lt;A92,Maandelijks_extra,0))</f>
        <v>0</v>
      </c>
      <c r="F92" s="4">
        <f t="shared" ca="1" si="13"/>
        <v>0</v>
      </c>
      <c r="G92" s="4">
        <f ca="1">M91*Invoer!$B$8/12</f>
        <v>0</v>
      </c>
      <c r="H92" s="4">
        <f ca="1">ABS(PMT(Invoer!$B$7/12,360-C92+1,M91,0))</f>
        <v>0</v>
      </c>
      <c r="I92" s="4">
        <f t="shared" ca="1" si="10"/>
        <v>0</v>
      </c>
      <c r="J92" s="4">
        <f t="shared" ca="1" si="14"/>
        <v>0</v>
      </c>
      <c r="K92" s="4">
        <f t="shared" ca="1" si="9"/>
        <v>0</v>
      </c>
      <c r="L92" s="4">
        <f t="shared" ca="1" si="15"/>
        <v>0</v>
      </c>
      <c r="M92" s="4">
        <f t="shared" ca="1" si="17"/>
        <v>0</v>
      </c>
    </row>
    <row r="93" spans="1:13" x14ac:dyDescent="0.25">
      <c r="A93" s="15">
        <f t="shared" si="16"/>
        <v>44501</v>
      </c>
      <c r="B93">
        <f t="shared" si="11"/>
        <v>8</v>
      </c>
      <c r="C93">
        <v>92</v>
      </c>
      <c r="D93" s="4">
        <f t="shared" ca="1" si="12"/>
        <v>0</v>
      </c>
      <c r="E93" s="29">
        <f ca="1">IF(SUM(D93,F93,G93)&gt;=M92,0,IF(ISNA(VLOOKUP(A93,'Extra aflossing'!A:F,3,0)),0,VLOOKUP(A93,'Extra aflossing'!A:F,3,0))+IF(Datum_vandaag&lt;A93,Maandelijks_extra,0))</f>
        <v>0</v>
      </c>
      <c r="F93" s="4">
        <f t="shared" ca="1" si="13"/>
        <v>0</v>
      </c>
      <c r="G93" s="4">
        <f ca="1">M92*Invoer!$B$8/12</f>
        <v>0</v>
      </c>
      <c r="H93" s="4">
        <f ca="1">ABS(PMT(Invoer!$B$7/12,360-C93+1,M92,0))</f>
        <v>0</v>
      </c>
      <c r="I93" s="4">
        <f t="shared" ca="1" si="10"/>
        <v>0</v>
      </c>
      <c r="J93" s="4">
        <f t="shared" ca="1" si="14"/>
        <v>0</v>
      </c>
      <c r="K93" s="4">
        <f t="shared" ca="1" si="9"/>
        <v>0</v>
      </c>
      <c r="L93" s="4">
        <f t="shared" ca="1" si="15"/>
        <v>0</v>
      </c>
      <c r="M93" s="4">
        <f t="shared" ca="1" si="17"/>
        <v>0</v>
      </c>
    </row>
    <row r="94" spans="1:13" x14ac:dyDescent="0.25">
      <c r="A94" s="15">
        <f t="shared" si="16"/>
        <v>44531</v>
      </c>
      <c r="B94">
        <f t="shared" si="11"/>
        <v>8</v>
      </c>
      <c r="C94">
        <v>93</v>
      </c>
      <c r="D94" s="4">
        <f t="shared" ca="1" si="12"/>
        <v>0</v>
      </c>
      <c r="E94" s="29">
        <f ca="1">IF(SUM(D94,F94,G94)&gt;=M93,0,IF(ISNA(VLOOKUP(A94,'Extra aflossing'!A:F,3,0)),0,VLOOKUP(A94,'Extra aflossing'!A:F,3,0))+IF(Datum_vandaag&lt;A94,Maandelijks_extra,0))</f>
        <v>0</v>
      </c>
      <c r="F94" s="4">
        <f t="shared" ca="1" si="13"/>
        <v>0</v>
      </c>
      <c r="G94" s="4">
        <f ca="1">M93*Invoer!$B$8/12</f>
        <v>0</v>
      </c>
      <c r="H94" s="4">
        <f ca="1">ABS(PMT(Invoer!$B$7/12,360-C94+1,M93,0))</f>
        <v>0</v>
      </c>
      <c r="I94" s="4">
        <f t="shared" ca="1" si="10"/>
        <v>0</v>
      </c>
      <c r="J94" s="4">
        <f t="shared" ca="1" si="14"/>
        <v>0</v>
      </c>
      <c r="K94" s="4">
        <f t="shared" ca="1" si="9"/>
        <v>0</v>
      </c>
      <c r="L94" s="4">
        <f t="shared" ca="1" si="15"/>
        <v>0</v>
      </c>
      <c r="M94" s="4">
        <f t="shared" ca="1" si="17"/>
        <v>0</v>
      </c>
    </row>
    <row r="95" spans="1:13" x14ac:dyDescent="0.25">
      <c r="A95" s="15">
        <f t="shared" si="16"/>
        <v>44562</v>
      </c>
      <c r="B95">
        <f t="shared" si="11"/>
        <v>8</v>
      </c>
      <c r="C95">
        <v>94</v>
      </c>
      <c r="D95" s="4">
        <f t="shared" ca="1" si="12"/>
        <v>0</v>
      </c>
      <c r="E95" s="29">
        <f ca="1">IF(SUM(D95,F95,G95)&gt;=M94,0,IF(ISNA(VLOOKUP(A95,'Extra aflossing'!A:F,3,0)),0,VLOOKUP(A95,'Extra aflossing'!A:F,3,0))+IF(Datum_vandaag&lt;A95,Maandelijks_extra,0))</f>
        <v>0</v>
      </c>
      <c r="F95" s="4">
        <f t="shared" ca="1" si="13"/>
        <v>0</v>
      </c>
      <c r="G95" s="4">
        <f ca="1">M94*Invoer!$B$8/12</f>
        <v>0</v>
      </c>
      <c r="H95" s="4">
        <f ca="1">ABS(PMT(Invoer!$B$7/12,360-C95+1,M94,0))</f>
        <v>0</v>
      </c>
      <c r="I95" s="4">
        <f t="shared" ca="1" si="10"/>
        <v>0</v>
      </c>
      <c r="J95" s="4">
        <f t="shared" ca="1" si="14"/>
        <v>0</v>
      </c>
      <c r="K95" s="4">
        <f t="shared" ca="1" si="9"/>
        <v>0</v>
      </c>
      <c r="L95" s="4">
        <f t="shared" ca="1" si="15"/>
        <v>0</v>
      </c>
      <c r="M95" s="4">
        <f t="shared" ca="1" si="17"/>
        <v>0</v>
      </c>
    </row>
    <row r="96" spans="1:13" x14ac:dyDescent="0.25">
      <c r="A96" s="15">
        <f t="shared" si="16"/>
        <v>44593</v>
      </c>
      <c r="B96">
        <f t="shared" si="11"/>
        <v>8</v>
      </c>
      <c r="C96">
        <v>95</v>
      </c>
      <c r="D96" s="4">
        <f t="shared" ca="1" si="12"/>
        <v>0</v>
      </c>
      <c r="E96" s="29">
        <f ca="1">IF(SUM(D96,F96,G96)&gt;=M95,0,IF(ISNA(VLOOKUP(A96,'Extra aflossing'!A:F,3,0)),0,VLOOKUP(A96,'Extra aflossing'!A:F,3,0))+IF(Datum_vandaag&lt;A96,Maandelijks_extra,0))</f>
        <v>0</v>
      </c>
      <c r="F96" s="4">
        <f t="shared" ca="1" si="13"/>
        <v>0</v>
      </c>
      <c r="G96" s="4">
        <f ca="1">M95*Invoer!$B$8/12</f>
        <v>0</v>
      </c>
      <c r="H96" s="4">
        <f ca="1">ABS(PMT(Invoer!$B$7/12,360-C96+1,M95,0))</f>
        <v>0</v>
      </c>
      <c r="I96" s="4">
        <f t="shared" ca="1" si="10"/>
        <v>0</v>
      </c>
      <c r="J96" s="4">
        <f t="shared" ca="1" si="14"/>
        <v>0</v>
      </c>
      <c r="K96" s="4">
        <f t="shared" ca="1" si="9"/>
        <v>0</v>
      </c>
      <c r="L96" s="4">
        <f t="shared" ca="1" si="15"/>
        <v>0</v>
      </c>
      <c r="M96" s="4">
        <f t="shared" ca="1" si="17"/>
        <v>0</v>
      </c>
    </row>
    <row r="97" spans="1:13" x14ac:dyDescent="0.25">
      <c r="A97" s="15">
        <f t="shared" si="16"/>
        <v>44621</v>
      </c>
      <c r="B97">
        <f t="shared" si="11"/>
        <v>8</v>
      </c>
      <c r="C97">
        <v>96</v>
      </c>
      <c r="D97" s="4">
        <f t="shared" ca="1" si="12"/>
        <v>0</v>
      </c>
      <c r="E97" s="29">
        <f ca="1">IF(SUM(D97,F97,G97)&gt;=M96,0,IF(ISNA(VLOOKUP(A97,'Extra aflossing'!A:F,3,0)),0,VLOOKUP(A97,'Extra aflossing'!A:F,3,0))+IF(Datum_vandaag&lt;A97,Maandelijks_extra,0))</f>
        <v>0</v>
      </c>
      <c r="F97" s="4">
        <f t="shared" ca="1" si="13"/>
        <v>0</v>
      </c>
      <c r="G97" s="4">
        <f ca="1">M96*Invoer!$B$8/12</f>
        <v>0</v>
      </c>
      <c r="H97" s="4">
        <f ca="1">ABS(PMT(Invoer!$B$7/12,360-C97+1,M96,0))</f>
        <v>0</v>
      </c>
      <c r="I97" s="4">
        <f t="shared" ca="1" si="10"/>
        <v>0</v>
      </c>
      <c r="J97" s="4">
        <f t="shared" ca="1" si="14"/>
        <v>0</v>
      </c>
      <c r="K97" s="4">
        <f t="shared" ca="1" si="9"/>
        <v>0</v>
      </c>
      <c r="L97" s="4">
        <f t="shared" ca="1" si="15"/>
        <v>0</v>
      </c>
      <c r="M97" s="4">
        <f t="shared" ca="1" si="17"/>
        <v>0</v>
      </c>
    </row>
    <row r="98" spans="1:13" x14ac:dyDescent="0.25">
      <c r="A98" s="15">
        <f t="shared" si="16"/>
        <v>44652</v>
      </c>
      <c r="B98">
        <f t="shared" si="11"/>
        <v>9</v>
      </c>
      <c r="C98">
        <v>97</v>
      </c>
      <c r="D98" s="4">
        <f t="shared" ca="1" si="12"/>
        <v>0</v>
      </c>
      <c r="E98" s="29">
        <f ca="1">IF(SUM(D98,F98,G98)&gt;=M97,0,IF(ISNA(VLOOKUP(A98,'Extra aflossing'!A:F,3,0)),0,VLOOKUP(A98,'Extra aflossing'!A:F,3,0))+IF(Datum_vandaag&lt;A98,Maandelijks_extra,0))</f>
        <v>0</v>
      </c>
      <c r="F98" s="4">
        <f t="shared" ca="1" si="13"/>
        <v>0</v>
      </c>
      <c r="G98" s="4">
        <f ca="1">M97*Invoer!$B$8/12</f>
        <v>0</v>
      </c>
      <c r="H98" s="4">
        <f ca="1">ABS(PMT(Invoer!$B$7/12,360-C98+1,M97,0))</f>
        <v>0</v>
      </c>
      <c r="I98" s="4">
        <f t="shared" ca="1" si="10"/>
        <v>0</v>
      </c>
      <c r="J98" s="4">
        <f t="shared" ca="1" si="14"/>
        <v>0</v>
      </c>
      <c r="K98" s="4">
        <f t="shared" ca="1" si="9"/>
        <v>0</v>
      </c>
      <c r="L98" s="4">
        <f t="shared" ca="1" si="15"/>
        <v>0</v>
      </c>
      <c r="M98" s="4">
        <f t="shared" ca="1" si="17"/>
        <v>0</v>
      </c>
    </row>
    <row r="99" spans="1:13" x14ac:dyDescent="0.25">
      <c r="A99" s="15">
        <f t="shared" si="16"/>
        <v>44682</v>
      </c>
      <c r="B99">
        <f t="shared" si="11"/>
        <v>9</v>
      </c>
      <c r="C99">
        <v>98</v>
      </c>
      <c r="D99" s="4">
        <f t="shared" ca="1" si="12"/>
        <v>0</v>
      </c>
      <c r="E99" s="29">
        <f ca="1">IF(SUM(D99,F99,G99)&gt;=M98,0,IF(ISNA(VLOOKUP(A99,'Extra aflossing'!A:F,3,0)),0,VLOOKUP(A99,'Extra aflossing'!A:F,3,0))+IF(Datum_vandaag&lt;A99,Maandelijks_extra,0))</f>
        <v>0</v>
      </c>
      <c r="F99" s="4">
        <f t="shared" ca="1" si="13"/>
        <v>0</v>
      </c>
      <c r="G99" s="4">
        <f ca="1">M98*Invoer!$B$8/12</f>
        <v>0</v>
      </c>
      <c r="H99" s="4">
        <f ca="1">ABS(PMT(Invoer!$B$7/12,360-C99+1,M98,0))</f>
        <v>0</v>
      </c>
      <c r="I99" s="4">
        <f t="shared" ca="1" si="10"/>
        <v>0</v>
      </c>
      <c r="J99" s="4">
        <f t="shared" ca="1" si="14"/>
        <v>0</v>
      </c>
      <c r="K99" s="4">
        <f t="shared" ca="1" si="9"/>
        <v>0</v>
      </c>
      <c r="L99" s="4">
        <f t="shared" ca="1" si="15"/>
        <v>0</v>
      </c>
      <c r="M99" s="4">
        <f t="shared" ca="1" si="17"/>
        <v>0</v>
      </c>
    </row>
    <row r="100" spans="1:13" x14ac:dyDescent="0.25">
      <c r="A100" s="15">
        <f t="shared" si="16"/>
        <v>44713</v>
      </c>
      <c r="B100">
        <f t="shared" si="11"/>
        <v>9</v>
      </c>
      <c r="C100">
        <v>99</v>
      </c>
      <c r="D100" s="4">
        <f t="shared" ca="1" si="12"/>
        <v>0</v>
      </c>
      <c r="E100" s="29">
        <f ca="1">IF(SUM(D100,F100,G100)&gt;=M99,0,IF(ISNA(VLOOKUP(A100,'Extra aflossing'!A:F,3,0)),0,VLOOKUP(A100,'Extra aflossing'!A:F,3,0))+IF(Datum_vandaag&lt;A100,Maandelijks_extra,0))</f>
        <v>0</v>
      </c>
      <c r="F100" s="4">
        <f t="shared" ca="1" si="13"/>
        <v>0</v>
      </c>
      <c r="G100" s="4">
        <f ca="1">M99*Invoer!$B$8/12</f>
        <v>0</v>
      </c>
      <c r="H100" s="4">
        <f ca="1">ABS(PMT(Invoer!$B$7/12,360-C100+1,M99,0))</f>
        <v>0</v>
      </c>
      <c r="I100" s="4">
        <f t="shared" ca="1" si="10"/>
        <v>0</v>
      </c>
      <c r="J100" s="4">
        <f t="shared" ca="1" si="14"/>
        <v>0</v>
      </c>
      <c r="K100" s="4">
        <f t="shared" ca="1" si="9"/>
        <v>0</v>
      </c>
      <c r="L100" s="4">
        <f t="shared" ca="1" si="15"/>
        <v>0</v>
      </c>
      <c r="M100" s="4">
        <f t="shared" ca="1" si="17"/>
        <v>0</v>
      </c>
    </row>
    <row r="101" spans="1:13" x14ac:dyDescent="0.25">
      <c r="A101" s="15">
        <f t="shared" si="16"/>
        <v>44743</v>
      </c>
      <c r="B101">
        <f t="shared" si="11"/>
        <v>9</v>
      </c>
      <c r="C101">
        <v>100</v>
      </c>
      <c r="D101" s="4">
        <f t="shared" ca="1" si="12"/>
        <v>0</v>
      </c>
      <c r="E101" s="29">
        <f ca="1">IF(SUM(D101,F101,G101)&gt;=M100,0,IF(ISNA(VLOOKUP(A101,'Extra aflossing'!A:F,3,0)),0,VLOOKUP(A101,'Extra aflossing'!A:F,3,0))+IF(Datum_vandaag&lt;A101,Maandelijks_extra,0))</f>
        <v>0</v>
      </c>
      <c r="F101" s="4">
        <f t="shared" ca="1" si="13"/>
        <v>0</v>
      </c>
      <c r="G101" s="4">
        <f ca="1">M100*Invoer!$B$8/12</f>
        <v>0</v>
      </c>
      <c r="H101" s="4">
        <f ca="1">ABS(PMT(Invoer!$B$7/12,360-C101+1,M100,0))</f>
        <v>0</v>
      </c>
      <c r="I101" s="4">
        <f t="shared" ca="1" si="10"/>
        <v>0</v>
      </c>
      <c r="J101" s="4">
        <f t="shared" ca="1" si="14"/>
        <v>0</v>
      </c>
      <c r="K101" s="4">
        <f t="shared" ca="1" si="9"/>
        <v>0</v>
      </c>
      <c r="L101" s="4">
        <f t="shared" ca="1" si="15"/>
        <v>0</v>
      </c>
      <c r="M101" s="4">
        <f t="shared" ca="1" si="17"/>
        <v>0</v>
      </c>
    </row>
    <row r="102" spans="1:13" x14ac:dyDescent="0.25">
      <c r="A102" s="15">
        <f t="shared" si="16"/>
        <v>44774</v>
      </c>
      <c r="B102">
        <f t="shared" si="11"/>
        <v>9</v>
      </c>
      <c r="C102">
        <v>101</v>
      </c>
      <c r="D102" s="4">
        <f t="shared" ca="1" si="12"/>
        <v>0</v>
      </c>
      <c r="E102" s="29">
        <f ca="1">IF(SUM(D102,F102,G102)&gt;=M101,0,IF(ISNA(VLOOKUP(A102,'Extra aflossing'!A:F,3,0)),0,VLOOKUP(A102,'Extra aflossing'!A:F,3,0))+IF(Datum_vandaag&lt;A102,Maandelijks_extra,0))</f>
        <v>0</v>
      </c>
      <c r="F102" s="4">
        <f t="shared" ca="1" si="13"/>
        <v>0</v>
      </c>
      <c r="G102" s="4">
        <f ca="1">M101*Invoer!$B$8/12</f>
        <v>0</v>
      </c>
      <c r="H102" s="4">
        <f ca="1">ABS(PMT(Invoer!$B$7/12,360-C102+1,M101,0))</f>
        <v>0</v>
      </c>
      <c r="I102" s="4">
        <f t="shared" ca="1" si="10"/>
        <v>0</v>
      </c>
      <c r="J102" s="4">
        <f t="shared" ca="1" si="14"/>
        <v>0</v>
      </c>
      <c r="K102" s="4">
        <f t="shared" ca="1" si="9"/>
        <v>0</v>
      </c>
      <c r="L102" s="4">
        <f t="shared" ca="1" si="15"/>
        <v>0</v>
      </c>
      <c r="M102" s="4">
        <f t="shared" ca="1" si="17"/>
        <v>0</v>
      </c>
    </row>
    <row r="103" spans="1:13" x14ac:dyDescent="0.25">
      <c r="A103" s="15">
        <f t="shared" si="16"/>
        <v>44805</v>
      </c>
      <c r="B103">
        <f t="shared" si="11"/>
        <v>9</v>
      </c>
      <c r="C103">
        <v>102</v>
      </c>
      <c r="D103" s="4">
        <f t="shared" ca="1" si="12"/>
        <v>0</v>
      </c>
      <c r="E103" s="29">
        <f ca="1">IF(SUM(D103,F103,G103)&gt;=M102,0,IF(ISNA(VLOOKUP(A103,'Extra aflossing'!A:F,3,0)),0,VLOOKUP(A103,'Extra aflossing'!A:F,3,0))+IF(Datum_vandaag&lt;A103,Maandelijks_extra,0))</f>
        <v>0</v>
      </c>
      <c r="F103" s="4">
        <f t="shared" ca="1" si="13"/>
        <v>0</v>
      </c>
      <c r="G103" s="4">
        <f ca="1">M102*Invoer!$B$8/12</f>
        <v>0</v>
      </c>
      <c r="H103" s="4">
        <f ca="1">ABS(PMT(Invoer!$B$7/12,360-C103+1,M102,0))</f>
        <v>0</v>
      </c>
      <c r="I103" s="4">
        <f t="shared" ca="1" si="10"/>
        <v>0</v>
      </c>
      <c r="J103" s="4">
        <f t="shared" ca="1" si="14"/>
        <v>0</v>
      </c>
      <c r="K103" s="4">
        <f t="shared" ca="1" si="9"/>
        <v>0</v>
      </c>
      <c r="L103" s="4">
        <f t="shared" ca="1" si="15"/>
        <v>0</v>
      </c>
      <c r="M103" s="4">
        <f t="shared" ca="1" si="17"/>
        <v>0</v>
      </c>
    </row>
    <row r="104" spans="1:13" x14ac:dyDescent="0.25">
      <c r="A104" s="15">
        <f t="shared" si="16"/>
        <v>44835</v>
      </c>
      <c r="B104">
        <f t="shared" si="11"/>
        <v>9</v>
      </c>
      <c r="C104">
        <v>103</v>
      </c>
      <c r="D104" s="4">
        <f t="shared" ca="1" si="12"/>
        <v>0</v>
      </c>
      <c r="E104" s="29">
        <f ca="1">IF(SUM(D104,F104,G104)&gt;=M103,0,IF(ISNA(VLOOKUP(A104,'Extra aflossing'!A:F,3,0)),0,VLOOKUP(A104,'Extra aflossing'!A:F,3,0))+IF(Datum_vandaag&lt;A104,Maandelijks_extra,0))</f>
        <v>0</v>
      </c>
      <c r="F104" s="4">
        <f t="shared" ca="1" si="13"/>
        <v>0</v>
      </c>
      <c r="G104" s="4">
        <f ca="1">M103*Invoer!$B$8/12</f>
        <v>0</v>
      </c>
      <c r="H104" s="4">
        <f ca="1">ABS(PMT(Invoer!$B$7/12,360-C104+1,M103,0))</f>
        <v>0</v>
      </c>
      <c r="I104" s="4">
        <f t="shared" ca="1" si="10"/>
        <v>0</v>
      </c>
      <c r="J104" s="4">
        <f t="shared" ca="1" si="14"/>
        <v>0</v>
      </c>
      <c r="K104" s="4">
        <f t="shared" ca="1" si="9"/>
        <v>0</v>
      </c>
      <c r="L104" s="4">
        <f t="shared" ca="1" si="15"/>
        <v>0</v>
      </c>
      <c r="M104" s="4">
        <f t="shared" ca="1" si="17"/>
        <v>0</v>
      </c>
    </row>
    <row r="105" spans="1:13" x14ac:dyDescent="0.25">
      <c r="A105" s="15">
        <f t="shared" si="16"/>
        <v>44866</v>
      </c>
      <c r="B105">
        <f t="shared" si="11"/>
        <v>9</v>
      </c>
      <c r="C105">
        <v>104</v>
      </c>
      <c r="D105" s="4">
        <f t="shared" ca="1" si="12"/>
        <v>0</v>
      </c>
      <c r="E105" s="29">
        <f ca="1">IF(SUM(D105,F105,G105)&gt;=M104,0,IF(ISNA(VLOOKUP(A105,'Extra aflossing'!A:F,3,0)),0,VLOOKUP(A105,'Extra aflossing'!A:F,3,0))+IF(Datum_vandaag&lt;A105,Maandelijks_extra,0))</f>
        <v>0</v>
      </c>
      <c r="F105" s="4">
        <f t="shared" ca="1" si="13"/>
        <v>0</v>
      </c>
      <c r="G105" s="4">
        <f ca="1">M104*Invoer!$B$8/12</f>
        <v>0</v>
      </c>
      <c r="H105" s="4">
        <f ca="1">ABS(PMT(Invoer!$B$7/12,360-C105+1,M104,0))</f>
        <v>0</v>
      </c>
      <c r="I105" s="4">
        <f t="shared" ca="1" si="10"/>
        <v>0</v>
      </c>
      <c r="J105" s="4">
        <f t="shared" ca="1" si="14"/>
        <v>0</v>
      </c>
      <c r="K105" s="4">
        <f t="shared" ca="1" si="9"/>
        <v>0</v>
      </c>
      <c r="L105" s="4">
        <f t="shared" ca="1" si="15"/>
        <v>0</v>
      </c>
      <c r="M105" s="4">
        <f t="shared" ca="1" si="17"/>
        <v>0</v>
      </c>
    </row>
    <row r="106" spans="1:13" x14ac:dyDescent="0.25">
      <c r="A106" s="15">
        <f t="shared" si="16"/>
        <v>44896</v>
      </c>
      <c r="B106">
        <f t="shared" si="11"/>
        <v>9</v>
      </c>
      <c r="C106">
        <v>105</v>
      </c>
      <c r="D106" s="4">
        <f t="shared" ca="1" si="12"/>
        <v>0</v>
      </c>
      <c r="E106" s="29">
        <f ca="1">IF(SUM(D106,F106,G106)&gt;=M105,0,IF(ISNA(VLOOKUP(A106,'Extra aflossing'!A:F,3,0)),0,VLOOKUP(A106,'Extra aflossing'!A:F,3,0))+IF(Datum_vandaag&lt;A106,Maandelijks_extra,0))</f>
        <v>0</v>
      </c>
      <c r="F106" s="4">
        <f t="shared" ca="1" si="13"/>
        <v>0</v>
      </c>
      <c r="G106" s="4">
        <f ca="1">M105*Invoer!$B$8/12</f>
        <v>0</v>
      </c>
      <c r="H106" s="4">
        <f ca="1">ABS(PMT(Invoer!$B$7/12,360-C106+1,M105,0))</f>
        <v>0</v>
      </c>
      <c r="I106" s="4">
        <f t="shared" ca="1" si="10"/>
        <v>0</v>
      </c>
      <c r="J106" s="4">
        <f t="shared" ca="1" si="14"/>
        <v>0</v>
      </c>
      <c r="K106" s="4">
        <f t="shared" ca="1" si="9"/>
        <v>0</v>
      </c>
      <c r="L106" s="4">
        <f t="shared" ca="1" si="15"/>
        <v>0</v>
      </c>
      <c r="M106" s="4">
        <f t="shared" ca="1" si="17"/>
        <v>0</v>
      </c>
    </row>
    <row r="107" spans="1:13" x14ac:dyDescent="0.25">
      <c r="A107" s="15">
        <f t="shared" si="16"/>
        <v>44927</v>
      </c>
      <c r="B107">
        <f t="shared" si="11"/>
        <v>9</v>
      </c>
      <c r="C107">
        <v>106</v>
      </c>
      <c r="D107" s="4">
        <f t="shared" ca="1" si="12"/>
        <v>0</v>
      </c>
      <c r="E107" s="29">
        <f ca="1">IF(SUM(D107,F107,G107)&gt;=M106,0,IF(ISNA(VLOOKUP(A107,'Extra aflossing'!A:F,3,0)),0,VLOOKUP(A107,'Extra aflossing'!A:F,3,0))+IF(Datum_vandaag&lt;A107,Maandelijks_extra,0))</f>
        <v>0</v>
      </c>
      <c r="F107" s="4">
        <f t="shared" ca="1" si="13"/>
        <v>0</v>
      </c>
      <c r="G107" s="4">
        <f ca="1">M106*Invoer!$B$8/12</f>
        <v>0</v>
      </c>
      <c r="H107" s="4">
        <f ca="1">ABS(PMT(Invoer!$B$7/12,360-C107+1,M106,0))</f>
        <v>0</v>
      </c>
      <c r="I107" s="4">
        <f t="shared" ca="1" si="10"/>
        <v>0</v>
      </c>
      <c r="J107" s="4">
        <f t="shared" ca="1" si="14"/>
        <v>0</v>
      </c>
      <c r="K107" s="4">
        <f t="shared" ca="1" si="9"/>
        <v>0</v>
      </c>
      <c r="L107" s="4">
        <f t="shared" ca="1" si="15"/>
        <v>0</v>
      </c>
      <c r="M107" s="4">
        <f t="shared" ca="1" si="17"/>
        <v>0</v>
      </c>
    </row>
    <row r="108" spans="1:13" x14ac:dyDescent="0.25">
      <c r="A108" s="15">
        <f t="shared" si="16"/>
        <v>44958</v>
      </c>
      <c r="B108">
        <f t="shared" si="11"/>
        <v>9</v>
      </c>
      <c r="C108">
        <v>107</v>
      </c>
      <c r="D108" s="4">
        <f t="shared" ca="1" si="12"/>
        <v>0</v>
      </c>
      <c r="E108" s="29">
        <f ca="1">IF(SUM(D108,F108,G108)&gt;=M107,0,IF(ISNA(VLOOKUP(A108,'Extra aflossing'!A:F,3,0)),0,VLOOKUP(A108,'Extra aflossing'!A:F,3,0))+IF(Datum_vandaag&lt;A108,Maandelijks_extra,0))</f>
        <v>0</v>
      </c>
      <c r="F108" s="4">
        <f t="shared" ca="1" si="13"/>
        <v>0</v>
      </c>
      <c r="G108" s="4">
        <f ca="1">M107*Invoer!$B$8/12</f>
        <v>0</v>
      </c>
      <c r="H108" s="4">
        <f ca="1">ABS(PMT(Invoer!$B$7/12,360-C108+1,M107,0))</f>
        <v>0</v>
      </c>
      <c r="I108" s="4">
        <f t="shared" ca="1" si="10"/>
        <v>0</v>
      </c>
      <c r="J108" s="4">
        <f t="shared" ca="1" si="14"/>
        <v>0</v>
      </c>
      <c r="K108" s="4">
        <f t="shared" ca="1" si="9"/>
        <v>0</v>
      </c>
      <c r="L108" s="4">
        <f t="shared" ca="1" si="15"/>
        <v>0</v>
      </c>
      <c r="M108" s="4">
        <f t="shared" ca="1" si="17"/>
        <v>0</v>
      </c>
    </row>
    <row r="109" spans="1:13" x14ac:dyDescent="0.25">
      <c r="A109" s="15">
        <f t="shared" si="16"/>
        <v>44986</v>
      </c>
      <c r="B109">
        <f t="shared" si="11"/>
        <v>9</v>
      </c>
      <c r="C109">
        <v>108</v>
      </c>
      <c r="D109" s="4">
        <f t="shared" ca="1" si="12"/>
        <v>0</v>
      </c>
      <c r="E109" s="29">
        <f ca="1">IF(SUM(D109,F109,G109)&gt;=M108,0,IF(ISNA(VLOOKUP(A109,'Extra aflossing'!A:F,3,0)),0,VLOOKUP(A109,'Extra aflossing'!A:F,3,0))+IF(Datum_vandaag&lt;A109,Maandelijks_extra,0))</f>
        <v>0</v>
      </c>
      <c r="F109" s="4">
        <f t="shared" ca="1" si="13"/>
        <v>0</v>
      </c>
      <c r="G109" s="4">
        <f ca="1">M108*Invoer!$B$8/12</f>
        <v>0</v>
      </c>
      <c r="H109" s="4">
        <f ca="1">ABS(PMT(Invoer!$B$7/12,360-C109+1,M108,0))</f>
        <v>0</v>
      </c>
      <c r="I109" s="4">
        <f t="shared" ca="1" si="10"/>
        <v>0</v>
      </c>
      <c r="J109" s="4">
        <f t="shared" ca="1" si="14"/>
        <v>0</v>
      </c>
      <c r="K109" s="4">
        <f t="shared" ca="1" si="9"/>
        <v>0</v>
      </c>
      <c r="L109" s="4">
        <f t="shared" ca="1" si="15"/>
        <v>0</v>
      </c>
      <c r="M109" s="4">
        <f t="shared" ca="1" si="17"/>
        <v>0</v>
      </c>
    </row>
    <row r="110" spans="1:13" x14ac:dyDescent="0.25">
      <c r="A110" s="15">
        <f t="shared" si="16"/>
        <v>45017</v>
      </c>
      <c r="B110">
        <f t="shared" si="11"/>
        <v>10</v>
      </c>
      <c r="C110">
        <v>109</v>
      </c>
      <c r="D110" s="4">
        <f t="shared" ca="1" si="12"/>
        <v>0</v>
      </c>
      <c r="E110" s="29">
        <f ca="1">IF(SUM(D110,F110,G110)&gt;=M109,0,IF(ISNA(VLOOKUP(A110,'Extra aflossing'!A:F,3,0)),0,VLOOKUP(A110,'Extra aflossing'!A:F,3,0))+IF(Datum_vandaag&lt;A110,Maandelijks_extra,0))</f>
        <v>0</v>
      </c>
      <c r="F110" s="4">
        <f t="shared" ca="1" si="13"/>
        <v>0</v>
      </c>
      <c r="G110" s="4">
        <f ca="1">M109*Invoer!$B$8/12</f>
        <v>0</v>
      </c>
      <c r="H110" s="4">
        <f ca="1">ABS(PMT(Invoer!$B$7/12,360-C110+1,M109,0))</f>
        <v>0</v>
      </c>
      <c r="I110" s="4">
        <f t="shared" ca="1" si="10"/>
        <v>0</v>
      </c>
      <c r="J110" s="4">
        <f t="shared" ca="1" si="14"/>
        <v>0</v>
      </c>
      <c r="K110" s="4">
        <f t="shared" ca="1" si="9"/>
        <v>0</v>
      </c>
      <c r="L110" s="4">
        <f t="shared" ca="1" si="15"/>
        <v>0</v>
      </c>
      <c r="M110" s="4">
        <f t="shared" ca="1" si="17"/>
        <v>0</v>
      </c>
    </row>
    <row r="111" spans="1:13" x14ac:dyDescent="0.25">
      <c r="A111" s="15">
        <f t="shared" si="16"/>
        <v>45047</v>
      </c>
      <c r="B111">
        <f t="shared" si="11"/>
        <v>10</v>
      </c>
      <c r="C111">
        <v>110</v>
      </c>
      <c r="D111" s="4">
        <f t="shared" ca="1" si="12"/>
        <v>0</v>
      </c>
      <c r="E111" s="29">
        <f ca="1">IF(SUM(D111,F111,G111)&gt;=M110,0,IF(ISNA(VLOOKUP(A111,'Extra aflossing'!A:F,3,0)),0,VLOOKUP(A111,'Extra aflossing'!A:F,3,0))+IF(Datum_vandaag&lt;A111,Maandelijks_extra,0))</f>
        <v>0</v>
      </c>
      <c r="F111" s="4">
        <f t="shared" ca="1" si="13"/>
        <v>0</v>
      </c>
      <c r="G111" s="4">
        <f ca="1">M110*Invoer!$B$8/12</f>
        <v>0</v>
      </c>
      <c r="H111" s="4">
        <f ca="1">ABS(PMT(Invoer!$B$7/12,360-C111+1,M110,0))</f>
        <v>0</v>
      </c>
      <c r="I111" s="4">
        <f t="shared" ca="1" si="10"/>
        <v>0</v>
      </c>
      <c r="J111" s="4">
        <f t="shared" ca="1" si="14"/>
        <v>0</v>
      </c>
      <c r="K111" s="4">
        <f t="shared" ca="1" si="9"/>
        <v>0</v>
      </c>
      <c r="L111" s="4">
        <f t="shared" ca="1" si="15"/>
        <v>0</v>
      </c>
      <c r="M111" s="4">
        <f t="shared" ca="1" si="17"/>
        <v>0</v>
      </c>
    </row>
    <row r="112" spans="1:13" x14ac:dyDescent="0.25">
      <c r="A112" s="15">
        <f t="shared" si="16"/>
        <v>45078</v>
      </c>
      <c r="B112">
        <f t="shared" si="11"/>
        <v>10</v>
      </c>
      <c r="C112">
        <v>111</v>
      </c>
      <c r="D112" s="4">
        <f t="shared" ca="1" si="12"/>
        <v>0</v>
      </c>
      <c r="E112" s="29">
        <f ca="1">IF(SUM(D112,F112,G112)&gt;=M111,0,IF(ISNA(VLOOKUP(A112,'Extra aflossing'!A:F,3,0)),0,VLOOKUP(A112,'Extra aflossing'!A:F,3,0))+IF(Datum_vandaag&lt;A112,Maandelijks_extra,0))</f>
        <v>0</v>
      </c>
      <c r="F112" s="4">
        <f t="shared" ca="1" si="13"/>
        <v>0</v>
      </c>
      <c r="G112" s="4">
        <f ca="1">M111*Invoer!$B$8/12</f>
        <v>0</v>
      </c>
      <c r="H112" s="4">
        <f ca="1">ABS(PMT(Invoer!$B$7/12,360-C112+1,M111,0))</f>
        <v>0</v>
      </c>
      <c r="I112" s="4">
        <f t="shared" ca="1" si="10"/>
        <v>0</v>
      </c>
      <c r="J112" s="4">
        <f t="shared" ca="1" si="14"/>
        <v>0</v>
      </c>
      <c r="K112" s="4">
        <f t="shared" ca="1" si="9"/>
        <v>0</v>
      </c>
      <c r="L112" s="4">
        <f t="shared" ca="1" si="15"/>
        <v>0</v>
      </c>
      <c r="M112" s="4">
        <f t="shared" ca="1" si="17"/>
        <v>0</v>
      </c>
    </row>
    <row r="113" spans="1:13" x14ac:dyDescent="0.25">
      <c r="A113" s="15">
        <f t="shared" si="16"/>
        <v>45108</v>
      </c>
      <c r="B113">
        <f t="shared" si="11"/>
        <v>10</v>
      </c>
      <c r="C113">
        <v>112</v>
      </c>
      <c r="D113" s="4">
        <f t="shared" ca="1" si="12"/>
        <v>0</v>
      </c>
      <c r="E113" s="29">
        <f ca="1">IF(SUM(D113,F113,G113)&gt;=M112,0,IF(ISNA(VLOOKUP(A113,'Extra aflossing'!A:F,3,0)),0,VLOOKUP(A113,'Extra aflossing'!A:F,3,0))+IF(Datum_vandaag&lt;A113,Maandelijks_extra,0))</f>
        <v>0</v>
      </c>
      <c r="F113" s="4">
        <f t="shared" ca="1" si="13"/>
        <v>0</v>
      </c>
      <c r="G113" s="4">
        <f ca="1">M112*Invoer!$B$8/12</f>
        <v>0</v>
      </c>
      <c r="H113" s="4">
        <f ca="1">ABS(PMT(Invoer!$B$7/12,360-C113+1,M112,0))</f>
        <v>0</v>
      </c>
      <c r="I113" s="4">
        <f t="shared" ca="1" si="10"/>
        <v>0</v>
      </c>
      <c r="J113" s="4">
        <f t="shared" ca="1" si="14"/>
        <v>0</v>
      </c>
      <c r="K113" s="4">
        <f t="shared" ca="1" si="9"/>
        <v>0</v>
      </c>
      <c r="L113" s="4">
        <f t="shared" ca="1" si="15"/>
        <v>0</v>
      </c>
      <c r="M113" s="4">
        <f t="shared" ca="1" si="17"/>
        <v>0</v>
      </c>
    </row>
    <row r="114" spans="1:13" x14ac:dyDescent="0.25">
      <c r="A114" s="15">
        <f t="shared" si="16"/>
        <v>45139</v>
      </c>
      <c r="B114">
        <f t="shared" si="11"/>
        <v>10</v>
      </c>
      <c r="C114">
        <v>113</v>
      </c>
      <c r="D114" s="4">
        <f t="shared" ca="1" si="12"/>
        <v>0</v>
      </c>
      <c r="E114" s="29">
        <f ca="1">IF(SUM(D114,F114,G114)&gt;=M113,0,IF(ISNA(VLOOKUP(A114,'Extra aflossing'!A:F,3,0)),0,VLOOKUP(A114,'Extra aflossing'!A:F,3,0))+IF(Datum_vandaag&lt;A114,Maandelijks_extra,0))</f>
        <v>0</v>
      </c>
      <c r="F114" s="4">
        <f t="shared" ca="1" si="13"/>
        <v>0</v>
      </c>
      <c r="G114" s="4">
        <f ca="1">M113*Invoer!$B$8/12</f>
        <v>0</v>
      </c>
      <c r="H114" s="4">
        <f ca="1">ABS(PMT(Invoer!$B$7/12,360-C114+1,M113,0))</f>
        <v>0</v>
      </c>
      <c r="I114" s="4">
        <f t="shared" ca="1" si="10"/>
        <v>0</v>
      </c>
      <c r="J114" s="4">
        <f t="shared" ca="1" si="14"/>
        <v>0</v>
      </c>
      <c r="K114" s="4">
        <f t="shared" ca="1" si="9"/>
        <v>0</v>
      </c>
      <c r="L114" s="4">
        <f t="shared" ca="1" si="15"/>
        <v>0</v>
      </c>
      <c r="M114" s="4">
        <f t="shared" ca="1" si="17"/>
        <v>0</v>
      </c>
    </row>
    <row r="115" spans="1:13" x14ac:dyDescent="0.25">
      <c r="A115" s="15">
        <f t="shared" si="16"/>
        <v>45170</v>
      </c>
      <c r="B115">
        <f t="shared" si="11"/>
        <v>10</v>
      </c>
      <c r="C115">
        <v>114</v>
      </c>
      <c r="D115" s="4">
        <f t="shared" ca="1" si="12"/>
        <v>0</v>
      </c>
      <c r="E115" s="29">
        <f ca="1">IF(SUM(D115,F115,G115)&gt;=M114,0,IF(ISNA(VLOOKUP(A115,'Extra aflossing'!A:F,3,0)),0,VLOOKUP(A115,'Extra aflossing'!A:F,3,0))+IF(Datum_vandaag&lt;A115,Maandelijks_extra,0))</f>
        <v>0</v>
      </c>
      <c r="F115" s="4">
        <f t="shared" ca="1" si="13"/>
        <v>0</v>
      </c>
      <c r="G115" s="4">
        <f ca="1">M114*Invoer!$B$8/12</f>
        <v>0</v>
      </c>
      <c r="H115" s="4">
        <f ca="1">ABS(PMT(Invoer!$B$7/12,360-C115+1,M114,0))</f>
        <v>0</v>
      </c>
      <c r="I115" s="4">
        <f t="shared" ca="1" si="10"/>
        <v>0</v>
      </c>
      <c r="J115" s="4">
        <f t="shared" ca="1" si="14"/>
        <v>0</v>
      </c>
      <c r="K115" s="4">
        <f t="shared" ca="1" si="9"/>
        <v>0</v>
      </c>
      <c r="L115" s="4">
        <f t="shared" ca="1" si="15"/>
        <v>0</v>
      </c>
      <c r="M115" s="4">
        <f t="shared" ca="1" si="17"/>
        <v>0</v>
      </c>
    </row>
    <row r="116" spans="1:13" x14ac:dyDescent="0.25">
      <c r="A116" s="15">
        <f t="shared" si="16"/>
        <v>45200</v>
      </c>
      <c r="B116">
        <f t="shared" si="11"/>
        <v>10</v>
      </c>
      <c r="C116">
        <v>115</v>
      </c>
      <c r="D116" s="4">
        <f t="shared" ca="1" si="12"/>
        <v>0</v>
      </c>
      <c r="E116" s="29">
        <f ca="1">IF(SUM(D116,F116,G116)&gt;=M115,0,IF(ISNA(VLOOKUP(A116,'Extra aflossing'!A:F,3,0)),0,VLOOKUP(A116,'Extra aflossing'!A:F,3,0))+IF(Datum_vandaag&lt;A116,Maandelijks_extra,0))</f>
        <v>0</v>
      </c>
      <c r="F116" s="4">
        <f t="shared" ca="1" si="13"/>
        <v>0</v>
      </c>
      <c r="G116" s="4">
        <f ca="1">M115*Invoer!$B$8/12</f>
        <v>0</v>
      </c>
      <c r="H116" s="4">
        <f ca="1">ABS(PMT(Invoer!$B$7/12,360-C116+1,M115,0))</f>
        <v>0</v>
      </c>
      <c r="I116" s="4">
        <f t="shared" ca="1" si="10"/>
        <v>0</v>
      </c>
      <c r="J116" s="4">
        <f t="shared" ca="1" si="14"/>
        <v>0</v>
      </c>
      <c r="K116" s="4">
        <f t="shared" ca="1" si="9"/>
        <v>0</v>
      </c>
      <c r="L116" s="4">
        <f t="shared" ca="1" si="15"/>
        <v>0</v>
      </c>
      <c r="M116" s="4">
        <f t="shared" ca="1" si="17"/>
        <v>0</v>
      </c>
    </row>
    <row r="117" spans="1:13" x14ac:dyDescent="0.25">
      <c r="A117" s="15">
        <f t="shared" si="16"/>
        <v>45231</v>
      </c>
      <c r="B117">
        <f t="shared" si="11"/>
        <v>10</v>
      </c>
      <c r="C117">
        <v>116</v>
      </c>
      <c r="D117" s="4">
        <f t="shared" ca="1" si="12"/>
        <v>0</v>
      </c>
      <c r="E117" s="29">
        <f ca="1">IF(SUM(D117,F117,G117)&gt;=M116,0,IF(ISNA(VLOOKUP(A117,'Extra aflossing'!A:F,3,0)),0,VLOOKUP(A117,'Extra aflossing'!A:F,3,0))+IF(Datum_vandaag&lt;A117,Maandelijks_extra,0))</f>
        <v>0</v>
      </c>
      <c r="F117" s="4">
        <f t="shared" ca="1" si="13"/>
        <v>0</v>
      </c>
      <c r="G117" s="4">
        <f ca="1">M116*Invoer!$B$8/12</f>
        <v>0</v>
      </c>
      <c r="H117" s="4">
        <f ca="1">ABS(PMT(Invoer!$B$7/12,360-C117+1,M116,0))</f>
        <v>0</v>
      </c>
      <c r="I117" s="4">
        <f t="shared" ca="1" si="10"/>
        <v>0</v>
      </c>
      <c r="J117" s="4">
        <f t="shared" ca="1" si="14"/>
        <v>0</v>
      </c>
      <c r="K117" s="4">
        <f t="shared" ca="1" si="9"/>
        <v>0</v>
      </c>
      <c r="L117" s="4">
        <f t="shared" ca="1" si="15"/>
        <v>0</v>
      </c>
      <c r="M117" s="4">
        <f t="shared" ca="1" si="17"/>
        <v>0</v>
      </c>
    </row>
    <row r="118" spans="1:13" x14ac:dyDescent="0.25">
      <c r="A118" s="15">
        <f t="shared" si="16"/>
        <v>45261</v>
      </c>
      <c r="B118">
        <f t="shared" si="11"/>
        <v>10</v>
      </c>
      <c r="C118">
        <v>117</v>
      </c>
      <c r="D118" s="4">
        <f t="shared" ca="1" si="12"/>
        <v>0</v>
      </c>
      <c r="E118" s="29">
        <f ca="1">IF(SUM(D118,F118,G118)&gt;=M117,0,IF(ISNA(VLOOKUP(A118,'Extra aflossing'!A:F,3,0)),0,VLOOKUP(A118,'Extra aflossing'!A:F,3,0))+IF(Datum_vandaag&lt;A118,Maandelijks_extra,0))</f>
        <v>0</v>
      </c>
      <c r="F118" s="4">
        <f t="shared" ca="1" si="13"/>
        <v>0</v>
      </c>
      <c r="G118" s="4">
        <f ca="1">M117*Invoer!$B$8/12</f>
        <v>0</v>
      </c>
      <c r="H118" s="4">
        <f ca="1">ABS(PMT(Invoer!$B$7/12,360-C118+1,M117,0))</f>
        <v>0</v>
      </c>
      <c r="I118" s="4">
        <f t="shared" ca="1" si="10"/>
        <v>0</v>
      </c>
      <c r="J118" s="4">
        <f t="shared" ca="1" si="14"/>
        <v>0</v>
      </c>
      <c r="K118" s="4">
        <f t="shared" ca="1" si="9"/>
        <v>0</v>
      </c>
      <c r="L118" s="4">
        <f t="shared" ca="1" si="15"/>
        <v>0</v>
      </c>
      <c r="M118" s="4">
        <f t="shared" ca="1" si="17"/>
        <v>0</v>
      </c>
    </row>
    <row r="119" spans="1:13" x14ac:dyDescent="0.25">
      <c r="A119" s="15">
        <f t="shared" si="16"/>
        <v>45292</v>
      </c>
      <c r="B119">
        <f t="shared" si="11"/>
        <v>10</v>
      </c>
      <c r="C119">
        <v>118</v>
      </c>
      <c r="D119" s="4">
        <f t="shared" ca="1" si="12"/>
        <v>0</v>
      </c>
      <c r="E119" s="29">
        <f ca="1">IF(SUM(D119,F119,G119)&gt;=M118,0,IF(ISNA(VLOOKUP(A119,'Extra aflossing'!A:F,3,0)),0,VLOOKUP(A119,'Extra aflossing'!A:F,3,0))+IF(Datum_vandaag&lt;A119,Maandelijks_extra,0))</f>
        <v>0</v>
      </c>
      <c r="F119" s="4">
        <f t="shared" ca="1" si="13"/>
        <v>0</v>
      </c>
      <c r="G119" s="4">
        <f ca="1">M118*Invoer!$B$8/12</f>
        <v>0</v>
      </c>
      <c r="H119" s="4">
        <f ca="1">ABS(PMT(Invoer!$B$7/12,360-C119+1,M118,0))</f>
        <v>0</v>
      </c>
      <c r="I119" s="4">
        <f t="shared" ca="1" si="10"/>
        <v>0</v>
      </c>
      <c r="J119" s="4">
        <f t="shared" ca="1" si="14"/>
        <v>0</v>
      </c>
      <c r="K119" s="4">
        <f t="shared" ca="1" si="9"/>
        <v>0</v>
      </c>
      <c r="L119" s="4">
        <f t="shared" ca="1" si="15"/>
        <v>0</v>
      </c>
      <c r="M119" s="4">
        <f t="shared" ca="1" si="17"/>
        <v>0</v>
      </c>
    </row>
    <row r="120" spans="1:13" x14ac:dyDescent="0.25">
      <c r="A120" s="15">
        <f t="shared" si="16"/>
        <v>45323</v>
      </c>
      <c r="B120">
        <f t="shared" si="11"/>
        <v>10</v>
      </c>
      <c r="C120">
        <v>119</v>
      </c>
      <c r="D120" s="4">
        <f t="shared" ca="1" si="12"/>
        <v>0</v>
      </c>
      <c r="E120" s="29">
        <f ca="1">IF(SUM(D120,F120,G120)&gt;=M119,0,IF(ISNA(VLOOKUP(A120,'Extra aflossing'!A:F,3,0)),0,VLOOKUP(A120,'Extra aflossing'!A:F,3,0))+IF(Datum_vandaag&lt;A120,Maandelijks_extra,0))</f>
        <v>0</v>
      </c>
      <c r="F120" s="4">
        <f t="shared" ca="1" si="13"/>
        <v>0</v>
      </c>
      <c r="G120" s="4">
        <f ca="1">M119*Invoer!$B$8/12</f>
        <v>0</v>
      </c>
      <c r="H120" s="4">
        <f ca="1">ABS(PMT(Invoer!$B$7/12,360-C120+1,M119,0))</f>
        <v>0</v>
      </c>
      <c r="I120" s="4">
        <f t="shared" ca="1" si="10"/>
        <v>0</v>
      </c>
      <c r="J120" s="4">
        <f t="shared" ca="1" si="14"/>
        <v>0</v>
      </c>
      <c r="K120" s="4">
        <f t="shared" ca="1" si="9"/>
        <v>0</v>
      </c>
      <c r="L120" s="4">
        <f t="shared" ca="1" si="15"/>
        <v>0</v>
      </c>
      <c r="M120" s="4">
        <f t="shared" ca="1" si="17"/>
        <v>0</v>
      </c>
    </row>
    <row r="121" spans="1:13" x14ac:dyDescent="0.25">
      <c r="A121" s="15">
        <f t="shared" si="16"/>
        <v>45352</v>
      </c>
      <c r="B121">
        <f t="shared" si="11"/>
        <v>10</v>
      </c>
      <c r="C121">
        <v>120</v>
      </c>
      <c r="D121" s="4">
        <f t="shared" ca="1" si="12"/>
        <v>0</v>
      </c>
      <c r="E121" s="29">
        <f ca="1">IF(SUM(D121,F121,G121)&gt;=M120,0,IF(ISNA(VLOOKUP(A121,'Extra aflossing'!A:F,3,0)),0,VLOOKUP(A121,'Extra aflossing'!A:F,3,0))+IF(Datum_vandaag&lt;A121,Maandelijks_extra,0))</f>
        <v>0</v>
      </c>
      <c r="F121" s="4">
        <f t="shared" ca="1" si="13"/>
        <v>0</v>
      </c>
      <c r="G121" s="4">
        <f ca="1">M120*Invoer!$B$8/12</f>
        <v>0</v>
      </c>
      <c r="H121" s="4">
        <f ca="1">ABS(PMT(Invoer!$B$7/12,360-C121+1,M120,0))</f>
        <v>0</v>
      </c>
      <c r="I121" s="4">
        <f t="shared" ca="1" si="10"/>
        <v>0</v>
      </c>
      <c r="J121" s="4">
        <f t="shared" ca="1" si="14"/>
        <v>0</v>
      </c>
      <c r="K121" s="4">
        <f t="shared" ca="1" si="9"/>
        <v>0</v>
      </c>
      <c r="L121" s="4">
        <f t="shared" ca="1" si="15"/>
        <v>0</v>
      </c>
      <c r="M121" s="4">
        <f t="shared" ca="1" si="17"/>
        <v>0</v>
      </c>
    </row>
    <row r="122" spans="1:13" x14ac:dyDescent="0.25">
      <c r="A122" s="15">
        <f t="shared" si="16"/>
        <v>45383</v>
      </c>
      <c r="B122">
        <f t="shared" si="11"/>
        <v>11</v>
      </c>
      <c r="C122">
        <v>121</v>
      </c>
      <c r="D122" s="4">
        <f t="shared" ca="1" si="12"/>
        <v>0</v>
      </c>
      <c r="E122" s="29">
        <f ca="1">IF(SUM(D122,F122,G122)&gt;=M121,0,IF(ISNA(VLOOKUP(A122,'Extra aflossing'!A:F,3,0)),0,VLOOKUP(A122,'Extra aflossing'!A:F,3,0))+IF(Datum_vandaag&lt;A122,Maandelijks_extra,0))</f>
        <v>0</v>
      </c>
      <c r="F122" s="4">
        <f t="shared" ca="1" si="13"/>
        <v>0</v>
      </c>
      <c r="G122" s="4">
        <f ca="1">M121*Invoer!$B$9/12</f>
        <v>0</v>
      </c>
      <c r="H122" s="4">
        <f ca="1">ABS(PMT(Invoer!$B$7/12,360-C122+1,M121,0))</f>
        <v>0</v>
      </c>
      <c r="I122" s="4">
        <f t="shared" ca="1" si="10"/>
        <v>0</v>
      </c>
      <c r="J122" s="4">
        <f t="shared" ca="1" si="14"/>
        <v>0</v>
      </c>
      <c r="K122" s="4">
        <f t="shared" ref="K122:K185" ca="1" si="18">SUM(E122,F122,H122)</f>
        <v>0</v>
      </c>
      <c r="L122" s="4">
        <f t="shared" ca="1" si="15"/>
        <v>0</v>
      </c>
      <c r="M122" s="4">
        <f t="shared" ca="1" si="17"/>
        <v>0</v>
      </c>
    </row>
    <row r="123" spans="1:13" x14ac:dyDescent="0.25">
      <c r="A123" s="15">
        <f t="shared" si="16"/>
        <v>45413</v>
      </c>
      <c r="B123">
        <f t="shared" si="11"/>
        <v>11</v>
      </c>
      <c r="C123">
        <v>122</v>
      </c>
      <c r="D123" s="4">
        <f t="shared" ca="1" si="12"/>
        <v>0</v>
      </c>
      <c r="E123" s="29">
        <f ca="1">IF(SUM(D123,F123,G123)&gt;=M122,0,IF(ISNA(VLOOKUP(A123,'Extra aflossing'!A:F,3,0)),0,VLOOKUP(A123,'Extra aflossing'!A:F,3,0))+IF(Datum_vandaag&lt;A123,Maandelijks_extra,0))</f>
        <v>0</v>
      </c>
      <c r="F123" s="4">
        <f t="shared" ca="1" si="13"/>
        <v>0</v>
      </c>
      <c r="G123" s="4">
        <f ca="1">M122*Invoer!$B$9/12</f>
        <v>0</v>
      </c>
      <c r="H123" s="4">
        <f ca="1">ABS(PMT(Invoer!$B$7/12,360-C123+1,M122,0))</f>
        <v>0</v>
      </c>
      <c r="I123" s="4">
        <f t="shared" ca="1" si="10"/>
        <v>0</v>
      </c>
      <c r="J123" s="4">
        <f t="shared" ca="1" si="14"/>
        <v>0</v>
      </c>
      <c r="K123" s="4">
        <f t="shared" ca="1" si="18"/>
        <v>0</v>
      </c>
      <c r="L123" s="4">
        <f t="shared" ca="1" si="15"/>
        <v>0</v>
      </c>
      <c r="M123" s="4">
        <f t="shared" ca="1" si="17"/>
        <v>0</v>
      </c>
    </row>
    <row r="124" spans="1:13" x14ac:dyDescent="0.25">
      <c r="A124" s="15">
        <f t="shared" si="16"/>
        <v>45444</v>
      </c>
      <c r="B124">
        <f t="shared" si="11"/>
        <v>11</v>
      </c>
      <c r="C124">
        <v>123</v>
      </c>
      <c r="D124" s="4">
        <f t="shared" ca="1" si="12"/>
        <v>0</v>
      </c>
      <c r="E124" s="29">
        <f ca="1">IF(SUM(D124,F124,G124)&gt;=M123,0,IF(ISNA(VLOOKUP(A124,'Extra aflossing'!A:F,3,0)),0,VLOOKUP(A124,'Extra aflossing'!A:F,3,0))+IF(Datum_vandaag&lt;A124,Maandelijks_extra,0))</f>
        <v>0</v>
      </c>
      <c r="F124" s="4">
        <f t="shared" ca="1" si="13"/>
        <v>0</v>
      </c>
      <c r="G124" s="4">
        <f ca="1">M123*Invoer!$B$9/12</f>
        <v>0</v>
      </c>
      <c r="H124" s="4">
        <f ca="1">ABS(PMT(Invoer!$B$7/12,360-C124+1,M123,0))</f>
        <v>0</v>
      </c>
      <c r="I124" s="4">
        <f t="shared" ca="1" si="10"/>
        <v>0</v>
      </c>
      <c r="J124" s="4">
        <f t="shared" ca="1" si="14"/>
        <v>0</v>
      </c>
      <c r="K124" s="4">
        <f t="shared" ca="1" si="18"/>
        <v>0</v>
      </c>
      <c r="L124" s="4">
        <f t="shared" ca="1" si="15"/>
        <v>0</v>
      </c>
      <c r="M124" s="4">
        <f t="shared" ca="1" si="17"/>
        <v>0</v>
      </c>
    </row>
    <row r="125" spans="1:13" x14ac:dyDescent="0.25">
      <c r="A125" s="15">
        <f t="shared" si="16"/>
        <v>45474</v>
      </c>
      <c r="B125">
        <f t="shared" si="11"/>
        <v>11</v>
      </c>
      <c r="C125">
        <v>124</v>
      </c>
      <c r="D125" s="4">
        <f t="shared" ca="1" si="12"/>
        <v>0</v>
      </c>
      <c r="E125" s="29">
        <f ca="1">IF(SUM(D125,F125,G125)&gt;=M124,0,IF(ISNA(VLOOKUP(A125,'Extra aflossing'!A:F,3,0)),0,VLOOKUP(A125,'Extra aflossing'!A:F,3,0))+IF(Datum_vandaag&lt;A125,Maandelijks_extra,0))</f>
        <v>0</v>
      </c>
      <c r="F125" s="4">
        <f t="shared" ca="1" si="13"/>
        <v>0</v>
      </c>
      <c r="G125" s="4">
        <f ca="1">M124*Invoer!$B$9/12</f>
        <v>0</v>
      </c>
      <c r="H125" s="4">
        <f ca="1">ABS(PMT(Invoer!$B$7/12,360-C125+1,M124,0))</f>
        <v>0</v>
      </c>
      <c r="I125" s="4">
        <f t="shared" ca="1" si="10"/>
        <v>0</v>
      </c>
      <c r="J125" s="4">
        <f t="shared" ca="1" si="14"/>
        <v>0</v>
      </c>
      <c r="K125" s="4">
        <f t="shared" ca="1" si="18"/>
        <v>0</v>
      </c>
      <c r="L125" s="4">
        <f t="shared" ca="1" si="15"/>
        <v>0</v>
      </c>
      <c r="M125" s="4">
        <f t="shared" ca="1" si="17"/>
        <v>0</v>
      </c>
    </row>
    <row r="126" spans="1:13" x14ac:dyDescent="0.25">
      <c r="A126" s="15">
        <f t="shared" si="16"/>
        <v>45505</v>
      </c>
      <c r="B126">
        <f t="shared" si="11"/>
        <v>11</v>
      </c>
      <c r="C126">
        <v>125</v>
      </c>
      <c r="D126" s="4">
        <f t="shared" ca="1" si="12"/>
        <v>0</v>
      </c>
      <c r="E126" s="29">
        <f ca="1">IF(SUM(D126,F126,G126)&gt;=M125,0,IF(ISNA(VLOOKUP(A126,'Extra aflossing'!A:F,3,0)),0,VLOOKUP(A126,'Extra aflossing'!A:F,3,0))+IF(Datum_vandaag&lt;A126,Maandelijks_extra,0))</f>
        <v>0</v>
      </c>
      <c r="F126" s="4">
        <f t="shared" ca="1" si="13"/>
        <v>0</v>
      </c>
      <c r="G126" s="4">
        <f ca="1">M125*Invoer!$B$9/12</f>
        <v>0</v>
      </c>
      <c r="H126" s="4">
        <f ca="1">ABS(PMT(Invoer!$B$7/12,360-C126+1,M125,0))</f>
        <v>0</v>
      </c>
      <c r="I126" s="4">
        <f t="shared" ca="1" si="10"/>
        <v>0</v>
      </c>
      <c r="J126" s="4">
        <f t="shared" ca="1" si="14"/>
        <v>0</v>
      </c>
      <c r="K126" s="4">
        <f t="shared" ca="1" si="18"/>
        <v>0</v>
      </c>
      <c r="L126" s="4">
        <f t="shared" ca="1" si="15"/>
        <v>0</v>
      </c>
      <c r="M126" s="4">
        <f t="shared" ca="1" si="17"/>
        <v>0</v>
      </c>
    </row>
    <row r="127" spans="1:13" x14ac:dyDescent="0.25">
      <c r="A127" s="15">
        <f t="shared" si="16"/>
        <v>45536</v>
      </c>
      <c r="B127">
        <f t="shared" si="11"/>
        <v>11</v>
      </c>
      <c r="C127">
        <v>126</v>
      </c>
      <c r="D127" s="4">
        <f t="shared" ca="1" si="12"/>
        <v>0</v>
      </c>
      <c r="E127" s="29">
        <f ca="1">IF(SUM(D127,F127,G127)&gt;=M126,0,IF(ISNA(VLOOKUP(A127,'Extra aflossing'!A:F,3,0)),0,VLOOKUP(A127,'Extra aflossing'!A:F,3,0))+IF(Datum_vandaag&lt;A127,Maandelijks_extra,0))</f>
        <v>0</v>
      </c>
      <c r="F127" s="4">
        <f t="shared" ca="1" si="13"/>
        <v>0</v>
      </c>
      <c r="G127" s="4">
        <f ca="1">M126*Invoer!$B$9/12</f>
        <v>0</v>
      </c>
      <c r="H127" s="4">
        <f ca="1">ABS(PMT(Invoer!$B$7/12,360-C127+1,M126,0))</f>
        <v>0</v>
      </c>
      <c r="I127" s="4">
        <f t="shared" ca="1" si="10"/>
        <v>0</v>
      </c>
      <c r="J127" s="4">
        <f t="shared" ca="1" si="14"/>
        <v>0</v>
      </c>
      <c r="K127" s="4">
        <f t="shared" ca="1" si="18"/>
        <v>0</v>
      </c>
      <c r="L127" s="4">
        <f t="shared" ca="1" si="15"/>
        <v>0</v>
      </c>
      <c r="M127" s="4">
        <f t="shared" ca="1" si="17"/>
        <v>0</v>
      </c>
    </row>
    <row r="128" spans="1:13" x14ac:dyDescent="0.25">
      <c r="A128" s="15">
        <f t="shared" si="16"/>
        <v>45566</v>
      </c>
      <c r="B128">
        <f t="shared" si="11"/>
        <v>11</v>
      </c>
      <c r="C128">
        <v>127</v>
      </c>
      <c r="D128" s="4">
        <f t="shared" ca="1" si="12"/>
        <v>0</v>
      </c>
      <c r="E128" s="29">
        <f ca="1">IF(SUM(D128,F128,G128)&gt;=M127,0,IF(ISNA(VLOOKUP(A128,'Extra aflossing'!A:F,3,0)),0,VLOOKUP(A128,'Extra aflossing'!A:F,3,0))+IF(Datum_vandaag&lt;A128,Maandelijks_extra,0))</f>
        <v>0</v>
      </c>
      <c r="F128" s="4">
        <f t="shared" ca="1" si="13"/>
        <v>0</v>
      </c>
      <c r="G128" s="4">
        <f ca="1">M127*Invoer!$B$9/12</f>
        <v>0</v>
      </c>
      <c r="H128" s="4">
        <f ca="1">ABS(PMT(Invoer!$B$7/12,360-C128+1,M127,0))</f>
        <v>0</v>
      </c>
      <c r="I128" s="4">
        <f t="shared" ca="1" si="10"/>
        <v>0</v>
      </c>
      <c r="J128" s="4">
        <f t="shared" ca="1" si="14"/>
        <v>0</v>
      </c>
      <c r="K128" s="4">
        <f t="shared" ca="1" si="18"/>
        <v>0</v>
      </c>
      <c r="L128" s="4">
        <f t="shared" ca="1" si="15"/>
        <v>0</v>
      </c>
      <c r="M128" s="4">
        <f t="shared" ca="1" si="17"/>
        <v>0</v>
      </c>
    </row>
    <row r="129" spans="1:13" x14ac:dyDescent="0.25">
      <c r="A129" s="15">
        <f t="shared" si="16"/>
        <v>45597</v>
      </c>
      <c r="B129">
        <f t="shared" si="11"/>
        <v>11</v>
      </c>
      <c r="C129">
        <v>128</v>
      </c>
      <c r="D129" s="4">
        <f t="shared" ca="1" si="12"/>
        <v>0</v>
      </c>
      <c r="E129" s="29">
        <f ca="1">IF(SUM(D129,F129,G129)&gt;=M128,0,IF(ISNA(VLOOKUP(A129,'Extra aflossing'!A:F,3,0)),0,VLOOKUP(A129,'Extra aflossing'!A:F,3,0))+IF(Datum_vandaag&lt;A129,Maandelijks_extra,0))</f>
        <v>0</v>
      </c>
      <c r="F129" s="4">
        <f t="shared" ca="1" si="13"/>
        <v>0</v>
      </c>
      <c r="G129" s="4">
        <f ca="1">M128*Invoer!$B$9/12</f>
        <v>0</v>
      </c>
      <c r="H129" s="4">
        <f ca="1">ABS(PMT(Invoer!$B$7/12,360-C129+1,M128,0))</f>
        <v>0</v>
      </c>
      <c r="I129" s="4">
        <f t="shared" ca="1" si="10"/>
        <v>0</v>
      </c>
      <c r="J129" s="4">
        <f t="shared" ca="1" si="14"/>
        <v>0</v>
      </c>
      <c r="K129" s="4">
        <f t="shared" ca="1" si="18"/>
        <v>0</v>
      </c>
      <c r="L129" s="4">
        <f t="shared" ca="1" si="15"/>
        <v>0</v>
      </c>
      <c r="M129" s="4">
        <f t="shared" ca="1" si="17"/>
        <v>0</v>
      </c>
    </row>
    <row r="130" spans="1:13" x14ac:dyDescent="0.25">
      <c r="A130" s="15">
        <f t="shared" si="16"/>
        <v>45627</v>
      </c>
      <c r="B130">
        <f t="shared" si="11"/>
        <v>11</v>
      </c>
      <c r="C130">
        <v>129</v>
      </c>
      <c r="D130" s="4">
        <f t="shared" ca="1" si="12"/>
        <v>0</v>
      </c>
      <c r="E130" s="29">
        <f ca="1">IF(SUM(D130,F130,G130)&gt;=M129,0,IF(ISNA(VLOOKUP(A130,'Extra aflossing'!A:F,3,0)),0,VLOOKUP(A130,'Extra aflossing'!A:F,3,0))+IF(Datum_vandaag&lt;A130,Maandelijks_extra,0))</f>
        <v>0</v>
      </c>
      <c r="F130" s="4">
        <f t="shared" ca="1" si="13"/>
        <v>0</v>
      </c>
      <c r="G130" s="4">
        <f ca="1">M129*Invoer!$B$9/12</f>
        <v>0</v>
      </c>
      <c r="H130" s="4">
        <f ca="1">ABS(PMT(Invoer!$B$7/12,360-C130+1,M129,0))</f>
        <v>0</v>
      </c>
      <c r="I130" s="4">
        <f t="shared" ref="I130:I193" ca="1" si="19">IF(G130-(Eigenwoningforfait/12)&lt;=0,0,(G130-(Eigenwoningforfait/12))*Belastingpercentage)</f>
        <v>0</v>
      </c>
      <c r="J130" s="4">
        <f t="shared" ca="1" si="14"/>
        <v>0</v>
      </c>
      <c r="K130" s="4">
        <f t="shared" ca="1" si="18"/>
        <v>0</v>
      </c>
      <c r="L130" s="4">
        <f t="shared" ca="1" si="15"/>
        <v>0</v>
      </c>
      <c r="M130" s="4">
        <f t="shared" ca="1" si="17"/>
        <v>0</v>
      </c>
    </row>
    <row r="131" spans="1:13" x14ac:dyDescent="0.25">
      <c r="A131" s="15">
        <f t="shared" si="16"/>
        <v>45658</v>
      </c>
      <c r="B131">
        <f t="shared" ref="B131:B194" si="20">CEILING(C131/12,1)</f>
        <v>11</v>
      </c>
      <c r="C131">
        <v>130</v>
      </c>
      <c r="D131" s="4">
        <f t="shared" ref="D131:D194" ca="1" si="21">H131-G131</f>
        <v>0</v>
      </c>
      <c r="E131" s="29">
        <f ca="1">IF(SUM(D131,F131,G131)&gt;=M130,0,IF(ISNA(VLOOKUP(A131,'Extra aflossing'!A:F,3,0)),0,VLOOKUP(A131,'Extra aflossing'!A:F,3,0))+IF(Datum_vandaag&lt;A131,Maandelijks_extra,0))</f>
        <v>0</v>
      </c>
      <c r="F131" s="4">
        <f t="shared" ref="F131:F194" ca="1" si="22">IF(A131&lt;=Stoppen_vrijwillig_aflos,IF(AND(Wat_wil_ik_maandelijks_betalen&gt;H131,A131&gt;=per_wanneer),IF(M130&gt;=0,IF(M130&gt;=Wat_wil_ik_maandelijks_betalen,(Wat_wil_ik_maandelijks_betalen-H131),M130-D131)),0),0)</f>
        <v>0</v>
      </c>
      <c r="G131" s="4">
        <f ca="1">M130*Invoer!$B$9/12</f>
        <v>0</v>
      </c>
      <c r="H131" s="4">
        <f ca="1">ABS(PMT(Invoer!$B$7/12,360-C131+1,M130,0))</f>
        <v>0</v>
      </c>
      <c r="I131" s="4">
        <f t="shared" ca="1" si="19"/>
        <v>0</v>
      </c>
      <c r="J131" s="4">
        <f t="shared" ref="J131:J194" ca="1" si="23">H131-I131</f>
        <v>0</v>
      </c>
      <c r="K131" s="4">
        <f t="shared" ca="1" si="18"/>
        <v>0</v>
      </c>
      <c r="L131" s="4">
        <f t="shared" ref="L131:L194" ca="1" si="24">K131-I131</f>
        <v>0</v>
      </c>
      <c r="M131" s="4">
        <f t="shared" ca="1" si="17"/>
        <v>0</v>
      </c>
    </row>
    <row r="132" spans="1:13" x14ac:dyDescent="0.25">
      <c r="A132" s="15">
        <f t="shared" ref="A132:A195" si="25">DATE(YEAR(A131),MONTH(A131)+1,DAY(A131))</f>
        <v>45689</v>
      </c>
      <c r="B132">
        <f t="shared" si="20"/>
        <v>11</v>
      </c>
      <c r="C132">
        <v>131</v>
      </c>
      <c r="D132" s="4">
        <f t="shared" ca="1" si="21"/>
        <v>0</v>
      </c>
      <c r="E132" s="29">
        <f ca="1">IF(SUM(D132,F132,G132)&gt;=M131,0,IF(ISNA(VLOOKUP(A132,'Extra aflossing'!A:F,3,0)),0,VLOOKUP(A132,'Extra aflossing'!A:F,3,0))+IF(Datum_vandaag&lt;A132,Maandelijks_extra,0))</f>
        <v>0</v>
      </c>
      <c r="F132" s="4">
        <f t="shared" ca="1" si="22"/>
        <v>0</v>
      </c>
      <c r="G132" s="4">
        <f ca="1">M131*Invoer!$B$9/12</f>
        <v>0</v>
      </c>
      <c r="H132" s="4">
        <f ca="1">ABS(PMT(Invoer!$B$7/12,360-C132+1,M131,0))</f>
        <v>0</v>
      </c>
      <c r="I132" s="4">
        <f t="shared" ca="1" si="19"/>
        <v>0</v>
      </c>
      <c r="J132" s="4">
        <f t="shared" ca="1" si="23"/>
        <v>0</v>
      </c>
      <c r="K132" s="4">
        <f t="shared" ca="1" si="18"/>
        <v>0</v>
      </c>
      <c r="L132" s="4">
        <f t="shared" ca="1" si="24"/>
        <v>0</v>
      </c>
      <c r="M132" s="4">
        <f t="shared" ref="M132:M195" ca="1" si="26">M131-D132-E132-F132</f>
        <v>0</v>
      </c>
    </row>
    <row r="133" spans="1:13" x14ac:dyDescent="0.25">
      <c r="A133" s="15">
        <f t="shared" si="25"/>
        <v>45717</v>
      </c>
      <c r="B133">
        <f t="shared" si="20"/>
        <v>11</v>
      </c>
      <c r="C133">
        <v>132</v>
      </c>
      <c r="D133" s="4">
        <f t="shared" ca="1" si="21"/>
        <v>0</v>
      </c>
      <c r="E133" s="29">
        <f ca="1">IF(SUM(D133,F133,G133)&gt;=M132,0,IF(ISNA(VLOOKUP(A133,'Extra aflossing'!A:F,3,0)),0,VLOOKUP(A133,'Extra aflossing'!A:F,3,0))+IF(Datum_vandaag&lt;A133,Maandelijks_extra,0))</f>
        <v>0</v>
      </c>
      <c r="F133" s="4">
        <f t="shared" ca="1" si="22"/>
        <v>0</v>
      </c>
      <c r="G133" s="4">
        <f ca="1">M132*Invoer!$B$9/12</f>
        <v>0</v>
      </c>
      <c r="H133" s="4">
        <f ca="1">ABS(PMT(Invoer!$B$7/12,360-C133+1,M132,0))</f>
        <v>0</v>
      </c>
      <c r="I133" s="4">
        <f t="shared" ca="1" si="19"/>
        <v>0</v>
      </c>
      <c r="J133" s="4">
        <f t="shared" ca="1" si="23"/>
        <v>0</v>
      </c>
      <c r="K133" s="4">
        <f t="shared" ca="1" si="18"/>
        <v>0</v>
      </c>
      <c r="L133" s="4">
        <f t="shared" ca="1" si="24"/>
        <v>0</v>
      </c>
      <c r="M133" s="4">
        <f t="shared" ca="1" si="26"/>
        <v>0</v>
      </c>
    </row>
    <row r="134" spans="1:13" x14ac:dyDescent="0.25">
      <c r="A134" s="15">
        <f t="shared" si="25"/>
        <v>45748</v>
      </c>
      <c r="B134">
        <f t="shared" si="20"/>
        <v>12</v>
      </c>
      <c r="C134">
        <v>133</v>
      </c>
      <c r="D134" s="4">
        <f t="shared" ca="1" si="21"/>
        <v>0</v>
      </c>
      <c r="E134" s="29">
        <f ca="1">IF(SUM(D134,F134,G134)&gt;=M133,0,IF(ISNA(VLOOKUP(A134,'Extra aflossing'!A:F,3,0)),0,VLOOKUP(A134,'Extra aflossing'!A:F,3,0))+IF(Datum_vandaag&lt;A134,Maandelijks_extra,0))</f>
        <v>0</v>
      </c>
      <c r="F134" s="4">
        <f t="shared" ca="1" si="22"/>
        <v>0</v>
      </c>
      <c r="G134" s="4">
        <f ca="1">M133*Invoer!$B$9/12</f>
        <v>0</v>
      </c>
      <c r="H134" s="4">
        <f ca="1">ABS(PMT(Invoer!$B$7/12,360-C134+1,M133,0))</f>
        <v>0</v>
      </c>
      <c r="I134" s="4">
        <f t="shared" ca="1" si="19"/>
        <v>0</v>
      </c>
      <c r="J134" s="4">
        <f t="shared" ca="1" si="23"/>
        <v>0</v>
      </c>
      <c r="K134" s="4">
        <f t="shared" ca="1" si="18"/>
        <v>0</v>
      </c>
      <c r="L134" s="4">
        <f t="shared" ca="1" si="24"/>
        <v>0</v>
      </c>
      <c r="M134" s="4">
        <f t="shared" ca="1" si="26"/>
        <v>0</v>
      </c>
    </row>
    <row r="135" spans="1:13" x14ac:dyDescent="0.25">
      <c r="A135" s="15">
        <f t="shared" si="25"/>
        <v>45778</v>
      </c>
      <c r="B135">
        <f t="shared" si="20"/>
        <v>12</v>
      </c>
      <c r="C135">
        <v>134</v>
      </c>
      <c r="D135" s="4">
        <f t="shared" ca="1" si="21"/>
        <v>0</v>
      </c>
      <c r="E135" s="29">
        <f ca="1">IF(SUM(D135,F135,G135)&gt;=M134,0,IF(ISNA(VLOOKUP(A135,'Extra aflossing'!A:F,3,0)),0,VLOOKUP(A135,'Extra aflossing'!A:F,3,0))+IF(Datum_vandaag&lt;A135,Maandelijks_extra,0))</f>
        <v>0</v>
      </c>
      <c r="F135" s="4">
        <f t="shared" ca="1" si="22"/>
        <v>0</v>
      </c>
      <c r="G135" s="4">
        <f ca="1">M134*Invoer!$B$9/12</f>
        <v>0</v>
      </c>
      <c r="H135" s="4">
        <f ca="1">ABS(PMT(Invoer!$B$7/12,360-C135+1,M134,0))</f>
        <v>0</v>
      </c>
      <c r="I135" s="4">
        <f t="shared" ca="1" si="19"/>
        <v>0</v>
      </c>
      <c r="J135" s="4">
        <f t="shared" ca="1" si="23"/>
        <v>0</v>
      </c>
      <c r="K135" s="4">
        <f t="shared" ca="1" si="18"/>
        <v>0</v>
      </c>
      <c r="L135" s="4">
        <f t="shared" ca="1" si="24"/>
        <v>0</v>
      </c>
      <c r="M135" s="4">
        <f t="shared" ca="1" si="26"/>
        <v>0</v>
      </c>
    </row>
    <row r="136" spans="1:13" x14ac:dyDescent="0.25">
      <c r="A136" s="15">
        <f t="shared" si="25"/>
        <v>45809</v>
      </c>
      <c r="B136">
        <f t="shared" si="20"/>
        <v>12</v>
      </c>
      <c r="C136">
        <v>135</v>
      </c>
      <c r="D136" s="4">
        <f t="shared" ca="1" si="21"/>
        <v>0</v>
      </c>
      <c r="E136" s="29">
        <f ca="1">IF(SUM(D136,F136,G136)&gt;=M135,0,IF(ISNA(VLOOKUP(A136,'Extra aflossing'!A:F,3,0)),0,VLOOKUP(A136,'Extra aflossing'!A:F,3,0))+IF(Datum_vandaag&lt;A136,Maandelijks_extra,0))</f>
        <v>0</v>
      </c>
      <c r="F136" s="4">
        <f t="shared" ca="1" si="22"/>
        <v>0</v>
      </c>
      <c r="G136" s="4">
        <f ca="1">M135*Invoer!$B$9/12</f>
        <v>0</v>
      </c>
      <c r="H136" s="4">
        <f ca="1">ABS(PMT(Invoer!$B$7/12,360-C136+1,M135,0))</f>
        <v>0</v>
      </c>
      <c r="I136" s="4">
        <f t="shared" ca="1" si="19"/>
        <v>0</v>
      </c>
      <c r="J136" s="4">
        <f t="shared" ca="1" si="23"/>
        <v>0</v>
      </c>
      <c r="K136" s="4">
        <f t="shared" ca="1" si="18"/>
        <v>0</v>
      </c>
      <c r="L136" s="4">
        <f t="shared" ca="1" si="24"/>
        <v>0</v>
      </c>
      <c r="M136" s="4">
        <f t="shared" ca="1" si="26"/>
        <v>0</v>
      </c>
    </row>
    <row r="137" spans="1:13" x14ac:dyDescent="0.25">
      <c r="A137" s="15">
        <f t="shared" si="25"/>
        <v>45839</v>
      </c>
      <c r="B137">
        <f t="shared" si="20"/>
        <v>12</v>
      </c>
      <c r="C137">
        <v>136</v>
      </c>
      <c r="D137" s="4">
        <f t="shared" ca="1" si="21"/>
        <v>0</v>
      </c>
      <c r="E137" s="29">
        <f ca="1">IF(SUM(D137,F137,G137)&gt;=M136,0,IF(ISNA(VLOOKUP(A137,'Extra aflossing'!A:F,3,0)),0,VLOOKUP(A137,'Extra aflossing'!A:F,3,0))+IF(Datum_vandaag&lt;A137,Maandelijks_extra,0))</f>
        <v>0</v>
      </c>
      <c r="F137" s="4">
        <f t="shared" ca="1" si="22"/>
        <v>0</v>
      </c>
      <c r="G137" s="4">
        <f ca="1">M136*Invoer!$B$9/12</f>
        <v>0</v>
      </c>
      <c r="H137" s="4">
        <f ca="1">ABS(PMT(Invoer!$B$7/12,360-C137+1,M136,0))</f>
        <v>0</v>
      </c>
      <c r="I137" s="4">
        <f t="shared" ca="1" si="19"/>
        <v>0</v>
      </c>
      <c r="J137" s="4">
        <f t="shared" ca="1" si="23"/>
        <v>0</v>
      </c>
      <c r="K137" s="4">
        <f t="shared" ca="1" si="18"/>
        <v>0</v>
      </c>
      <c r="L137" s="4">
        <f t="shared" ca="1" si="24"/>
        <v>0</v>
      </c>
      <c r="M137" s="4">
        <f t="shared" ca="1" si="26"/>
        <v>0</v>
      </c>
    </row>
    <row r="138" spans="1:13" x14ac:dyDescent="0.25">
      <c r="A138" s="15">
        <f t="shared" si="25"/>
        <v>45870</v>
      </c>
      <c r="B138">
        <f t="shared" si="20"/>
        <v>12</v>
      </c>
      <c r="C138">
        <v>137</v>
      </c>
      <c r="D138" s="4">
        <f t="shared" ca="1" si="21"/>
        <v>0</v>
      </c>
      <c r="E138" s="29">
        <f ca="1">IF(SUM(D138,F138,G138)&gt;=M137,0,IF(ISNA(VLOOKUP(A138,'Extra aflossing'!A:F,3,0)),0,VLOOKUP(A138,'Extra aflossing'!A:F,3,0))+IF(Datum_vandaag&lt;A138,Maandelijks_extra,0))</f>
        <v>0</v>
      </c>
      <c r="F138" s="4">
        <f t="shared" ca="1" si="22"/>
        <v>0</v>
      </c>
      <c r="G138" s="4">
        <f ca="1">M137*Invoer!$B$9/12</f>
        <v>0</v>
      </c>
      <c r="H138" s="4">
        <f ca="1">ABS(PMT(Invoer!$B$7/12,360-C138+1,M137,0))</f>
        <v>0</v>
      </c>
      <c r="I138" s="4">
        <f t="shared" ca="1" si="19"/>
        <v>0</v>
      </c>
      <c r="J138" s="4">
        <f t="shared" ca="1" si="23"/>
        <v>0</v>
      </c>
      <c r="K138" s="4">
        <f t="shared" ca="1" si="18"/>
        <v>0</v>
      </c>
      <c r="L138" s="4">
        <f t="shared" ca="1" si="24"/>
        <v>0</v>
      </c>
      <c r="M138" s="4">
        <f t="shared" ca="1" si="26"/>
        <v>0</v>
      </c>
    </row>
    <row r="139" spans="1:13" x14ac:dyDescent="0.25">
      <c r="A139" s="15">
        <f t="shared" si="25"/>
        <v>45901</v>
      </c>
      <c r="B139">
        <f t="shared" si="20"/>
        <v>12</v>
      </c>
      <c r="C139">
        <v>138</v>
      </c>
      <c r="D139" s="4">
        <f t="shared" ca="1" si="21"/>
        <v>0</v>
      </c>
      <c r="E139" s="29">
        <f ca="1">IF(SUM(D139,F139,G139)&gt;=M138,0,IF(ISNA(VLOOKUP(A139,'Extra aflossing'!A:F,3,0)),0,VLOOKUP(A139,'Extra aflossing'!A:F,3,0))+IF(Datum_vandaag&lt;A139,Maandelijks_extra,0))</f>
        <v>0</v>
      </c>
      <c r="F139" s="4">
        <f t="shared" ca="1" si="22"/>
        <v>0</v>
      </c>
      <c r="G139" s="4">
        <f ca="1">M138*Invoer!$B$9/12</f>
        <v>0</v>
      </c>
      <c r="H139" s="4">
        <f ca="1">ABS(PMT(Invoer!$B$7/12,360-C139+1,M138,0))</f>
        <v>0</v>
      </c>
      <c r="I139" s="4">
        <f t="shared" ca="1" si="19"/>
        <v>0</v>
      </c>
      <c r="J139" s="4">
        <f t="shared" ca="1" si="23"/>
        <v>0</v>
      </c>
      <c r="K139" s="4">
        <f t="shared" ca="1" si="18"/>
        <v>0</v>
      </c>
      <c r="L139" s="4">
        <f t="shared" ca="1" si="24"/>
        <v>0</v>
      </c>
      <c r="M139" s="4">
        <f t="shared" ca="1" si="26"/>
        <v>0</v>
      </c>
    </row>
    <row r="140" spans="1:13" x14ac:dyDescent="0.25">
      <c r="A140" s="15">
        <f t="shared" si="25"/>
        <v>45931</v>
      </c>
      <c r="B140">
        <f t="shared" si="20"/>
        <v>12</v>
      </c>
      <c r="C140">
        <v>139</v>
      </c>
      <c r="D140" s="4">
        <f t="shared" ca="1" si="21"/>
        <v>0</v>
      </c>
      <c r="E140" s="29">
        <f ca="1">IF(SUM(D140,F140,G140)&gt;=M139,0,IF(ISNA(VLOOKUP(A140,'Extra aflossing'!A:F,3,0)),0,VLOOKUP(A140,'Extra aflossing'!A:F,3,0))+IF(Datum_vandaag&lt;A140,Maandelijks_extra,0))</f>
        <v>0</v>
      </c>
      <c r="F140" s="4">
        <f t="shared" ca="1" si="22"/>
        <v>0</v>
      </c>
      <c r="G140" s="4">
        <f ca="1">M139*Invoer!$B$9/12</f>
        <v>0</v>
      </c>
      <c r="H140" s="4">
        <f ca="1">ABS(PMT(Invoer!$B$7/12,360-C140+1,M139,0))</f>
        <v>0</v>
      </c>
      <c r="I140" s="4">
        <f t="shared" ca="1" si="19"/>
        <v>0</v>
      </c>
      <c r="J140" s="4">
        <f t="shared" ca="1" si="23"/>
        <v>0</v>
      </c>
      <c r="K140" s="4">
        <f t="shared" ca="1" si="18"/>
        <v>0</v>
      </c>
      <c r="L140" s="4">
        <f t="shared" ca="1" si="24"/>
        <v>0</v>
      </c>
      <c r="M140" s="4">
        <f t="shared" ca="1" si="26"/>
        <v>0</v>
      </c>
    </row>
    <row r="141" spans="1:13" x14ac:dyDescent="0.25">
      <c r="A141" s="15">
        <f t="shared" si="25"/>
        <v>45962</v>
      </c>
      <c r="B141">
        <f t="shared" si="20"/>
        <v>12</v>
      </c>
      <c r="C141">
        <v>140</v>
      </c>
      <c r="D141" s="4">
        <f t="shared" ca="1" si="21"/>
        <v>0</v>
      </c>
      <c r="E141" s="29">
        <f ca="1">IF(SUM(D141,F141,G141)&gt;=M140,0,IF(ISNA(VLOOKUP(A141,'Extra aflossing'!A:F,3,0)),0,VLOOKUP(A141,'Extra aflossing'!A:F,3,0))+IF(Datum_vandaag&lt;A141,Maandelijks_extra,0))</f>
        <v>0</v>
      </c>
      <c r="F141" s="4">
        <f t="shared" ca="1" si="22"/>
        <v>0</v>
      </c>
      <c r="G141" s="4">
        <f ca="1">M140*Invoer!$B$9/12</f>
        <v>0</v>
      </c>
      <c r="H141" s="4">
        <f ca="1">ABS(PMT(Invoer!$B$7/12,360-C141+1,M140,0))</f>
        <v>0</v>
      </c>
      <c r="I141" s="4">
        <f t="shared" ca="1" si="19"/>
        <v>0</v>
      </c>
      <c r="J141" s="4">
        <f t="shared" ca="1" si="23"/>
        <v>0</v>
      </c>
      <c r="K141" s="4">
        <f t="shared" ca="1" si="18"/>
        <v>0</v>
      </c>
      <c r="L141" s="4">
        <f t="shared" ca="1" si="24"/>
        <v>0</v>
      </c>
      <c r="M141" s="4">
        <f t="shared" ca="1" si="26"/>
        <v>0</v>
      </c>
    </row>
    <row r="142" spans="1:13" x14ac:dyDescent="0.25">
      <c r="A142" s="15">
        <f t="shared" si="25"/>
        <v>45992</v>
      </c>
      <c r="B142">
        <f t="shared" si="20"/>
        <v>12</v>
      </c>
      <c r="C142">
        <v>141</v>
      </c>
      <c r="D142" s="4">
        <f t="shared" ca="1" si="21"/>
        <v>0</v>
      </c>
      <c r="E142" s="29">
        <f ca="1">IF(SUM(D142,F142,G142)&gt;=M141,0,IF(ISNA(VLOOKUP(A142,'Extra aflossing'!A:F,3,0)),0,VLOOKUP(A142,'Extra aflossing'!A:F,3,0))+IF(Datum_vandaag&lt;A142,Maandelijks_extra,0))</f>
        <v>0</v>
      </c>
      <c r="F142" s="4">
        <f t="shared" ca="1" si="22"/>
        <v>0</v>
      </c>
      <c r="G142" s="4">
        <f ca="1">M141*Invoer!$B$9/12</f>
        <v>0</v>
      </c>
      <c r="H142" s="4">
        <f ca="1">ABS(PMT(Invoer!$B$7/12,360-C142+1,M141,0))</f>
        <v>0</v>
      </c>
      <c r="I142" s="4">
        <f t="shared" ca="1" si="19"/>
        <v>0</v>
      </c>
      <c r="J142" s="4">
        <f t="shared" ca="1" si="23"/>
        <v>0</v>
      </c>
      <c r="K142" s="4">
        <f t="shared" ca="1" si="18"/>
        <v>0</v>
      </c>
      <c r="L142" s="4">
        <f t="shared" ca="1" si="24"/>
        <v>0</v>
      </c>
      <c r="M142" s="4">
        <f t="shared" ca="1" si="26"/>
        <v>0</v>
      </c>
    </row>
    <row r="143" spans="1:13" x14ac:dyDescent="0.25">
      <c r="A143" s="15">
        <f t="shared" si="25"/>
        <v>46023</v>
      </c>
      <c r="B143">
        <f t="shared" si="20"/>
        <v>12</v>
      </c>
      <c r="C143">
        <v>142</v>
      </c>
      <c r="D143" s="4">
        <f t="shared" ca="1" si="21"/>
        <v>0</v>
      </c>
      <c r="E143" s="29">
        <f ca="1">IF(SUM(D143,F143,G143)&gt;=M142,0,IF(ISNA(VLOOKUP(A143,'Extra aflossing'!A:F,3,0)),0,VLOOKUP(A143,'Extra aflossing'!A:F,3,0))+IF(Datum_vandaag&lt;A143,Maandelijks_extra,0))</f>
        <v>0</v>
      </c>
      <c r="F143" s="4">
        <f t="shared" ca="1" si="22"/>
        <v>0</v>
      </c>
      <c r="G143" s="4">
        <f ca="1">M142*Invoer!$B$9/12</f>
        <v>0</v>
      </c>
      <c r="H143" s="4">
        <f ca="1">ABS(PMT(Invoer!$B$7/12,360-C143+1,M142,0))</f>
        <v>0</v>
      </c>
      <c r="I143" s="4">
        <f t="shared" ca="1" si="19"/>
        <v>0</v>
      </c>
      <c r="J143" s="4">
        <f t="shared" ca="1" si="23"/>
        <v>0</v>
      </c>
      <c r="K143" s="4">
        <f t="shared" ca="1" si="18"/>
        <v>0</v>
      </c>
      <c r="L143" s="4">
        <f t="shared" ca="1" si="24"/>
        <v>0</v>
      </c>
      <c r="M143" s="4">
        <f t="shared" ca="1" si="26"/>
        <v>0</v>
      </c>
    </row>
    <row r="144" spans="1:13" x14ac:dyDescent="0.25">
      <c r="A144" s="15">
        <f t="shared" si="25"/>
        <v>46054</v>
      </c>
      <c r="B144">
        <f t="shared" si="20"/>
        <v>12</v>
      </c>
      <c r="C144">
        <v>143</v>
      </c>
      <c r="D144" s="4">
        <f t="shared" ca="1" si="21"/>
        <v>0</v>
      </c>
      <c r="E144" s="29">
        <f ca="1">IF(SUM(D144,F144,G144)&gt;=M143,0,IF(ISNA(VLOOKUP(A144,'Extra aflossing'!A:F,3,0)),0,VLOOKUP(A144,'Extra aflossing'!A:F,3,0))+IF(Datum_vandaag&lt;A144,Maandelijks_extra,0))</f>
        <v>0</v>
      </c>
      <c r="F144" s="4">
        <f t="shared" ca="1" si="22"/>
        <v>0</v>
      </c>
      <c r="G144" s="4">
        <f ca="1">M143*Invoer!$B$9/12</f>
        <v>0</v>
      </c>
      <c r="H144" s="4">
        <f ca="1">ABS(PMT(Invoer!$B$7/12,360-C144+1,M143,0))</f>
        <v>0</v>
      </c>
      <c r="I144" s="4">
        <f t="shared" ca="1" si="19"/>
        <v>0</v>
      </c>
      <c r="J144" s="4">
        <f t="shared" ca="1" si="23"/>
        <v>0</v>
      </c>
      <c r="K144" s="4">
        <f t="shared" ca="1" si="18"/>
        <v>0</v>
      </c>
      <c r="L144" s="4">
        <f t="shared" ca="1" si="24"/>
        <v>0</v>
      </c>
      <c r="M144" s="4">
        <f t="shared" ca="1" si="26"/>
        <v>0</v>
      </c>
    </row>
    <row r="145" spans="1:13" x14ac:dyDescent="0.25">
      <c r="A145" s="15">
        <f t="shared" si="25"/>
        <v>46082</v>
      </c>
      <c r="B145">
        <f t="shared" si="20"/>
        <v>12</v>
      </c>
      <c r="C145">
        <v>144</v>
      </c>
      <c r="D145" s="4">
        <f t="shared" ca="1" si="21"/>
        <v>0</v>
      </c>
      <c r="E145" s="29">
        <f ca="1">IF(SUM(D145,F145,G145)&gt;=M144,0,IF(ISNA(VLOOKUP(A145,'Extra aflossing'!A:F,3,0)),0,VLOOKUP(A145,'Extra aflossing'!A:F,3,0))+IF(Datum_vandaag&lt;A145,Maandelijks_extra,0))</f>
        <v>0</v>
      </c>
      <c r="F145" s="4">
        <f t="shared" ca="1" si="22"/>
        <v>0</v>
      </c>
      <c r="G145" s="4">
        <f ca="1">M144*Invoer!$B$9/12</f>
        <v>0</v>
      </c>
      <c r="H145" s="4">
        <f ca="1">ABS(PMT(Invoer!$B$7/12,360-C145+1,M144,0))</f>
        <v>0</v>
      </c>
      <c r="I145" s="4">
        <f t="shared" ca="1" si="19"/>
        <v>0</v>
      </c>
      <c r="J145" s="4">
        <f t="shared" ca="1" si="23"/>
        <v>0</v>
      </c>
      <c r="K145" s="4">
        <f t="shared" ca="1" si="18"/>
        <v>0</v>
      </c>
      <c r="L145" s="4">
        <f t="shared" ca="1" si="24"/>
        <v>0</v>
      </c>
      <c r="M145" s="4">
        <f t="shared" ca="1" si="26"/>
        <v>0</v>
      </c>
    </row>
    <row r="146" spans="1:13" x14ac:dyDescent="0.25">
      <c r="A146" s="15">
        <f t="shared" si="25"/>
        <v>46113</v>
      </c>
      <c r="B146">
        <f t="shared" si="20"/>
        <v>13</v>
      </c>
      <c r="C146">
        <v>145</v>
      </c>
      <c r="D146" s="4">
        <f t="shared" ca="1" si="21"/>
        <v>0</v>
      </c>
      <c r="E146" s="29">
        <f ca="1">IF(SUM(D146,F146,G146)&gt;=M145,0,IF(ISNA(VLOOKUP(A146,'Extra aflossing'!A:F,3,0)),0,VLOOKUP(A146,'Extra aflossing'!A:F,3,0))+IF(Datum_vandaag&lt;A146,Maandelijks_extra,0))</f>
        <v>0</v>
      </c>
      <c r="F146" s="4">
        <f t="shared" ca="1" si="22"/>
        <v>0</v>
      </c>
      <c r="G146" s="4">
        <f ca="1">M145*Invoer!$B$9/12</f>
        <v>0</v>
      </c>
      <c r="H146" s="4">
        <f ca="1">ABS(PMT(Invoer!$B$7/12,360-C146+1,M145,0))</f>
        <v>0</v>
      </c>
      <c r="I146" s="4">
        <f t="shared" ca="1" si="19"/>
        <v>0</v>
      </c>
      <c r="J146" s="4">
        <f t="shared" ca="1" si="23"/>
        <v>0</v>
      </c>
      <c r="K146" s="4">
        <f t="shared" ca="1" si="18"/>
        <v>0</v>
      </c>
      <c r="L146" s="4">
        <f t="shared" ca="1" si="24"/>
        <v>0</v>
      </c>
      <c r="M146" s="4">
        <f t="shared" ca="1" si="26"/>
        <v>0</v>
      </c>
    </row>
    <row r="147" spans="1:13" x14ac:dyDescent="0.25">
      <c r="A147" s="15">
        <f t="shared" si="25"/>
        <v>46143</v>
      </c>
      <c r="B147">
        <f t="shared" si="20"/>
        <v>13</v>
      </c>
      <c r="C147">
        <v>146</v>
      </c>
      <c r="D147" s="4">
        <f t="shared" ca="1" si="21"/>
        <v>0</v>
      </c>
      <c r="E147" s="29">
        <f ca="1">IF(SUM(D147,F147,G147)&gt;=M146,0,IF(ISNA(VLOOKUP(A147,'Extra aflossing'!A:F,3,0)),0,VLOOKUP(A147,'Extra aflossing'!A:F,3,0))+IF(Datum_vandaag&lt;A147,Maandelijks_extra,0))</f>
        <v>0</v>
      </c>
      <c r="F147" s="4">
        <f t="shared" ca="1" si="22"/>
        <v>0</v>
      </c>
      <c r="G147" s="4">
        <f ca="1">M146*Invoer!$B$9/12</f>
        <v>0</v>
      </c>
      <c r="H147" s="4">
        <f ca="1">ABS(PMT(Invoer!$B$7/12,360-C147+1,M146,0))</f>
        <v>0</v>
      </c>
      <c r="I147" s="4">
        <f t="shared" ca="1" si="19"/>
        <v>0</v>
      </c>
      <c r="J147" s="4">
        <f t="shared" ca="1" si="23"/>
        <v>0</v>
      </c>
      <c r="K147" s="4">
        <f t="shared" ca="1" si="18"/>
        <v>0</v>
      </c>
      <c r="L147" s="4">
        <f t="shared" ca="1" si="24"/>
        <v>0</v>
      </c>
      <c r="M147" s="4">
        <f t="shared" ca="1" si="26"/>
        <v>0</v>
      </c>
    </row>
    <row r="148" spans="1:13" x14ac:dyDescent="0.25">
      <c r="A148" s="15">
        <f t="shared" si="25"/>
        <v>46174</v>
      </c>
      <c r="B148">
        <f t="shared" si="20"/>
        <v>13</v>
      </c>
      <c r="C148">
        <v>147</v>
      </c>
      <c r="D148" s="4">
        <f t="shared" ca="1" si="21"/>
        <v>0</v>
      </c>
      <c r="E148" s="29">
        <f ca="1">IF(SUM(D148,F148,G148)&gt;=M147,0,IF(ISNA(VLOOKUP(A148,'Extra aflossing'!A:F,3,0)),0,VLOOKUP(A148,'Extra aflossing'!A:F,3,0))+IF(Datum_vandaag&lt;A148,Maandelijks_extra,0))</f>
        <v>0</v>
      </c>
      <c r="F148" s="4">
        <f t="shared" ca="1" si="22"/>
        <v>0</v>
      </c>
      <c r="G148" s="4">
        <f ca="1">M147*Invoer!$B$9/12</f>
        <v>0</v>
      </c>
      <c r="H148" s="4">
        <f ca="1">ABS(PMT(Invoer!$B$7/12,360-C148+1,M147,0))</f>
        <v>0</v>
      </c>
      <c r="I148" s="4">
        <f t="shared" ca="1" si="19"/>
        <v>0</v>
      </c>
      <c r="J148" s="4">
        <f t="shared" ca="1" si="23"/>
        <v>0</v>
      </c>
      <c r="K148" s="4">
        <f t="shared" ca="1" si="18"/>
        <v>0</v>
      </c>
      <c r="L148" s="4">
        <f t="shared" ca="1" si="24"/>
        <v>0</v>
      </c>
      <c r="M148" s="4">
        <f t="shared" ca="1" si="26"/>
        <v>0</v>
      </c>
    </row>
    <row r="149" spans="1:13" x14ac:dyDescent="0.25">
      <c r="A149" s="15">
        <f t="shared" si="25"/>
        <v>46204</v>
      </c>
      <c r="B149">
        <f t="shared" si="20"/>
        <v>13</v>
      </c>
      <c r="C149">
        <v>148</v>
      </c>
      <c r="D149" s="4">
        <f t="shared" ca="1" si="21"/>
        <v>0</v>
      </c>
      <c r="E149" s="29">
        <f ca="1">IF(SUM(D149,F149,G149)&gt;=M148,0,IF(ISNA(VLOOKUP(A149,'Extra aflossing'!A:F,3,0)),0,VLOOKUP(A149,'Extra aflossing'!A:F,3,0))+IF(Datum_vandaag&lt;A149,Maandelijks_extra,0))</f>
        <v>0</v>
      </c>
      <c r="F149" s="4">
        <f t="shared" ca="1" si="22"/>
        <v>0</v>
      </c>
      <c r="G149" s="4">
        <f ca="1">M148*Invoer!$B$9/12</f>
        <v>0</v>
      </c>
      <c r="H149" s="4">
        <f ca="1">ABS(PMT(Invoer!$B$7/12,360-C149+1,M148,0))</f>
        <v>0</v>
      </c>
      <c r="I149" s="4">
        <f t="shared" ca="1" si="19"/>
        <v>0</v>
      </c>
      <c r="J149" s="4">
        <f t="shared" ca="1" si="23"/>
        <v>0</v>
      </c>
      <c r="K149" s="4">
        <f t="shared" ca="1" si="18"/>
        <v>0</v>
      </c>
      <c r="L149" s="4">
        <f t="shared" ca="1" si="24"/>
        <v>0</v>
      </c>
      <c r="M149" s="4">
        <f t="shared" ca="1" si="26"/>
        <v>0</v>
      </c>
    </row>
    <row r="150" spans="1:13" x14ac:dyDescent="0.25">
      <c r="A150" s="15">
        <f t="shared" si="25"/>
        <v>46235</v>
      </c>
      <c r="B150">
        <f t="shared" si="20"/>
        <v>13</v>
      </c>
      <c r="C150">
        <v>149</v>
      </c>
      <c r="D150" s="4">
        <f t="shared" ca="1" si="21"/>
        <v>0</v>
      </c>
      <c r="E150" s="29">
        <f ca="1">IF(SUM(D150,F150,G150)&gt;=M149,0,IF(ISNA(VLOOKUP(A150,'Extra aflossing'!A:F,3,0)),0,VLOOKUP(A150,'Extra aflossing'!A:F,3,0))+IF(Datum_vandaag&lt;A150,Maandelijks_extra,0))</f>
        <v>0</v>
      </c>
      <c r="F150" s="4">
        <f t="shared" ca="1" si="22"/>
        <v>0</v>
      </c>
      <c r="G150" s="4">
        <f ca="1">M149*Invoer!$B$9/12</f>
        <v>0</v>
      </c>
      <c r="H150" s="4">
        <f ca="1">ABS(PMT(Invoer!$B$7/12,360-C150+1,M149,0))</f>
        <v>0</v>
      </c>
      <c r="I150" s="4">
        <f t="shared" ca="1" si="19"/>
        <v>0</v>
      </c>
      <c r="J150" s="4">
        <f t="shared" ca="1" si="23"/>
        <v>0</v>
      </c>
      <c r="K150" s="4">
        <f t="shared" ca="1" si="18"/>
        <v>0</v>
      </c>
      <c r="L150" s="4">
        <f t="shared" ca="1" si="24"/>
        <v>0</v>
      </c>
      <c r="M150" s="4">
        <f t="shared" ca="1" si="26"/>
        <v>0</v>
      </c>
    </row>
    <row r="151" spans="1:13" x14ac:dyDescent="0.25">
      <c r="A151" s="15">
        <f t="shared" si="25"/>
        <v>46266</v>
      </c>
      <c r="B151">
        <f t="shared" si="20"/>
        <v>13</v>
      </c>
      <c r="C151">
        <v>150</v>
      </c>
      <c r="D151" s="4">
        <f t="shared" ca="1" si="21"/>
        <v>0</v>
      </c>
      <c r="E151" s="29">
        <f ca="1">IF(SUM(D151,F151,G151)&gt;=M150,0,IF(ISNA(VLOOKUP(A151,'Extra aflossing'!A:F,3,0)),0,VLOOKUP(A151,'Extra aflossing'!A:F,3,0))+IF(Datum_vandaag&lt;A151,Maandelijks_extra,0))</f>
        <v>0</v>
      </c>
      <c r="F151" s="4">
        <f t="shared" ca="1" si="22"/>
        <v>0</v>
      </c>
      <c r="G151" s="4">
        <f ca="1">M150*Invoer!$B$9/12</f>
        <v>0</v>
      </c>
      <c r="H151" s="4">
        <f ca="1">ABS(PMT(Invoer!$B$7/12,360-C151+1,M150,0))</f>
        <v>0</v>
      </c>
      <c r="I151" s="4">
        <f t="shared" ca="1" si="19"/>
        <v>0</v>
      </c>
      <c r="J151" s="4">
        <f t="shared" ca="1" si="23"/>
        <v>0</v>
      </c>
      <c r="K151" s="4">
        <f t="shared" ca="1" si="18"/>
        <v>0</v>
      </c>
      <c r="L151" s="4">
        <f t="shared" ca="1" si="24"/>
        <v>0</v>
      </c>
      <c r="M151" s="4">
        <f t="shared" ca="1" si="26"/>
        <v>0</v>
      </c>
    </row>
    <row r="152" spans="1:13" x14ac:dyDescent="0.25">
      <c r="A152" s="15">
        <f t="shared" si="25"/>
        <v>46296</v>
      </c>
      <c r="B152">
        <f t="shared" si="20"/>
        <v>13</v>
      </c>
      <c r="C152">
        <v>151</v>
      </c>
      <c r="D152" s="4">
        <f t="shared" ca="1" si="21"/>
        <v>0</v>
      </c>
      <c r="E152" s="29">
        <f ca="1">IF(SUM(D152,F152,G152)&gt;=M151,0,IF(ISNA(VLOOKUP(A152,'Extra aflossing'!A:F,3,0)),0,VLOOKUP(A152,'Extra aflossing'!A:F,3,0))+IF(Datum_vandaag&lt;A152,Maandelijks_extra,0))</f>
        <v>0</v>
      </c>
      <c r="F152" s="4">
        <f t="shared" ca="1" si="22"/>
        <v>0</v>
      </c>
      <c r="G152" s="4">
        <f ca="1">M151*Invoer!$B$9/12</f>
        <v>0</v>
      </c>
      <c r="H152" s="4">
        <f ca="1">ABS(PMT(Invoer!$B$7/12,360-C152+1,M151,0))</f>
        <v>0</v>
      </c>
      <c r="I152" s="4">
        <f t="shared" ca="1" si="19"/>
        <v>0</v>
      </c>
      <c r="J152" s="4">
        <f t="shared" ca="1" si="23"/>
        <v>0</v>
      </c>
      <c r="K152" s="4">
        <f t="shared" ca="1" si="18"/>
        <v>0</v>
      </c>
      <c r="L152" s="4">
        <f t="shared" ca="1" si="24"/>
        <v>0</v>
      </c>
      <c r="M152" s="4">
        <f t="shared" ca="1" si="26"/>
        <v>0</v>
      </c>
    </row>
    <row r="153" spans="1:13" x14ac:dyDescent="0.25">
      <c r="A153" s="15">
        <f t="shared" si="25"/>
        <v>46327</v>
      </c>
      <c r="B153">
        <f t="shared" si="20"/>
        <v>13</v>
      </c>
      <c r="C153">
        <v>152</v>
      </c>
      <c r="D153" s="4">
        <f t="shared" ca="1" si="21"/>
        <v>0</v>
      </c>
      <c r="E153" s="29">
        <f ca="1">IF(SUM(D153,F153,G153)&gt;=M152,0,IF(ISNA(VLOOKUP(A153,'Extra aflossing'!A:F,3,0)),0,VLOOKUP(A153,'Extra aflossing'!A:F,3,0))+IF(Datum_vandaag&lt;A153,Maandelijks_extra,0))</f>
        <v>0</v>
      </c>
      <c r="F153" s="4">
        <f t="shared" ca="1" si="22"/>
        <v>0</v>
      </c>
      <c r="G153" s="4">
        <f ca="1">M152*Invoer!$B$9/12</f>
        <v>0</v>
      </c>
      <c r="H153" s="4">
        <f ca="1">ABS(PMT(Invoer!$B$7/12,360-C153+1,M152,0))</f>
        <v>0</v>
      </c>
      <c r="I153" s="4">
        <f t="shared" ca="1" si="19"/>
        <v>0</v>
      </c>
      <c r="J153" s="4">
        <f t="shared" ca="1" si="23"/>
        <v>0</v>
      </c>
      <c r="K153" s="4">
        <f t="shared" ca="1" si="18"/>
        <v>0</v>
      </c>
      <c r="L153" s="4">
        <f t="shared" ca="1" si="24"/>
        <v>0</v>
      </c>
      <c r="M153" s="4">
        <f t="shared" ca="1" si="26"/>
        <v>0</v>
      </c>
    </row>
    <row r="154" spans="1:13" x14ac:dyDescent="0.25">
      <c r="A154" s="15">
        <f t="shared" si="25"/>
        <v>46357</v>
      </c>
      <c r="B154">
        <f t="shared" si="20"/>
        <v>13</v>
      </c>
      <c r="C154">
        <v>153</v>
      </c>
      <c r="D154" s="4">
        <f t="shared" ca="1" si="21"/>
        <v>0</v>
      </c>
      <c r="E154" s="29">
        <f ca="1">IF(SUM(D154,F154,G154)&gt;=M153,0,IF(ISNA(VLOOKUP(A154,'Extra aflossing'!A:F,3,0)),0,VLOOKUP(A154,'Extra aflossing'!A:F,3,0))+IF(Datum_vandaag&lt;A154,Maandelijks_extra,0))</f>
        <v>0</v>
      </c>
      <c r="F154" s="4">
        <f t="shared" ca="1" si="22"/>
        <v>0</v>
      </c>
      <c r="G154" s="4">
        <f ca="1">M153*Invoer!$B$9/12</f>
        <v>0</v>
      </c>
      <c r="H154" s="4">
        <f ca="1">ABS(PMT(Invoer!$B$7/12,360-C154+1,M153,0))</f>
        <v>0</v>
      </c>
      <c r="I154" s="4">
        <f t="shared" ca="1" si="19"/>
        <v>0</v>
      </c>
      <c r="J154" s="4">
        <f t="shared" ca="1" si="23"/>
        <v>0</v>
      </c>
      <c r="K154" s="4">
        <f t="shared" ca="1" si="18"/>
        <v>0</v>
      </c>
      <c r="L154" s="4">
        <f t="shared" ca="1" si="24"/>
        <v>0</v>
      </c>
      <c r="M154" s="4">
        <f t="shared" ca="1" si="26"/>
        <v>0</v>
      </c>
    </row>
    <row r="155" spans="1:13" x14ac:dyDescent="0.25">
      <c r="A155" s="15">
        <f t="shared" si="25"/>
        <v>46388</v>
      </c>
      <c r="B155">
        <f t="shared" si="20"/>
        <v>13</v>
      </c>
      <c r="C155">
        <v>154</v>
      </c>
      <c r="D155" s="4">
        <f t="shared" ca="1" si="21"/>
        <v>0</v>
      </c>
      <c r="E155" s="29">
        <f ca="1">IF(SUM(D155,F155,G155)&gt;=M154,0,IF(ISNA(VLOOKUP(A155,'Extra aflossing'!A:F,3,0)),0,VLOOKUP(A155,'Extra aflossing'!A:F,3,0))+IF(Datum_vandaag&lt;A155,Maandelijks_extra,0))</f>
        <v>0</v>
      </c>
      <c r="F155" s="4">
        <f t="shared" ca="1" si="22"/>
        <v>0</v>
      </c>
      <c r="G155" s="4">
        <f ca="1">M154*Invoer!$B$9/12</f>
        <v>0</v>
      </c>
      <c r="H155" s="4">
        <f ca="1">ABS(PMT(Invoer!$B$7/12,360-C155+1,M154,0))</f>
        <v>0</v>
      </c>
      <c r="I155" s="4">
        <f t="shared" ca="1" si="19"/>
        <v>0</v>
      </c>
      <c r="J155" s="4">
        <f t="shared" ca="1" si="23"/>
        <v>0</v>
      </c>
      <c r="K155" s="4">
        <f t="shared" ca="1" si="18"/>
        <v>0</v>
      </c>
      <c r="L155" s="4">
        <f t="shared" ca="1" si="24"/>
        <v>0</v>
      </c>
      <c r="M155" s="4">
        <f t="shared" ca="1" si="26"/>
        <v>0</v>
      </c>
    </row>
    <row r="156" spans="1:13" x14ac:dyDescent="0.25">
      <c r="A156" s="15">
        <f t="shared" si="25"/>
        <v>46419</v>
      </c>
      <c r="B156">
        <f t="shared" si="20"/>
        <v>13</v>
      </c>
      <c r="C156">
        <v>155</v>
      </c>
      <c r="D156" s="4">
        <f t="shared" ca="1" si="21"/>
        <v>0</v>
      </c>
      <c r="E156" s="29">
        <f ca="1">IF(SUM(D156,F156,G156)&gt;=M155,0,IF(ISNA(VLOOKUP(A156,'Extra aflossing'!A:F,3,0)),0,VLOOKUP(A156,'Extra aflossing'!A:F,3,0))+IF(Datum_vandaag&lt;A156,Maandelijks_extra,0))</f>
        <v>0</v>
      </c>
      <c r="F156" s="4">
        <f t="shared" ca="1" si="22"/>
        <v>0</v>
      </c>
      <c r="G156" s="4">
        <f ca="1">M155*Invoer!$B$9/12</f>
        <v>0</v>
      </c>
      <c r="H156" s="4">
        <f ca="1">ABS(PMT(Invoer!$B$7/12,360-C156+1,M155,0))</f>
        <v>0</v>
      </c>
      <c r="I156" s="4">
        <f t="shared" ca="1" si="19"/>
        <v>0</v>
      </c>
      <c r="J156" s="4">
        <f t="shared" ca="1" si="23"/>
        <v>0</v>
      </c>
      <c r="K156" s="4">
        <f t="shared" ca="1" si="18"/>
        <v>0</v>
      </c>
      <c r="L156" s="4">
        <f t="shared" ca="1" si="24"/>
        <v>0</v>
      </c>
      <c r="M156" s="4">
        <f t="shared" ca="1" si="26"/>
        <v>0</v>
      </c>
    </row>
    <row r="157" spans="1:13" x14ac:dyDescent="0.25">
      <c r="A157" s="15">
        <f t="shared" si="25"/>
        <v>46447</v>
      </c>
      <c r="B157">
        <f t="shared" si="20"/>
        <v>13</v>
      </c>
      <c r="C157">
        <v>156</v>
      </c>
      <c r="D157" s="4">
        <f t="shared" ca="1" si="21"/>
        <v>0</v>
      </c>
      <c r="E157" s="29">
        <f ca="1">IF(SUM(D157,F157,G157)&gt;=M156,0,IF(ISNA(VLOOKUP(A157,'Extra aflossing'!A:F,3,0)),0,VLOOKUP(A157,'Extra aflossing'!A:F,3,0))+IF(Datum_vandaag&lt;A157,Maandelijks_extra,0))</f>
        <v>0</v>
      </c>
      <c r="F157" s="4">
        <f t="shared" ca="1" si="22"/>
        <v>0</v>
      </c>
      <c r="G157" s="4">
        <f ca="1">M156*Invoer!$B$9/12</f>
        <v>0</v>
      </c>
      <c r="H157" s="4">
        <f ca="1">ABS(PMT(Invoer!$B$7/12,360-C157+1,M156,0))</f>
        <v>0</v>
      </c>
      <c r="I157" s="4">
        <f t="shared" ca="1" si="19"/>
        <v>0</v>
      </c>
      <c r="J157" s="4">
        <f t="shared" ca="1" si="23"/>
        <v>0</v>
      </c>
      <c r="K157" s="4">
        <f t="shared" ca="1" si="18"/>
        <v>0</v>
      </c>
      <c r="L157" s="4">
        <f t="shared" ca="1" si="24"/>
        <v>0</v>
      </c>
      <c r="M157" s="4">
        <f t="shared" ca="1" si="26"/>
        <v>0</v>
      </c>
    </row>
    <row r="158" spans="1:13" x14ac:dyDescent="0.25">
      <c r="A158" s="15">
        <f t="shared" si="25"/>
        <v>46478</v>
      </c>
      <c r="B158">
        <f t="shared" si="20"/>
        <v>14</v>
      </c>
      <c r="C158">
        <v>157</v>
      </c>
      <c r="D158" s="4">
        <f t="shared" ca="1" si="21"/>
        <v>0</v>
      </c>
      <c r="E158" s="29">
        <f ca="1">IF(SUM(D158,F158,G158)&gt;=M157,0,IF(ISNA(VLOOKUP(A158,'Extra aflossing'!A:F,3,0)),0,VLOOKUP(A158,'Extra aflossing'!A:F,3,0))+IF(Datum_vandaag&lt;A158,Maandelijks_extra,0))</f>
        <v>0</v>
      </c>
      <c r="F158" s="4">
        <f t="shared" ca="1" si="22"/>
        <v>0</v>
      </c>
      <c r="G158" s="4">
        <f ca="1">M157*Invoer!$B$9/12</f>
        <v>0</v>
      </c>
      <c r="H158" s="4">
        <f ca="1">ABS(PMT(Invoer!$B$7/12,360-C158+1,M157,0))</f>
        <v>0</v>
      </c>
      <c r="I158" s="4">
        <f t="shared" ca="1" si="19"/>
        <v>0</v>
      </c>
      <c r="J158" s="4">
        <f t="shared" ca="1" si="23"/>
        <v>0</v>
      </c>
      <c r="K158" s="4">
        <f t="shared" ca="1" si="18"/>
        <v>0</v>
      </c>
      <c r="L158" s="4">
        <f t="shared" ca="1" si="24"/>
        <v>0</v>
      </c>
      <c r="M158" s="4">
        <f t="shared" ca="1" si="26"/>
        <v>0</v>
      </c>
    </row>
    <row r="159" spans="1:13" x14ac:dyDescent="0.25">
      <c r="A159" s="15">
        <f t="shared" si="25"/>
        <v>46508</v>
      </c>
      <c r="B159">
        <f t="shared" si="20"/>
        <v>14</v>
      </c>
      <c r="C159">
        <v>158</v>
      </c>
      <c r="D159" s="4">
        <f t="shared" ca="1" si="21"/>
        <v>0</v>
      </c>
      <c r="E159" s="29">
        <f ca="1">IF(SUM(D159,F159,G159)&gt;=M158,0,IF(ISNA(VLOOKUP(A159,'Extra aflossing'!A:F,3,0)),0,VLOOKUP(A159,'Extra aflossing'!A:F,3,0))+IF(Datum_vandaag&lt;A159,Maandelijks_extra,0))</f>
        <v>0</v>
      </c>
      <c r="F159" s="4">
        <f t="shared" ca="1" si="22"/>
        <v>0</v>
      </c>
      <c r="G159" s="4">
        <f ca="1">M158*Invoer!$B$9/12</f>
        <v>0</v>
      </c>
      <c r="H159" s="4">
        <f ca="1">ABS(PMT(Invoer!$B$7/12,360-C159+1,M158,0))</f>
        <v>0</v>
      </c>
      <c r="I159" s="4">
        <f t="shared" ca="1" si="19"/>
        <v>0</v>
      </c>
      <c r="J159" s="4">
        <f t="shared" ca="1" si="23"/>
        <v>0</v>
      </c>
      <c r="K159" s="4">
        <f t="shared" ca="1" si="18"/>
        <v>0</v>
      </c>
      <c r="L159" s="4">
        <f t="shared" ca="1" si="24"/>
        <v>0</v>
      </c>
      <c r="M159" s="4">
        <f t="shared" ca="1" si="26"/>
        <v>0</v>
      </c>
    </row>
    <row r="160" spans="1:13" x14ac:dyDescent="0.25">
      <c r="A160" s="15">
        <f t="shared" si="25"/>
        <v>46539</v>
      </c>
      <c r="B160">
        <f t="shared" si="20"/>
        <v>14</v>
      </c>
      <c r="C160">
        <v>159</v>
      </c>
      <c r="D160" s="4">
        <f t="shared" ca="1" si="21"/>
        <v>0</v>
      </c>
      <c r="E160" s="29">
        <f ca="1">IF(SUM(D160,F160,G160)&gt;=M159,0,IF(ISNA(VLOOKUP(A160,'Extra aflossing'!A:F,3,0)),0,VLOOKUP(A160,'Extra aflossing'!A:F,3,0))+IF(Datum_vandaag&lt;A160,Maandelijks_extra,0))</f>
        <v>0</v>
      </c>
      <c r="F160" s="4">
        <f t="shared" ca="1" si="22"/>
        <v>0</v>
      </c>
      <c r="G160" s="4">
        <f ca="1">M159*Invoer!$B$9/12</f>
        <v>0</v>
      </c>
      <c r="H160" s="4">
        <f ca="1">ABS(PMT(Invoer!$B$7/12,360-C160+1,M159,0))</f>
        <v>0</v>
      </c>
      <c r="I160" s="4">
        <f t="shared" ca="1" si="19"/>
        <v>0</v>
      </c>
      <c r="J160" s="4">
        <f t="shared" ca="1" si="23"/>
        <v>0</v>
      </c>
      <c r="K160" s="4">
        <f t="shared" ca="1" si="18"/>
        <v>0</v>
      </c>
      <c r="L160" s="4">
        <f t="shared" ca="1" si="24"/>
        <v>0</v>
      </c>
      <c r="M160" s="4">
        <f t="shared" ca="1" si="26"/>
        <v>0</v>
      </c>
    </row>
    <row r="161" spans="1:13" x14ac:dyDescent="0.25">
      <c r="A161" s="15">
        <f t="shared" si="25"/>
        <v>46569</v>
      </c>
      <c r="B161">
        <f t="shared" si="20"/>
        <v>14</v>
      </c>
      <c r="C161">
        <v>160</v>
      </c>
      <c r="D161" s="4">
        <f t="shared" ca="1" si="21"/>
        <v>0</v>
      </c>
      <c r="E161" s="29">
        <f ca="1">IF(SUM(D161,F161,G161)&gt;=M160,0,IF(ISNA(VLOOKUP(A161,'Extra aflossing'!A:F,3,0)),0,VLOOKUP(A161,'Extra aflossing'!A:F,3,0))+IF(Datum_vandaag&lt;A161,Maandelijks_extra,0))</f>
        <v>0</v>
      </c>
      <c r="F161" s="4">
        <f t="shared" ca="1" si="22"/>
        <v>0</v>
      </c>
      <c r="G161" s="4">
        <f ca="1">M160*Invoer!$B$9/12</f>
        <v>0</v>
      </c>
      <c r="H161" s="4">
        <f ca="1">ABS(PMT(Invoer!$B$7/12,360-C161+1,M160,0))</f>
        <v>0</v>
      </c>
      <c r="I161" s="4">
        <f t="shared" ca="1" si="19"/>
        <v>0</v>
      </c>
      <c r="J161" s="4">
        <f t="shared" ca="1" si="23"/>
        <v>0</v>
      </c>
      <c r="K161" s="4">
        <f t="shared" ca="1" si="18"/>
        <v>0</v>
      </c>
      <c r="L161" s="4">
        <f t="shared" ca="1" si="24"/>
        <v>0</v>
      </c>
      <c r="M161" s="4">
        <f t="shared" ca="1" si="26"/>
        <v>0</v>
      </c>
    </row>
    <row r="162" spans="1:13" x14ac:dyDescent="0.25">
      <c r="A162" s="15">
        <f t="shared" si="25"/>
        <v>46600</v>
      </c>
      <c r="B162">
        <f t="shared" si="20"/>
        <v>14</v>
      </c>
      <c r="C162">
        <v>161</v>
      </c>
      <c r="D162" s="4">
        <f t="shared" ca="1" si="21"/>
        <v>0</v>
      </c>
      <c r="E162" s="29">
        <f ca="1">IF(SUM(D162,F162,G162)&gt;=M161,0,IF(ISNA(VLOOKUP(A162,'Extra aflossing'!A:F,3,0)),0,VLOOKUP(A162,'Extra aflossing'!A:F,3,0))+IF(Datum_vandaag&lt;A162,Maandelijks_extra,0))</f>
        <v>0</v>
      </c>
      <c r="F162" s="4">
        <f t="shared" ca="1" si="22"/>
        <v>0</v>
      </c>
      <c r="G162" s="4">
        <f ca="1">M161*Invoer!$B$9/12</f>
        <v>0</v>
      </c>
      <c r="H162" s="4">
        <f ca="1">ABS(PMT(Invoer!$B$7/12,360-C162+1,M161,0))</f>
        <v>0</v>
      </c>
      <c r="I162" s="4">
        <f t="shared" ca="1" si="19"/>
        <v>0</v>
      </c>
      <c r="J162" s="4">
        <f t="shared" ca="1" si="23"/>
        <v>0</v>
      </c>
      <c r="K162" s="4">
        <f t="shared" ca="1" si="18"/>
        <v>0</v>
      </c>
      <c r="L162" s="4">
        <f t="shared" ca="1" si="24"/>
        <v>0</v>
      </c>
      <c r="M162" s="4">
        <f t="shared" ca="1" si="26"/>
        <v>0</v>
      </c>
    </row>
    <row r="163" spans="1:13" x14ac:dyDescent="0.25">
      <c r="A163" s="15">
        <f t="shared" si="25"/>
        <v>46631</v>
      </c>
      <c r="B163">
        <f t="shared" si="20"/>
        <v>14</v>
      </c>
      <c r="C163">
        <v>162</v>
      </c>
      <c r="D163" s="4">
        <f t="shared" ca="1" si="21"/>
        <v>0</v>
      </c>
      <c r="E163" s="29">
        <f ca="1">IF(SUM(D163,F163,G163)&gt;=M162,0,IF(ISNA(VLOOKUP(A163,'Extra aflossing'!A:F,3,0)),0,VLOOKUP(A163,'Extra aflossing'!A:F,3,0))+IF(Datum_vandaag&lt;A163,Maandelijks_extra,0))</f>
        <v>0</v>
      </c>
      <c r="F163" s="4">
        <f t="shared" ca="1" si="22"/>
        <v>0</v>
      </c>
      <c r="G163" s="4">
        <f ca="1">M162*Invoer!$B$9/12</f>
        <v>0</v>
      </c>
      <c r="H163" s="4">
        <f ca="1">ABS(PMT(Invoer!$B$7/12,360-C163+1,M162,0))</f>
        <v>0</v>
      </c>
      <c r="I163" s="4">
        <f t="shared" ca="1" si="19"/>
        <v>0</v>
      </c>
      <c r="J163" s="4">
        <f t="shared" ca="1" si="23"/>
        <v>0</v>
      </c>
      <c r="K163" s="4">
        <f t="shared" ca="1" si="18"/>
        <v>0</v>
      </c>
      <c r="L163" s="4">
        <f t="shared" ca="1" si="24"/>
        <v>0</v>
      </c>
      <c r="M163" s="4">
        <f t="shared" ca="1" si="26"/>
        <v>0</v>
      </c>
    </row>
    <row r="164" spans="1:13" x14ac:dyDescent="0.25">
      <c r="A164" s="15">
        <f t="shared" si="25"/>
        <v>46661</v>
      </c>
      <c r="B164">
        <f t="shared" si="20"/>
        <v>14</v>
      </c>
      <c r="C164">
        <v>163</v>
      </c>
      <c r="D164" s="4">
        <f t="shared" ca="1" si="21"/>
        <v>0</v>
      </c>
      <c r="E164" s="29">
        <f ca="1">IF(SUM(D164,F164,G164)&gt;=M163,0,IF(ISNA(VLOOKUP(A164,'Extra aflossing'!A:F,3,0)),0,VLOOKUP(A164,'Extra aflossing'!A:F,3,0))+IF(Datum_vandaag&lt;A164,Maandelijks_extra,0))</f>
        <v>0</v>
      </c>
      <c r="F164" s="4">
        <f t="shared" ca="1" si="22"/>
        <v>0</v>
      </c>
      <c r="G164" s="4">
        <f ca="1">M163*Invoer!$B$9/12</f>
        <v>0</v>
      </c>
      <c r="H164" s="4">
        <f ca="1">ABS(PMT(Invoer!$B$7/12,360-C164+1,M163,0))</f>
        <v>0</v>
      </c>
      <c r="I164" s="4">
        <f t="shared" ca="1" si="19"/>
        <v>0</v>
      </c>
      <c r="J164" s="4">
        <f t="shared" ca="1" si="23"/>
        <v>0</v>
      </c>
      <c r="K164" s="4">
        <f t="shared" ca="1" si="18"/>
        <v>0</v>
      </c>
      <c r="L164" s="4">
        <f t="shared" ca="1" si="24"/>
        <v>0</v>
      </c>
      <c r="M164" s="4">
        <f t="shared" ca="1" si="26"/>
        <v>0</v>
      </c>
    </row>
    <row r="165" spans="1:13" x14ac:dyDescent="0.25">
      <c r="A165" s="15">
        <f t="shared" si="25"/>
        <v>46692</v>
      </c>
      <c r="B165">
        <f t="shared" si="20"/>
        <v>14</v>
      </c>
      <c r="C165">
        <v>164</v>
      </c>
      <c r="D165" s="4">
        <f t="shared" ca="1" si="21"/>
        <v>0</v>
      </c>
      <c r="E165" s="29">
        <f ca="1">IF(SUM(D165,F165,G165)&gt;=M164,0,IF(ISNA(VLOOKUP(A165,'Extra aflossing'!A:F,3,0)),0,VLOOKUP(A165,'Extra aflossing'!A:F,3,0))+IF(Datum_vandaag&lt;A165,Maandelijks_extra,0))</f>
        <v>0</v>
      </c>
      <c r="F165" s="4">
        <f t="shared" ca="1" si="22"/>
        <v>0</v>
      </c>
      <c r="G165" s="4">
        <f ca="1">M164*Invoer!$B$9/12</f>
        <v>0</v>
      </c>
      <c r="H165" s="4">
        <f ca="1">ABS(PMT(Invoer!$B$7/12,360-C165+1,M164,0))</f>
        <v>0</v>
      </c>
      <c r="I165" s="4">
        <f t="shared" ca="1" si="19"/>
        <v>0</v>
      </c>
      <c r="J165" s="4">
        <f t="shared" ca="1" si="23"/>
        <v>0</v>
      </c>
      <c r="K165" s="4">
        <f t="shared" ca="1" si="18"/>
        <v>0</v>
      </c>
      <c r="L165" s="4">
        <f t="shared" ca="1" si="24"/>
        <v>0</v>
      </c>
      <c r="M165" s="4">
        <f t="shared" ca="1" si="26"/>
        <v>0</v>
      </c>
    </row>
    <row r="166" spans="1:13" x14ac:dyDescent="0.25">
      <c r="A166" s="15">
        <f t="shared" si="25"/>
        <v>46722</v>
      </c>
      <c r="B166">
        <f t="shared" si="20"/>
        <v>14</v>
      </c>
      <c r="C166">
        <v>165</v>
      </c>
      <c r="D166" s="4">
        <f t="shared" ca="1" si="21"/>
        <v>0</v>
      </c>
      <c r="E166" s="29">
        <f ca="1">IF(SUM(D166,F166,G166)&gt;=M165,0,IF(ISNA(VLOOKUP(A166,'Extra aflossing'!A:F,3,0)),0,VLOOKUP(A166,'Extra aflossing'!A:F,3,0))+IF(Datum_vandaag&lt;A166,Maandelijks_extra,0))</f>
        <v>0</v>
      </c>
      <c r="F166" s="4">
        <f t="shared" ca="1" si="22"/>
        <v>0</v>
      </c>
      <c r="G166" s="4">
        <f ca="1">M165*Invoer!$B$9/12</f>
        <v>0</v>
      </c>
      <c r="H166" s="4">
        <f ca="1">ABS(PMT(Invoer!$B$7/12,360-C166+1,M165,0))</f>
        <v>0</v>
      </c>
      <c r="I166" s="4">
        <f t="shared" ca="1" si="19"/>
        <v>0</v>
      </c>
      <c r="J166" s="4">
        <f t="shared" ca="1" si="23"/>
        <v>0</v>
      </c>
      <c r="K166" s="4">
        <f t="shared" ca="1" si="18"/>
        <v>0</v>
      </c>
      <c r="L166" s="4">
        <f t="shared" ca="1" si="24"/>
        <v>0</v>
      </c>
      <c r="M166" s="4">
        <f t="shared" ca="1" si="26"/>
        <v>0</v>
      </c>
    </row>
    <row r="167" spans="1:13" x14ac:dyDescent="0.25">
      <c r="A167" s="15">
        <f t="shared" si="25"/>
        <v>46753</v>
      </c>
      <c r="B167">
        <f t="shared" si="20"/>
        <v>14</v>
      </c>
      <c r="C167">
        <v>166</v>
      </c>
      <c r="D167" s="4">
        <f t="shared" ca="1" si="21"/>
        <v>0</v>
      </c>
      <c r="E167" s="29">
        <f ca="1">IF(SUM(D167,F167,G167)&gt;=M166,0,IF(ISNA(VLOOKUP(A167,'Extra aflossing'!A:F,3,0)),0,VLOOKUP(A167,'Extra aflossing'!A:F,3,0))+IF(Datum_vandaag&lt;A167,Maandelijks_extra,0))</f>
        <v>0</v>
      </c>
      <c r="F167" s="4">
        <f t="shared" ca="1" si="22"/>
        <v>0</v>
      </c>
      <c r="G167" s="4">
        <f ca="1">M166*Invoer!$B$9/12</f>
        <v>0</v>
      </c>
      <c r="H167" s="4">
        <f ca="1">ABS(PMT(Invoer!$B$7/12,360-C167+1,M166,0))</f>
        <v>0</v>
      </c>
      <c r="I167" s="4">
        <f t="shared" ca="1" si="19"/>
        <v>0</v>
      </c>
      <c r="J167" s="4">
        <f t="shared" ca="1" si="23"/>
        <v>0</v>
      </c>
      <c r="K167" s="4">
        <f t="shared" ca="1" si="18"/>
        <v>0</v>
      </c>
      <c r="L167" s="4">
        <f t="shared" ca="1" si="24"/>
        <v>0</v>
      </c>
      <c r="M167" s="4">
        <f t="shared" ca="1" si="26"/>
        <v>0</v>
      </c>
    </row>
    <row r="168" spans="1:13" x14ac:dyDescent="0.25">
      <c r="A168" s="15">
        <f t="shared" si="25"/>
        <v>46784</v>
      </c>
      <c r="B168">
        <f t="shared" si="20"/>
        <v>14</v>
      </c>
      <c r="C168">
        <v>167</v>
      </c>
      <c r="D168" s="4">
        <f t="shared" ca="1" si="21"/>
        <v>0</v>
      </c>
      <c r="E168" s="29">
        <f ca="1">IF(SUM(D168,F168,G168)&gt;=M167,0,IF(ISNA(VLOOKUP(A168,'Extra aflossing'!A:F,3,0)),0,VLOOKUP(A168,'Extra aflossing'!A:F,3,0))+IF(Datum_vandaag&lt;A168,Maandelijks_extra,0))</f>
        <v>0</v>
      </c>
      <c r="F168" s="4">
        <f t="shared" ca="1" si="22"/>
        <v>0</v>
      </c>
      <c r="G168" s="4">
        <f ca="1">M167*Invoer!$B$9/12</f>
        <v>0</v>
      </c>
      <c r="H168" s="4">
        <f ca="1">ABS(PMT(Invoer!$B$7/12,360-C168+1,M167,0))</f>
        <v>0</v>
      </c>
      <c r="I168" s="4">
        <f t="shared" ca="1" si="19"/>
        <v>0</v>
      </c>
      <c r="J168" s="4">
        <f t="shared" ca="1" si="23"/>
        <v>0</v>
      </c>
      <c r="K168" s="4">
        <f t="shared" ca="1" si="18"/>
        <v>0</v>
      </c>
      <c r="L168" s="4">
        <f t="shared" ca="1" si="24"/>
        <v>0</v>
      </c>
      <c r="M168" s="4">
        <f t="shared" ca="1" si="26"/>
        <v>0</v>
      </c>
    </row>
    <row r="169" spans="1:13" x14ac:dyDescent="0.25">
      <c r="A169" s="15">
        <f t="shared" si="25"/>
        <v>46813</v>
      </c>
      <c r="B169">
        <f t="shared" si="20"/>
        <v>14</v>
      </c>
      <c r="C169">
        <v>168</v>
      </c>
      <c r="D169" s="4">
        <f t="shared" ca="1" si="21"/>
        <v>0</v>
      </c>
      <c r="E169" s="29">
        <f ca="1">IF(SUM(D169,F169,G169)&gt;=M168,0,IF(ISNA(VLOOKUP(A169,'Extra aflossing'!A:F,3,0)),0,VLOOKUP(A169,'Extra aflossing'!A:F,3,0))+IF(Datum_vandaag&lt;A169,Maandelijks_extra,0))</f>
        <v>0</v>
      </c>
      <c r="F169" s="4">
        <f t="shared" ca="1" si="22"/>
        <v>0</v>
      </c>
      <c r="G169" s="4">
        <f ca="1">M168*Invoer!$B$9/12</f>
        <v>0</v>
      </c>
      <c r="H169" s="4">
        <f ca="1">ABS(PMT(Invoer!$B$7/12,360-C169+1,M168,0))</f>
        <v>0</v>
      </c>
      <c r="I169" s="4">
        <f t="shared" ca="1" si="19"/>
        <v>0</v>
      </c>
      <c r="J169" s="4">
        <f t="shared" ca="1" si="23"/>
        <v>0</v>
      </c>
      <c r="K169" s="4">
        <f t="shared" ca="1" si="18"/>
        <v>0</v>
      </c>
      <c r="L169" s="4">
        <f t="shared" ca="1" si="24"/>
        <v>0</v>
      </c>
      <c r="M169" s="4">
        <f t="shared" ca="1" si="26"/>
        <v>0</v>
      </c>
    </row>
    <row r="170" spans="1:13" x14ac:dyDescent="0.25">
      <c r="A170" s="15">
        <f t="shared" si="25"/>
        <v>46844</v>
      </c>
      <c r="B170">
        <f t="shared" si="20"/>
        <v>15</v>
      </c>
      <c r="C170">
        <v>169</v>
      </c>
      <c r="D170" s="4">
        <f t="shared" ca="1" si="21"/>
        <v>0</v>
      </c>
      <c r="E170" s="29">
        <f ca="1">IF(SUM(D170,F170,G170)&gt;=M169,0,IF(ISNA(VLOOKUP(A170,'Extra aflossing'!A:F,3,0)),0,VLOOKUP(A170,'Extra aflossing'!A:F,3,0))+IF(Datum_vandaag&lt;A170,Maandelijks_extra,0))</f>
        <v>0</v>
      </c>
      <c r="F170" s="4">
        <f t="shared" ca="1" si="22"/>
        <v>0</v>
      </c>
      <c r="G170" s="4">
        <f ca="1">M169*Invoer!$B$9/12</f>
        <v>0</v>
      </c>
      <c r="H170" s="4">
        <f ca="1">ABS(PMT(Invoer!$B$7/12,360-C170+1,M169,0))</f>
        <v>0</v>
      </c>
      <c r="I170" s="4">
        <f t="shared" ca="1" si="19"/>
        <v>0</v>
      </c>
      <c r="J170" s="4">
        <f t="shared" ca="1" si="23"/>
        <v>0</v>
      </c>
      <c r="K170" s="4">
        <f t="shared" ca="1" si="18"/>
        <v>0</v>
      </c>
      <c r="L170" s="4">
        <f t="shared" ca="1" si="24"/>
        <v>0</v>
      </c>
      <c r="M170" s="4">
        <f t="shared" ca="1" si="26"/>
        <v>0</v>
      </c>
    </row>
    <row r="171" spans="1:13" x14ac:dyDescent="0.25">
      <c r="A171" s="15">
        <f t="shared" si="25"/>
        <v>46874</v>
      </c>
      <c r="B171">
        <f t="shared" si="20"/>
        <v>15</v>
      </c>
      <c r="C171">
        <v>170</v>
      </c>
      <c r="D171" s="4">
        <f t="shared" ca="1" si="21"/>
        <v>0</v>
      </c>
      <c r="E171" s="29">
        <f ca="1">IF(SUM(D171,F171,G171)&gt;=M170,0,IF(ISNA(VLOOKUP(A171,'Extra aflossing'!A:F,3,0)),0,VLOOKUP(A171,'Extra aflossing'!A:F,3,0))+IF(Datum_vandaag&lt;A171,Maandelijks_extra,0))</f>
        <v>0</v>
      </c>
      <c r="F171" s="4">
        <f t="shared" ca="1" si="22"/>
        <v>0</v>
      </c>
      <c r="G171" s="4">
        <f ca="1">M170*Invoer!$B$9/12</f>
        <v>0</v>
      </c>
      <c r="H171" s="4">
        <f ca="1">ABS(PMT(Invoer!$B$7/12,360-C171+1,M170,0))</f>
        <v>0</v>
      </c>
      <c r="I171" s="4">
        <f t="shared" ca="1" si="19"/>
        <v>0</v>
      </c>
      <c r="J171" s="4">
        <f t="shared" ca="1" si="23"/>
        <v>0</v>
      </c>
      <c r="K171" s="4">
        <f t="shared" ca="1" si="18"/>
        <v>0</v>
      </c>
      <c r="L171" s="4">
        <f t="shared" ca="1" si="24"/>
        <v>0</v>
      </c>
      <c r="M171" s="4">
        <f t="shared" ca="1" si="26"/>
        <v>0</v>
      </c>
    </row>
    <row r="172" spans="1:13" x14ac:dyDescent="0.25">
      <c r="A172" s="15">
        <f t="shared" si="25"/>
        <v>46905</v>
      </c>
      <c r="B172">
        <f t="shared" si="20"/>
        <v>15</v>
      </c>
      <c r="C172">
        <v>171</v>
      </c>
      <c r="D172" s="4">
        <f t="shared" ca="1" si="21"/>
        <v>0</v>
      </c>
      <c r="E172" s="29">
        <f ca="1">IF(SUM(D172,F172,G172)&gt;=M171,0,IF(ISNA(VLOOKUP(A172,'Extra aflossing'!A:F,3,0)),0,VLOOKUP(A172,'Extra aflossing'!A:F,3,0))+IF(Datum_vandaag&lt;A172,Maandelijks_extra,0))</f>
        <v>0</v>
      </c>
      <c r="F172" s="4">
        <f t="shared" ca="1" si="22"/>
        <v>0</v>
      </c>
      <c r="G172" s="4">
        <f ca="1">M171*Invoer!$B$9/12</f>
        <v>0</v>
      </c>
      <c r="H172" s="4">
        <f ca="1">ABS(PMT(Invoer!$B$7/12,360-C172+1,M171,0))</f>
        <v>0</v>
      </c>
      <c r="I172" s="4">
        <f t="shared" ca="1" si="19"/>
        <v>0</v>
      </c>
      <c r="J172" s="4">
        <f t="shared" ca="1" si="23"/>
        <v>0</v>
      </c>
      <c r="K172" s="4">
        <f t="shared" ca="1" si="18"/>
        <v>0</v>
      </c>
      <c r="L172" s="4">
        <f t="shared" ca="1" si="24"/>
        <v>0</v>
      </c>
      <c r="M172" s="4">
        <f t="shared" ca="1" si="26"/>
        <v>0</v>
      </c>
    </row>
    <row r="173" spans="1:13" x14ac:dyDescent="0.25">
      <c r="A173" s="15">
        <f t="shared" si="25"/>
        <v>46935</v>
      </c>
      <c r="B173">
        <f t="shared" si="20"/>
        <v>15</v>
      </c>
      <c r="C173">
        <v>172</v>
      </c>
      <c r="D173" s="4">
        <f t="shared" ca="1" si="21"/>
        <v>0</v>
      </c>
      <c r="E173" s="29">
        <f ca="1">IF(SUM(D173,F173,G173)&gt;=M172,0,IF(ISNA(VLOOKUP(A173,'Extra aflossing'!A:F,3,0)),0,VLOOKUP(A173,'Extra aflossing'!A:F,3,0))+IF(Datum_vandaag&lt;A173,Maandelijks_extra,0))</f>
        <v>0</v>
      </c>
      <c r="F173" s="4">
        <f t="shared" ca="1" si="22"/>
        <v>0</v>
      </c>
      <c r="G173" s="4">
        <f ca="1">M172*Invoer!$B$9/12</f>
        <v>0</v>
      </c>
      <c r="H173" s="4">
        <f ca="1">ABS(PMT(Invoer!$B$7/12,360-C173+1,M172,0))</f>
        <v>0</v>
      </c>
      <c r="I173" s="4">
        <f t="shared" ca="1" si="19"/>
        <v>0</v>
      </c>
      <c r="J173" s="4">
        <f t="shared" ca="1" si="23"/>
        <v>0</v>
      </c>
      <c r="K173" s="4">
        <f t="shared" ca="1" si="18"/>
        <v>0</v>
      </c>
      <c r="L173" s="4">
        <f t="shared" ca="1" si="24"/>
        <v>0</v>
      </c>
      <c r="M173" s="4">
        <f t="shared" ca="1" si="26"/>
        <v>0</v>
      </c>
    </row>
    <row r="174" spans="1:13" x14ac:dyDescent="0.25">
      <c r="A174" s="15">
        <f t="shared" si="25"/>
        <v>46966</v>
      </c>
      <c r="B174">
        <f t="shared" si="20"/>
        <v>15</v>
      </c>
      <c r="C174">
        <v>173</v>
      </c>
      <c r="D174" s="4">
        <f t="shared" ca="1" si="21"/>
        <v>0</v>
      </c>
      <c r="E174" s="29">
        <f ca="1">IF(SUM(D174,F174,G174)&gt;=M173,0,IF(ISNA(VLOOKUP(A174,'Extra aflossing'!A:F,3,0)),0,VLOOKUP(A174,'Extra aflossing'!A:F,3,0))+IF(Datum_vandaag&lt;A174,Maandelijks_extra,0))</f>
        <v>0</v>
      </c>
      <c r="F174" s="4">
        <f t="shared" ca="1" si="22"/>
        <v>0</v>
      </c>
      <c r="G174" s="4">
        <f ca="1">M173*Invoer!$B$9/12</f>
        <v>0</v>
      </c>
      <c r="H174" s="4">
        <f ca="1">ABS(PMT(Invoer!$B$7/12,360-C174+1,M173,0))</f>
        <v>0</v>
      </c>
      <c r="I174" s="4">
        <f t="shared" ca="1" si="19"/>
        <v>0</v>
      </c>
      <c r="J174" s="4">
        <f t="shared" ca="1" si="23"/>
        <v>0</v>
      </c>
      <c r="K174" s="4">
        <f t="shared" ca="1" si="18"/>
        <v>0</v>
      </c>
      <c r="L174" s="4">
        <f t="shared" ca="1" si="24"/>
        <v>0</v>
      </c>
      <c r="M174" s="4">
        <f t="shared" ca="1" si="26"/>
        <v>0</v>
      </c>
    </row>
    <row r="175" spans="1:13" x14ac:dyDescent="0.25">
      <c r="A175" s="15">
        <f t="shared" si="25"/>
        <v>46997</v>
      </c>
      <c r="B175">
        <f t="shared" si="20"/>
        <v>15</v>
      </c>
      <c r="C175">
        <v>174</v>
      </c>
      <c r="D175" s="4">
        <f t="shared" ca="1" si="21"/>
        <v>0</v>
      </c>
      <c r="E175" s="29">
        <f ca="1">IF(SUM(D175,F175,G175)&gt;=M174,0,IF(ISNA(VLOOKUP(A175,'Extra aflossing'!A:F,3,0)),0,VLOOKUP(A175,'Extra aflossing'!A:F,3,0))+IF(Datum_vandaag&lt;A175,Maandelijks_extra,0))</f>
        <v>0</v>
      </c>
      <c r="F175" s="4">
        <f t="shared" ca="1" si="22"/>
        <v>0</v>
      </c>
      <c r="G175" s="4">
        <f ca="1">M174*Invoer!$B$9/12</f>
        <v>0</v>
      </c>
      <c r="H175" s="4">
        <f ca="1">ABS(PMT(Invoer!$B$7/12,360-C175+1,M174,0))</f>
        <v>0</v>
      </c>
      <c r="I175" s="4">
        <f t="shared" ca="1" si="19"/>
        <v>0</v>
      </c>
      <c r="J175" s="4">
        <f t="shared" ca="1" si="23"/>
        <v>0</v>
      </c>
      <c r="K175" s="4">
        <f t="shared" ca="1" si="18"/>
        <v>0</v>
      </c>
      <c r="L175" s="4">
        <f t="shared" ca="1" si="24"/>
        <v>0</v>
      </c>
      <c r="M175" s="4">
        <f t="shared" ca="1" si="26"/>
        <v>0</v>
      </c>
    </row>
    <row r="176" spans="1:13" x14ac:dyDescent="0.25">
      <c r="A176" s="15">
        <f t="shared" si="25"/>
        <v>47027</v>
      </c>
      <c r="B176">
        <f t="shared" si="20"/>
        <v>15</v>
      </c>
      <c r="C176">
        <v>175</v>
      </c>
      <c r="D176" s="4">
        <f t="shared" ca="1" si="21"/>
        <v>0</v>
      </c>
      <c r="E176" s="29">
        <f ca="1">IF(SUM(D176,F176,G176)&gt;=M175,0,IF(ISNA(VLOOKUP(A176,'Extra aflossing'!A:F,3,0)),0,VLOOKUP(A176,'Extra aflossing'!A:F,3,0))+IF(Datum_vandaag&lt;A176,Maandelijks_extra,0))</f>
        <v>0</v>
      </c>
      <c r="F176" s="4">
        <f t="shared" ca="1" si="22"/>
        <v>0</v>
      </c>
      <c r="G176" s="4">
        <f ca="1">M175*Invoer!$B$9/12</f>
        <v>0</v>
      </c>
      <c r="H176" s="4">
        <f ca="1">ABS(PMT(Invoer!$B$7/12,360-C176+1,M175,0))</f>
        <v>0</v>
      </c>
      <c r="I176" s="4">
        <f t="shared" ca="1" si="19"/>
        <v>0</v>
      </c>
      <c r="J176" s="4">
        <f t="shared" ca="1" si="23"/>
        <v>0</v>
      </c>
      <c r="K176" s="4">
        <f t="shared" ca="1" si="18"/>
        <v>0</v>
      </c>
      <c r="L176" s="4">
        <f t="shared" ca="1" si="24"/>
        <v>0</v>
      </c>
      <c r="M176" s="4">
        <f t="shared" ca="1" si="26"/>
        <v>0</v>
      </c>
    </row>
    <row r="177" spans="1:13" x14ac:dyDescent="0.25">
      <c r="A177" s="15">
        <f t="shared" si="25"/>
        <v>47058</v>
      </c>
      <c r="B177">
        <f t="shared" si="20"/>
        <v>15</v>
      </c>
      <c r="C177">
        <v>176</v>
      </c>
      <c r="D177" s="4">
        <f t="shared" ca="1" si="21"/>
        <v>0</v>
      </c>
      <c r="E177" s="29">
        <f ca="1">IF(SUM(D177,F177,G177)&gt;=M176,0,IF(ISNA(VLOOKUP(A177,'Extra aflossing'!A:F,3,0)),0,VLOOKUP(A177,'Extra aflossing'!A:F,3,0))+IF(Datum_vandaag&lt;A177,Maandelijks_extra,0))</f>
        <v>0</v>
      </c>
      <c r="F177" s="4">
        <f t="shared" ca="1" si="22"/>
        <v>0</v>
      </c>
      <c r="G177" s="4">
        <f ca="1">M176*Invoer!$B$9/12</f>
        <v>0</v>
      </c>
      <c r="H177" s="4">
        <f ca="1">ABS(PMT(Invoer!$B$7/12,360-C177+1,M176,0))</f>
        <v>0</v>
      </c>
      <c r="I177" s="4">
        <f t="shared" ca="1" si="19"/>
        <v>0</v>
      </c>
      <c r="J177" s="4">
        <f t="shared" ca="1" si="23"/>
        <v>0</v>
      </c>
      <c r="K177" s="4">
        <f t="shared" ca="1" si="18"/>
        <v>0</v>
      </c>
      <c r="L177" s="4">
        <f t="shared" ca="1" si="24"/>
        <v>0</v>
      </c>
      <c r="M177" s="4">
        <f t="shared" ca="1" si="26"/>
        <v>0</v>
      </c>
    </row>
    <row r="178" spans="1:13" x14ac:dyDescent="0.25">
      <c r="A178" s="15">
        <f t="shared" si="25"/>
        <v>47088</v>
      </c>
      <c r="B178">
        <f t="shared" si="20"/>
        <v>15</v>
      </c>
      <c r="C178">
        <v>177</v>
      </c>
      <c r="D178" s="4">
        <f t="shared" ca="1" si="21"/>
        <v>0</v>
      </c>
      <c r="E178" s="29">
        <f ca="1">IF(SUM(D178,F178,G178)&gt;=M177,0,IF(ISNA(VLOOKUP(A178,'Extra aflossing'!A:F,3,0)),0,VLOOKUP(A178,'Extra aflossing'!A:F,3,0))+IF(Datum_vandaag&lt;A178,Maandelijks_extra,0))</f>
        <v>0</v>
      </c>
      <c r="F178" s="4">
        <f t="shared" ca="1" si="22"/>
        <v>0</v>
      </c>
      <c r="G178" s="4">
        <f ca="1">M177*Invoer!$B$9/12</f>
        <v>0</v>
      </c>
      <c r="H178" s="4">
        <f ca="1">ABS(PMT(Invoer!$B$7/12,360-C178+1,M177,0))</f>
        <v>0</v>
      </c>
      <c r="I178" s="4">
        <f t="shared" ca="1" si="19"/>
        <v>0</v>
      </c>
      <c r="J178" s="4">
        <f t="shared" ca="1" si="23"/>
        <v>0</v>
      </c>
      <c r="K178" s="4">
        <f t="shared" ca="1" si="18"/>
        <v>0</v>
      </c>
      <c r="L178" s="4">
        <f t="shared" ca="1" si="24"/>
        <v>0</v>
      </c>
      <c r="M178" s="4">
        <f t="shared" ca="1" si="26"/>
        <v>0</v>
      </c>
    </row>
    <row r="179" spans="1:13" x14ac:dyDescent="0.25">
      <c r="A179" s="15">
        <f t="shared" si="25"/>
        <v>47119</v>
      </c>
      <c r="B179">
        <f t="shared" si="20"/>
        <v>15</v>
      </c>
      <c r="C179">
        <v>178</v>
      </c>
      <c r="D179" s="4">
        <f t="shared" ca="1" si="21"/>
        <v>0</v>
      </c>
      <c r="E179" s="29">
        <f ca="1">IF(SUM(D179,F179,G179)&gt;=M178,0,IF(ISNA(VLOOKUP(A179,'Extra aflossing'!A:F,3,0)),0,VLOOKUP(A179,'Extra aflossing'!A:F,3,0))+IF(Datum_vandaag&lt;A179,Maandelijks_extra,0))</f>
        <v>0</v>
      </c>
      <c r="F179" s="4">
        <f t="shared" ca="1" si="22"/>
        <v>0</v>
      </c>
      <c r="G179" s="4">
        <f ca="1">M178*Invoer!$B$9/12</f>
        <v>0</v>
      </c>
      <c r="H179" s="4">
        <f ca="1">ABS(PMT(Invoer!$B$7/12,360-C179+1,M178,0))</f>
        <v>0</v>
      </c>
      <c r="I179" s="4">
        <f t="shared" ca="1" si="19"/>
        <v>0</v>
      </c>
      <c r="J179" s="4">
        <f t="shared" ca="1" si="23"/>
        <v>0</v>
      </c>
      <c r="K179" s="4">
        <f t="shared" ca="1" si="18"/>
        <v>0</v>
      </c>
      <c r="L179" s="4">
        <f t="shared" ca="1" si="24"/>
        <v>0</v>
      </c>
      <c r="M179" s="4">
        <f t="shared" ca="1" si="26"/>
        <v>0</v>
      </c>
    </row>
    <row r="180" spans="1:13" x14ac:dyDescent="0.25">
      <c r="A180" s="15">
        <f t="shared" si="25"/>
        <v>47150</v>
      </c>
      <c r="B180">
        <f t="shared" si="20"/>
        <v>15</v>
      </c>
      <c r="C180">
        <v>179</v>
      </c>
      <c r="D180" s="4">
        <f t="shared" ca="1" si="21"/>
        <v>0</v>
      </c>
      <c r="E180" s="29">
        <f ca="1">IF(SUM(D180,F180,G180)&gt;=M179,0,IF(ISNA(VLOOKUP(A180,'Extra aflossing'!A:F,3,0)),0,VLOOKUP(A180,'Extra aflossing'!A:F,3,0))+IF(Datum_vandaag&lt;A180,Maandelijks_extra,0))</f>
        <v>0</v>
      </c>
      <c r="F180" s="4">
        <f t="shared" ca="1" si="22"/>
        <v>0</v>
      </c>
      <c r="G180" s="4">
        <f ca="1">M179*Invoer!$B$9/12</f>
        <v>0</v>
      </c>
      <c r="H180" s="4">
        <f ca="1">ABS(PMT(Invoer!$B$7/12,360-C180+1,M179,0))</f>
        <v>0</v>
      </c>
      <c r="I180" s="4">
        <f t="shared" ca="1" si="19"/>
        <v>0</v>
      </c>
      <c r="J180" s="4">
        <f t="shared" ca="1" si="23"/>
        <v>0</v>
      </c>
      <c r="K180" s="4">
        <f t="shared" ca="1" si="18"/>
        <v>0</v>
      </c>
      <c r="L180" s="4">
        <f t="shared" ca="1" si="24"/>
        <v>0</v>
      </c>
      <c r="M180" s="4">
        <f t="shared" ca="1" si="26"/>
        <v>0</v>
      </c>
    </row>
    <row r="181" spans="1:13" x14ac:dyDescent="0.25">
      <c r="A181" s="15">
        <f t="shared" si="25"/>
        <v>47178</v>
      </c>
      <c r="B181">
        <f t="shared" si="20"/>
        <v>15</v>
      </c>
      <c r="C181">
        <v>180</v>
      </c>
      <c r="D181" s="4">
        <f t="shared" ca="1" si="21"/>
        <v>0</v>
      </c>
      <c r="E181" s="29">
        <f ca="1">IF(SUM(D181,F181,G181)&gt;=M180,0,IF(ISNA(VLOOKUP(A181,'Extra aflossing'!A:F,3,0)),0,VLOOKUP(A181,'Extra aflossing'!A:F,3,0))+IF(Datum_vandaag&lt;A181,Maandelijks_extra,0))</f>
        <v>0</v>
      </c>
      <c r="F181" s="4">
        <f t="shared" ca="1" si="22"/>
        <v>0</v>
      </c>
      <c r="G181" s="4">
        <f ca="1">M180*Invoer!$B$9/12</f>
        <v>0</v>
      </c>
      <c r="H181" s="4">
        <f ca="1">ABS(PMT(Invoer!$B$7/12,360-C181+1,M180,0))</f>
        <v>0</v>
      </c>
      <c r="I181" s="4">
        <f t="shared" ca="1" si="19"/>
        <v>0</v>
      </c>
      <c r="J181" s="4">
        <f t="shared" ca="1" si="23"/>
        <v>0</v>
      </c>
      <c r="K181" s="4">
        <f t="shared" ca="1" si="18"/>
        <v>0</v>
      </c>
      <c r="L181" s="4">
        <f t="shared" ca="1" si="24"/>
        <v>0</v>
      </c>
      <c r="M181" s="4">
        <f t="shared" ca="1" si="26"/>
        <v>0</v>
      </c>
    </row>
    <row r="182" spans="1:13" x14ac:dyDescent="0.25">
      <c r="A182" s="15">
        <f t="shared" si="25"/>
        <v>47209</v>
      </c>
      <c r="B182">
        <f t="shared" si="20"/>
        <v>16</v>
      </c>
      <c r="C182">
        <v>181</v>
      </c>
      <c r="D182" s="4">
        <f t="shared" ca="1" si="21"/>
        <v>0</v>
      </c>
      <c r="E182" s="29">
        <f ca="1">IF(SUM(D182,F182,G182)&gt;=M181,0,IF(ISNA(VLOOKUP(A182,'Extra aflossing'!A:F,3,0)),0,VLOOKUP(A182,'Extra aflossing'!A:F,3,0))+IF(Datum_vandaag&lt;A182,Maandelijks_extra,0))</f>
        <v>0</v>
      </c>
      <c r="F182" s="4">
        <f t="shared" ca="1" si="22"/>
        <v>0</v>
      </c>
      <c r="G182" s="4">
        <f ca="1">M181*Invoer!$B$10/12</f>
        <v>0</v>
      </c>
      <c r="H182" s="4">
        <f ca="1">ABS(PMT(Invoer!$B$7/12,360-C182+1,M181,0))</f>
        <v>0</v>
      </c>
      <c r="I182" s="4">
        <f t="shared" ca="1" si="19"/>
        <v>0</v>
      </c>
      <c r="J182" s="4">
        <f t="shared" ca="1" si="23"/>
        <v>0</v>
      </c>
      <c r="K182" s="4">
        <f t="shared" ca="1" si="18"/>
        <v>0</v>
      </c>
      <c r="L182" s="4">
        <f t="shared" ca="1" si="24"/>
        <v>0</v>
      </c>
      <c r="M182" s="4">
        <f t="shared" ca="1" si="26"/>
        <v>0</v>
      </c>
    </row>
    <row r="183" spans="1:13" x14ac:dyDescent="0.25">
      <c r="A183" s="15">
        <f t="shared" si="25"/>
        <v>47239</v>
      </c>
      <c r="B183">
        <f t="shared" si="20"/>
        <v>16</v>
      </c>
      <c r="C183">
        <v>182</v>
      </c>
      <c r="D183" s="4">
        <f t="shared" ca="1" si="21"/>
        <v>0</v>
      </c>
      <c r="E183" s="29">
        <f ca="1">IF(SUM(D183,F183,G183)&gt;=M182,0,IF(ISNA(VLOOKUP(A183,'Extra aflossing'!A:F,3,0)),0,VLOOKUP(A183,'Extra aflossing'!A:F,3,0))+IF(Datum_vandaag&lt;A183,Maandelijks_extra,0))</f>
        <v>0</v>
      </c>
      <c r="F183" s="4">
        <f t="shared" ca="1" si="22"/>
        <v>0</v>
      </c>
      <c r="G183" s="4">
        <f ca="1">M182*Invoer!$B$10/12</f>
        <v>0</v>
      </c>
      <c r="H183" s="4">
        <f ca="1">ABS(PMT(Invoer!$B$7/12,360-C183+1,M182,0))</f>
        <v>0</v>
      </c>
      <c r="I183" s="4">
        <f t="shared" ca="1" si="19"/>
        <v>0</v>
      </c>
      <c r="J183" s="4">
        <f t="shared" ca="1" si="23"/>
        <v>0</v>
      </c>
      <c r="K183" s="4">
        <f t="shared" ca="1" si="18"/>
        <v>0</v>
      </c>
      <c r="L183" s="4">
        <f t="shared" ca="1" si="24"/>
        <v>0</v>
      </c>
      <c r="M183" s="4">
        <f t="shared" ca="1" si="26"/>
        <v>0</v>
      </c>
    </row>
    <row r="184" spans="1:13" x14ac:dyDescent="0.25">
      <c r="A184" s="15">
        <f t="shared" si="25"/>
        <v>47270</v>
      </c>
      <c r="B184">
        <f t="shared" si="20"/>
        <v>16</v>
      </c>
      <c r="C184">
        <v>183</v>
      </c>
      <c r="D184" s="4">
        <f t="shared" ca="1" si="21"/>
        <v>0</v>
      </c>
      <c r="E184" s="29">
        <f ca="1">IF(SUM(D184,F184,G184)&gt;=M183,0,IF(ISNA(VLOOKUP(A184,'Extra aflossing'!A:F,3,0)),0,VLOOKUP(A184,'Extra aflossing'!A:F,3,0))+IF(Datum_vandaag&lt;A184,Maandelijks_extra,0))</f>
        <v>0</v>
      </c>
      <c r="F184" s="4">
        <f t="shared" ca="1" si="22"/>
        <v>0</v>
      </c>
      <c r="G184" s="4">
        <f ca="1">M183*Invoer!$B$10/12</f>
        <v>0</v>
      </c>
      <c r="H184" s="4">
        <f ca="1">ABS(PMT(Invoer!$B$7/12,360-C184+1,M183,0))</f>
        <v>0</v>
      </c>
      <c r="I184" s="4">
        <f t="shared" ca="1" si="19"/>
        <v>0</v>
      </c>
      <c r="J184" s="4">
        <f t="shared" ca="1" si="23"/>
        <v>0</v>
      </c>
      <c r="K184" s="4">
        <f t="shared" ca="1" si="18"/>
        <v>0</v>
      </c>
      <c r="L184" s="4">
        <f t="shared" ca="1" si="24"/>
        <v>0</v>
      </c>
      <c r="M184" s="4">
        <f t="shared" ca="1" si="26"/>
        <v>0</v>
      </c>
    </row>
    <row r="185" spans="1:13" x14ac:dyDescent="0.25">
      <c r="A185" s="15">
        <f t="shared" si="25"/>
        <v>47300</v>
      </c>
      <c r="B185">
        <f t="shared" si="20"/>
        <v>16</v>
      </c>
      <c r="C185">
        <v>184</v>
      </c>
      <c r="D185" s="4">
        <f t="shared" ca="1" si="21"/>
        <v>0</v>
      </c>
      <c r="E185" s="29">
        <f ca="1">IF(SUM(D185,F185,G185)&gt;=M184,0,IF(ISNA(VLOOKUP(A185,'Extra aflossing'!A:F,3,0)),0,VLOOKUP(A185,'Extra aflossing'!A:F,3,0))+IF(Datum_vandaag&lt;A185,Maandelijks_extra,0))</f>
        <v>0</v>
      </c>
      <c r="F185" s="4">
        <f t="shared" ca="1" si="22"/>
        <v>0</v>
      </c>
      <c r="G185" s="4">
        <f ca="1">M184*Invoer!$B$10/12</f>
        <v>0</v>
      </c>
      <c r="H185" s="4">
        <f ca="1">ABS(PMT(Invoer!$B$7/12,360-C185+1,M184,0))</f>
        <v>0</v>
      </c>
      <c r="I185" s="4">
        <f t="shared" ca="1" si="19"/>
        <v>0</v>
      </c>
      <c r="J185" s="4">
        <f t="shared" ca="1" si="23"/>
        <v>0</v>
      </c>
      <c r="K185" s="4">
        <f t="shared" ca="1" si="18"/>
        <v>0</v>
      </c>
      <c r="L185" s="4">
        <f t="shared" ca="1" si="24"/>
        <v>0</v>
      </c>
      <c r="M185" s="4">
        <f t="shared" ca="1" si="26"/>
        <v>0</v>
      </c>
    </row>
    <row r="186" spans="1:13" x14ac:dyDescent="0.25">
      <c r="A186" s="15">
        <f t="shared" si="25"/>
        <v>47331</v>
      </c>
      <c r="B186">
        <f t="shared" si="20"/>
        <v>16</v>
      </c>
      <c r="C186">
        <v>185</v>
      </c>
      <c r="D186" s="4">
        <f t="shared" ca="1" si="21"/>
        <v>0</v>
      </c>
      <c r="E186" s="29">
        <f ca="1">IF(SUM(D186,F186,G186)&gt;=M185,0,IF(ISNA(VLOOKUP(A186,'Extra aflossing'!A:F,3,0)),0,VLOOKUP(A186,'Extra aflossing'!A:F,3,0))+IF(Datum_vandaag&lt;A186,Maandelijks_extra,0))</f>
        <v>0</v>
      </c>
      <c r="F186" s="4">
        <f t="shared" ca="1" si="22"/>
        <v>0</v>
      </c>
      <c r="G186" s="4">
        <f ca="1">M185*Invoer!$B$10/12</f>
        <v>0</v>
      </c>
      <c r="H186" s="4">
        <f ca="1">ABS(PMT(Invoer!$B$7/12,360-C186+1,M185,0))</f>
        <v>0</v>
      </c>
      <c r="I186" s="4">
        <f t="shared" ca="1" si="19"/>
        <v>0</v>
      </c>
      <c r="J186" s="4">
        <f t="shared" ca="1" si="23"/>
        <v>0</v>
      </c>
      <c r="K186" s="4">
        <f t="shared" ref="K186:K249" ca="1" si="27">SUM(E186,F186,H186)</f>
        <v>0</v>
      </c>
      <c r="L186" s="4">
        <f t="shared" ca="1" si="24"/>
        <v>0</v>
      </c>
      <c r="M186" s="4">
        <f t="shared" ca="1" si="26"/>
        <v>0</v>
      </c>
    </row>
    <row r="187" spans="1:13" x14ac:dyDescent="0.25">
      <c r="A187" s="15">
        <f t="shared" si="25"/>
        <v>47362</v>
      </c>
      <c r="B187">
        <f t="shared" si="20"/>
        <v>16</v>
      </c>
      <c r="C187">
        <v>186</v>
      </c>
      <c r="D187" s="4">
        <f t="shared" ca="1" si="21"/>
        <v>0</v>
      </c>
      <c r="E187" s="29">
        <f ca="1">IF(SUM(D187,F187,G187)&gt;=M186,0,IF(ISNA(VLOOKUP(A187,'Extra aflossing'!A:F,3,0)),0,VLOOKUP(A187,'Extra aflossing'!A:F,3,0))+IF(Datum_vandaag&lt;A187,Maandelijks_extra,0))</f>
        <v>0</v>
      </c>
      <c r="F187" s="4">
        <f t="shared" ca="1" si="22"/>
        <v>0</v>
      </c>
      <c r="G187" s="4">
        <f ca="1">M186*Invoer!$B$10/12</f>
        <v>0</v>
      </c>
      <c r="H187" s="4">
        <f ca="1">ABS(PMT(Invoer!$B$7/12,360-C187+1,M186,0))</f>
        <v>0</v>
      </c>
      <c r="I187" s="4">
        <f t="shared" ca="1" si="19"/>
        <v>0</v>
      </c>
      <c r="J187" s="4">
        <f t="shared" ca="1" si="23"/>
        <v>0</v>
      </c>
      <c r="K187" s="4">
        <f t="shared" ca="1" si="27"/>
        <v>0</v>
      </c>
      <c r="L187" s="4">
        <f t="shared" ca="1" si="24"/>
        <v>0</v>
      </c>
      <c r="M187" s="4">
        <f t="shared" ca="1" si="26"/>
        <v>0</v>
      </c>
    </row>
    <row r="188" spans="1:13" x14ac:dyDescent="0.25">
      <c r="A188" s="15">
        <f t="shared" si="25"/>
        <v>47392</v>
      </c>
      <c r="B188">
        <f t="shared" si="20"/>
        <v>16</v>
      </c>
      <c r="C188">
        <v>187</v>
      </c>
      <c r="D188" s="4">
        <f t="shared" ca="1" si="21"/>
        <v>0</v>
      </c>
      <c r="E188" s="29">
        <f ca="1">IF(SUM(D188,F188,G188)&gt;=M187,0,IF(ISNA(VLOOKUP(A188,'Extra aflossing'!A:F,3,0)),0,VLOOKUP(A188,'Extra aflossing'!A:F,3,0))+IF(Datum_vandaag&lt;A188,Maandelijks_extra,0))</f>
        <v>0</v>
      </c>
      <c r="F188" s="4">
        <f t="shared" ca="1" si="22"/>
        <v>0</v>
      </c>
      <c r="G188" s="4">
        <f ca="1">M187*Invoer!$B$10/12</f>
        <v>0</v>
      </c>
      <c r="H188" s="4">
        <f ca="1">ABS(PMT(Invoer!$B$7/12,360-C188+1,M187,0))</f>
        <v>0</v>
      </c>
      <c r="I188" s="4">
        <f t="shared" ca="1" si="19"/>
        <v>0</v>
      </c>
      <c r="J188" s="4">
        <f t="shared" ca="1" si="23"/>
        <v>0</v>
      </c>
      <c r="K188" s="4">
        <f t="shared" ca="1" si="27"/>
        <v>0</v>
      </c>
      <c r="L188" s="4">
        <f t="shared" ca="1" si="24"/>
        <v>0</v>
      </c>
      <c r="M188" s="4">
        <f t="shared" ca="1" si="26"/>
        <v>0</v>
      </c>
    </row>
    <row r="189" spans="1:13" x14ac:dyDescent="0.25">
      <c r="A189" s="15">
        <f t="shared" si="25"/>
        <v>47423</v>
      </c>
      <c r="B189">
        <f t="shared" si="20"/>
        <v>16</v>
      </c>
      <c r="C189">
        <v>188</v>
      </c>
      <c r="D189" s="4">
        <f t="shared" ca="1" si="21"/>
        <v>0</v>
      </c>
      <c r="E189" s="29">
        <f ca="1">IF(SUM(D189,F189,G189)&gt;=M188,0,IF(ISNA(VLOOKUP(A189,'Extra aflossing'!A:F,3,0)),0,VLOOKUP(A189,'Extra aflossing'!A:F,3,0))+IF(Datum_vandaag&lt;A189,Maandelijks_extra,0))</f>
        <v>0</v>
      </c>
      <c r="F189" s="4">
        <f t="shared" ca="1" si="22"/>
        <v>0</v>
      </c>
      <c r="G189" s="4">
        <f ca="1">M188*Invoer!$B$10/12</f>
        <v>0</v>
      </c>
      <c r="H189" s="4">
        <f ca="1">ABS(PMT(Invoer!$B$7/12,360-C189+1,M188,0))</f>
        <v>0</v>
      </c>
      <c r="I189" s="4">
        <f t="shared" ca="1" si="19"/>
        <v>0</v>
      </c>
      <c r="J189" s="4">
        <f t="shared" ca="1" si="23"/>
        <v>0</v>
      </c>
      <c r="K189" s="4">
        <f t="shared" ca="1" si="27"/>
        <v>0</v>
      </c>
      <c r="L189" s="4">
        <f t="shared" ca="1" si="24"/>
        <v>0</v>
      </c>
      <c r="M189" s="4">
        <f t="shared" ca="1" si="26"/>
        <v>0</v>
      </c>
    </row>
    <row r="190" spans="1:13" x14ac:dyDescent="0.25">
      <c r="A190" s="15">
        <f t="shared" si="25"/>
        <v>47453</v>
      </c>
      <c r="B190">
        <f t="shared" si="20"/>
        <v>16</v>
      </c>
      <c r="C190">
        <v>189</v>
      </c>
      <c r="D190" s="4">
        <f t="shared" ca="1" si="21"/>
        <v>0</v>
      </c>
      <c r="E190" s="29">
        <f ca="1">IF(SUM(D190,F190,G190)&gt;=M189,0,IF(ISNA(VLOOKUP(A190,'Extra aflossing'!A:F,3,0)),0,VLOOKUP(A190,'Extra aflossing'!A:F,3,0))+IF(Datum_vandaag&lt;A190,Maandelijks_extra,0))</f>
        <v>0</v>
      </c>
      <c r="F190" s="4">
        <f t="shared" ca="1" si="22"/>
        <v>0</v>
      </c>
      <c r="G190" s="4">
        <f ca="1">M189*Invoer!$B$10/12</f>
        <v>0</v>
      </c>
      <c r="H190" s="4">
        <f ca="1">ABS(PMT(Invoer!$B$7/12,360-C190+1,M189,0))</f>
        <v>0</v>
      </c>
      <c r="I190" s="4">
        <f t="shared" ca="1" si="19"/>
        <v>0</v>
      </c>
      <c r="J190" s="4">
        <f t="shared" ca="1" si="23"/>
        <v>0</v>
      </c>
      <c r="K190" s="4">
        <f t="shared" ca="1" si="27"/>
        <v>0</v>
      </c>
      <c r="L190" s="4">
        <f t="shared" ca="1" si="24"/>
        <v>0</v>
      </c>
      <c r="M190" s="4">
        <f t="shared" ca="1" si="26"/>
        <v>0</v>
      </c>
    </row>
    <row r="191" spans="1:13" x14ac:dyDescent="0.25">
      <c r="A191" s="15">
        <f t="shared" si="25"/>
        <v>47484</v>
      </c>
      <c r="B191">
        <f t="shared" si="20"/>
        <v>16</v>
      </c>
      <c r="C191">
        <v>190</v>
      </c>
      <c r="D191" s="4">
        <f t="shared" ca="1" si="21"/>
        <v>0</v>
      </c>
      <c r="E191" s="29">
        <f ca="1">IF(SUM(D191,F191,G191)&gt;=M190,0,IF(ISNA(VLOOKUP(A191,'Extra aflossing'!A:F,3,0)),0,VLOOKUP(A191,'Extra aflossing'!A:F,3,0))+IF(Datum_vandaag&lt;A191,Maandelijks_extra,0))</f>
        <v>0</v>
      </c>
      <c r="F191" s="4">
        <f t="shared" ca="1" si="22"/>
        <v>0</v>
      </c>
      <c r="G191" s="4">
        <f ca="1">M190*Invoer!$B$10/12</f>
        <v>0</v>
      </c>
      <c r="H191" s="4">
        <f ca="1">ABS(PMT(Invoer!$B$7/12,360-C191+1,M190,0))</f>
        <v>0</v>
      </c>
      <c r="I191" s="4">
        <f t="shared" ca="1" si="19"/>
        <v>0</v>
      </c>
      <c r="J191" s="4">
        <f t="shared" ca="1" si="23"/>
        <v>0</v>
      </c>
      <c r="K191" s="4">
        <f t="shared" ca="1" si="27"/>
        <v>0</v>
      </c>
      <c r="L191" s="4">
        <f t="shared" ca="1" si="24"/>
        <v>0</v>
      </c>
      <c r="M191" s="4">
        <f t="shared" ca="1" si="26"/>
        <v>0</v>
      </c>
    </row>
    <row r="192" spans="1:13" x14ac:dyDescent="0.25">
      <c r="A192" s="15">
        <f t="shared" si="25"/>
        <v>47515</v>
      </c>
      <c r="B192">
        <f t="shared" si="20"/>
        <v>16</v>
      </c>
      <c r="C192">
        <v>191</v>
      </c>
      <c r="D192" s="4">
        <f t="shared" ca="1" si="21"/>
        <v>0</v>
      </c>
      <c r="E192" s="29">
        <f ca="1">IF(SUM(D192,F192,G192)&gt;=M191,0,IF(ISNA(VLOOKUP(A192,'Extra aflossing'!A:F,3,0)),0,VLOOKUP(A192,'Extra aflossing'!A:F,3,0))+IF(Datum_vandaag&lt;A192,Maandelijks_extra,0))</f>
        <v>0</v>
      </c>
      <c r="F192" s="4">
        <f t="shared" ca="1" si="22"/>
        <v>0</v>
      </c>
      <c r="G192" s="4">
        <f ca="1">M191*Invoer!$B$10/12</f>
        <v>0</v>
      </c>
      <c r="H192" s="4">
        <f ca="1">ABS(PMT(Invoer!$B$7/12,360-C192+1,M191,0))</f>
        <v>0</v>
      </c>
      <c r="I192" s="4">
        <f t="shared" ca="1" si="19"/>
        <v>0</v>
      </c>
      <c r="J192" s="4">
        <f t="shared" ca="1" si="23"/>
        <v>0</v>
      </c>
      <c r="K192" s="4">
        <f t="shared" ca="1" si="27"/>
        <v>0</v>
      </c>
      <c r="L192" s="4">
        <f t="shared" ca="1" si="24"/>
        <v>0</v>
      </c>
      <c r="M192" s="4">
        <f t="shared" ca="1" si="26"/>
        <v>0</v>
      </c>
    </row>
    <row r="193" spans="1:13" x14ac:dyDescent="0.25">
      <c r="A193" s="15">
        <f t="shared" si="25"/>
        <v>47543</v>
      </c>
      <c r="B193">
        <f t="shared" si="20"/>
        <v>16</v>
      </c>
      <c r="C193">
        <v>192</v>
      </c>
      <c r="D193" s="4">
        <f t="shared" ca="1" si="21"/>
        <v>0</v>
      </c>
      <c r="E193" s="29">
        <f ca="1">IF(SUM(D193,F193,G193)&gt;=M192,0,IF(ISNA(VLOOKUP(A193,'Extra aflossing'!A:F,3,0)),0,VLOOKUP(A193,'Extra aflossing'!A:F,3,0))+IF(Datum_vandaag&lt;A193,Maandelijks_extra,0))</f>
        <v>0</v>
      </c>
      <c r="F193" s="4">
        <f t="shared" ca="1" si="22"/>
        <v>0</v>
      </c>
      <c r="G193" s="4">
        <f ca="1">M192*Invoer!$B$10/12</f>
        <v>0</v>
      </c>
      <c r="H193" s="4">
        <f ca="1">ABS(PMT(Invoer!$B$7/12,360-C193+1,M192,0))</f>
        <v>0</v>
      </c>
      <c r="I193" s="4">
        <f t="shared" ca="1" si="19"/>
        <v>0</v>
      </c>
      <c r="J193" s="4">
        <f t="shared" ca="1" si="23"/>
        <v>0</v>
      </c>
      <c r="K193" s="4">
        <f t="shared" ca="1" si="27"/>
        <v>0</v>
      </c>
      <c r="L193" s="4">
        <f t="shared" ca="1" si="24"/>
        <v>0</v>
      </c>
      <c r="M193" s="4">
        <f t="shared" ca="1" si="26"/>
        <v>0</v>
      </c>
    </row>
    <row r="194" spans="1:13" x14ac:dyDescent="0.25">
      <c r="A194" s="15">
        <f t="shared" si="25"/>
        <v>47574</v>
      </c>
      <c r="B194">
        <f t="shared" si="20"/>
        <v>17</v>
      </c>
      <c r="C194">
        <v>193</v>
      </c>
      <c r="D194" s="4">
        <f t="shared" ca="1" si="21"/>
        <v>0</v>
      </c>
      <c r="E194" s="29">
        <f ca="1">IF(SUM(D194,F194,G194)&gt;=M193,0,IF(ISNA(VLOOKUP(A194,'Extra aflossing'!A:F,3,0)),0,VLOOKUP(A194,'Extra aflossing'!A:F,3,0))+IF(Datum_vandaag&lt;A194,Maandelijks_extra,0))</f>
        <v>0</v>
      </c>
      <c r="F194" s="4">
        <f t="shared" ca="1" si="22"/>
        <v>0</v>
      </c>
      <c r="G194" s="4">
        <f ca="1">M193*Invoer!$B$10/12</f>
        <v>0</v>
      </c>
      <c r="H194" s="4">
        <f ca="1">ABS(PMT(Invoer!$B$7/12,360-C194+1,M193,0))</f>
        <v>0</v>
      </c>
      <c r="I194" s="4">
        <f t="shared" ref="I194:I257" ca="1" si="28">IF(G194-(Eigenwoningforfait/12)&lt;=0,0,(G194-(Eigenwoningforfait/12))*Belastingpercentage)</f>
        <v>0</v>
      </c>
      <c r="J194" s="4">
        <f t="shared" ca="1" si="23"/>
        <v>0</v>
      </c>
      <c r="K194" s="4">
        <f t="shared" ca="1" si="27"/>
        <v>0</v>
      </c>
      <c r="L194" s="4">
        <f t="shared" ca="1" si="24"/>
        <v>0</v>
      </c>
      <c r="M194" s="4">
        <f t="shared" ca="1" si="26"/>
        <v>0</v>
      </c>
    </row>
    <row r="195" spans="1:13" x14ac:dyDescent="0.25">
      <c r="A195" s="15">
        <f t="shared" si="25"/>
        <v>47604</v>
      </c>
      <c r="B195">
        <f t="shared" ref="B195:B258" si="29">CEILING(C195/12,1)</f>
        <v>17</v>
      </c>
      <c r="C195">
        <v>194</v>
      </c>
      <c r="D195" s="4">
        <f t="shared" ref="D195:D258" ca="1" si="30">H195-G195</f>
        <v>0</v>
      </c>
      <c r="E195" s="29">
        <f ca="1">IF(SUM(D195,F195,G195)&gt;=M194,0,IF(ISNA(VLOOKUP(A195,'Extra aflossing'!A:F,3,0)),0,VLOOKUP(A195,'Extra aflossing'!A:F,3,0))+IF(Datum_vandaag&lt;A195,Maandelijks_extra,0))</f>
        <v>0</v>
      </c>
      <c r="F195" s="4">
        <f t="shared" ref="F195:F258" ca="1" si="31">IF(A195&lt;=Stoppen_vrijwillig_aflos,IF(AND(Wat_wil_ik_maandelijks_betalen&gt;H195,A195&gt;=per_wanneer),IF(M194&gt;=0,IF(M194&gt;=Wat_wil_ik_maandelijks_betalen,(Wat_wil_ik_maandelijks_betalen-H195),M194-D195)),0),0)</f>
        <v>0</v>
      </c>
      <c r="G195" s="4">
        <f ca="1">M194*Invoer!$B$10/12</f>
        <v>0</v>
      </c>
      <c r="H195" s="4">
        <f ca="1">ABS(PMT(Invoer!$B$7/12,360-C195+1,M194,0))</f>
        <v>0</v>
      </c>
      <c r="I195" s="4">
        <f t="shared" ca="1" si="28"/>
        <v>0</v>
      </c>
      <c r="J195" s="4">
        <f t="shared" ref="J195:J258" ca="1" si="32">H195-I195</f>
        <v>0</v>
      </c>
      <c r="K195" s="4">
        <f t="shared" ca="1" si="27"/>
        <v>0</v>
      </c>
      <c r="L195" s="4">
        <f t="shared" ref="L195:L258" ca="1" si="33">K195-I195</f>
        <v>0</v>
      </c>
      <c r="M195" s="4">
        <f t="shared" ca="1" si="26"/>
        <v>0</v>
      </c>
    </row>
    <row r="196" spans="1:13" x14ac:dyDescent="0.25">
      <c r="A196" s="15">
        <f t="shared" ref="A196:A259" si="34">DATE(YEAR(A195),MONTH(A195)+1,DAY(A195))</f>
        <v>47635</v>
      </c>
      <c r="B196">
        <f t="shared" si="29"/>
        <v>17</v>
      </c>
      <c r="C196">
        <v>195</v>
      </c>
      <c r="D196" s="4">
        <f t="shared" ca="1" si="30"/>
        <v>0</v>
      </c>
      <c r="E196" s="29">
        <f ca="1">IF(SUM(D196,F196,G196)&gt;=M195,0,IF(ISNA(VLOOKUP(A196,'Extra aflossing'!A:F,3,0)),0,VLOOKUP(A196,'Extra aflossing'!A:F,3,0))+IF(Datum_vandaag&lt;A196,Maandelijks_extra,0))</f>
        <v>0</v>
      </c>
      <c r="F196" s="4">
        <f t="shared" ca="1" si="31"/>
        <v>0</v>
      </c>
      <c r="G196" s="4">
        <f ca="1">M195*Invoer!$B$10/12</f>
        <v>0</v>
      </c>
      <c r="H196" s="4">
        <f ca="1">ABS(PMT(Invoer!$B$7/12,360-C196+1,M195,0))</f>
        <v>0</v>
      </c>
      <c r="I196" s="4">
        <f t="shared" ca="1" si="28"/>
        <v>0</v>
      </c>
      <c r="J196" s="4">
        <f t="shared" ca="1" si="32"/>
        <v>0</v>
      </c>
      <c r="K196" s="4">
        <f t="shared" ca="1" si="27"/>
        <v>0</v>
      </c>
      <c r="L196" s="4">
        <f t="shared" ca="1" si="33"/>
        <v>0</v>
      </c>
      <c r="M196" s="4">
        <f t="shared" ref="M196:M259" ca="1" si="35">M195-D196-E196-F196</f>
        <v>0</v>
      </c>
    </row>
    <row r="197" spans="1:13" x14ac:dyDescent="0.25">
      <c r="A197" s="15">
        <f t="shared" si="34"/>
        <v>47665</v>
      </c>
      <c r="B197">
        <f t="shared" si="29"/>
        <v>17</v>
      </c>
      <c r="C197">
        <v>196</v>
      </c>
      <c r="D197" s="4">
        <f t="shared" ca="1" si="30"/>
        <v>0</v>
      </c>
      <c r="E197" s="29">
        <f ca="1">IF(SUM(D197,F197,G197)&gt;=M196,0,IF(ISNA(VLOOKUP(A197,'Extra aflossing'!A:F,3,0)),0,VLOOKUP(A197,'Extra aflossing'!A:F,3,0))+IF(Datum_vandaag&lt;A197,Maandelijks_extra,0))</f>
        <v>0</v>
      </c>
      <c r="F197" s="4">
        <f t="shared" ca="1" si="31"/>
        <v>0</v>
      </c>
      <c r="G197" s="4">
        <f ca="1">M196*Invoer!$B$10/12</f>
        <v>0</v>
      </c>
      <c r="H197" s="4">
        <f ca="1">ABS(PMT(Invoer!$B$7/12,360-C197+1,M196,0))</f>
        <v>0</v>
      </c>
      <c r="I197" s="4">
        <f t="shared" ca="1" si="28"/>
        <v>0</v>
      </c>
      <c r="J197" s="4">
        <f t="shared" ca="1" si="32"/>
        <v>0</v>
      </c>
      <c r="K197" s="4">
        <f t="shared" ca="1" si="27"/>
        <v>0</v>
      </c>
      <c r="L197" s="4">
        <f t="shared" ca="1" si="33"/>
        <v>0</v>
      </c>
      <c r="M197" s="4">
        <f t="shared" ca="1" si="35"/>
        <v>0</v>
      </c>
    </row>
    <row r="198" spans="1:13" x14ac:dyDescent="0.25">
      <c r="A198" s="15">
        <f t="shared" si="34"/>
        <v>47696</v>
      </c>
      <c r="B198">
        <f t="shared" si="29"/>
        <v>17</v>
      </c>
      <c r="C198">
        <v>197</v>
      </c>
      <c r="D198" s="4">
        <f t="shared" ca="1" si="30"/>
        <v>0</v>
      </c>
      <c r="E198" s="29">
        <f ca="1">IF(SUM(D198,F198,G198)&gt;=M197,0,IF(ISNA(VLOOKUP(A198,'Extra aflossing'!A:F,3,0)),0,VLOOKUP(A198,'Extra aflossing'!A:F,3,0))+IF(Datum_vandaag&lt;A198,Maandelijks_extra,0))</f>
        <v>0</v>
      </c>
      <c r="F198" s="4">
        <f t="shared" ca="1" si="31"/>
        <v>0</v>
      </c>
      <c r="G198" s="4">
        <f ca="1">M197*Invoer!$B$10/12</f>
        <v>0</v>
      </c>
      <c r="H198" s="4">
        <f ca="1">ABS(PMT(Invoer!$B$7/12,360-C198+1,M197,0))</f>
        <v>0</v>
      </c>
      <c r="I198" s="4">
        <f t="shared" ca="1" si="28"/>
        <v>0</v>
      </c>
      <c r="J198" s="4">
        <f t="shared" ca="1" si="32"/>
        <v>0</v>
      </c>
      <c r="K198" s="4">
        <f t="shared" ca="1" si="27"/>
        <v>0</v>
      </c>
      <c r="L198" s="4">
        <f t="shared" ca="1" si="33"/>
        <v>0</v>
      </c>
      <c r="M198" s="4">
        <f t="shared" ca="1" si="35"/>
        <v>0</v>
      </c>
    </row>
    <row r="199" spans="1:13" x14ac:dyDescent="0.25">
      <c r="A199" s="15">
        <f t="shared" si="34"/>
        <v>47727</v>
      </c>
      <c r="B199">
        <f t="shared" si="29"/>
        <v>17</v>
      </c>
      <c r="C199">
        <v>198</v>
      </c>
      <c r="D199" s="4">
        <f t="shared" ca="1" si="30"/>
        <v>0</v>
      </c>
      <c r="E199" s="29">
        <f ca="1">IF(SUM(D199,F199,G199)&gt;=M198,0,IF(ISNA(VLOOKUP(A199,'Extra aflossing'!A:F,3,0)),0,VLOOKUP(A199,'Extra aflossing'!A:F,3,0))+IF(Datum_vandaag&lt;A199,Maandelijks_extra,0))</f>
        <v>0</v>
      </c>
      <c r="F199" s="4">
        <f t="shared" ca="1" si="31"/>
        <v>0</v>
      </c>
      <c r="G199" s="4">
        <f ca="1">M198*Invoer!$B$10/12</f>
        <v>0</v>
      </c>
      <c r="H199" s="4">
        <f ca="1">ABS(PMT(Invoer!$B$7/12,360-C199+1,M198,0))</f>
        <v>0</v>
      </c>
      <c r="I199" s="4">
        <f t="shared" ca="1" si="28"/>
        <v>0</v>
      </c>
      <c r="J199" s="4">
        <f t="shared" ca="1" si="32"/>
        <v>0</v>
      </c>
      <c r="K199" s="4">
        <f t="shared" ca="1" si="27"/>
        <v>0</v>
      </c>
      <c r="L199" s="4">
        <f t="shared" ca="1" si="33"/>
        <v>0</v>
      </c>
      <c r="M199" s="4">
        <f t="shared" ca="1" si="35"/>
        <v>0</v>
      </c>
    </row>
    <row r="200" spans="1:13" x14ac:dyDescent="0.25">
      <c r="A200" s="15">
        <f t="shared" si="34"/>
        <v>47757</v>
      </c>
      <c r="B200">
        <f t="shared" si="29"/>
        <v>17</v>
      </c>
      <c r="C200">
        <v>199</v>
      </c>
      <c r="D200" s="4">
        <f t="shared" ca="1" si="30"/>
        <v>0</v>
      </c>
      <c r="E200" s="29">
        <f ca="1">IF(SUM(D200,F200,G200)&gt;=M199,0,IF(ISNA(VLOOKUP(A200,'Extra aflossing'!A:F,3,0)),0,VLOOKUP(A200,'Extra aflossing'!A:F,3,0))+IF(Datum_vandaag&lt;A200,Maandelijks_extra,0))</f>
        <v>0</v>
      </c>
      <c r="F200" s="4">
        <f t="shared" ca="1" si="31"/>
        <v>0</v>
      </c>
      <c r="G200" s="4">
        <f ca="1">M199*Invoer!$B$10/12</f>
        <v>0</v>
      </c>
      <c r="H200" s="4">
        <f ca="1">ABS(PMT(Invoer!$B$7/12,360-C200+1,M199,0))</f>
        <v>0</v>
      </c>
      <c r="I200" s="4">
        <f t="shared" ca="1" si="28"/>
        <v>0</v>
      </c>
      <c r="J200" s="4">
        <f t="shared" ca="1" si="32"/>
        <v>0</v>
      </c>
      <c r="K200" s="4">
        <f t="shared" ca="1" si="27"/>
        <v>0</v>
      </c>
      <c r="L200" s="4">
        <f t="shared" ca="1" si="33"/>
        <v>0</v>
      </c>
      <c r="M200" s="4">
        <f t="shared" ca="1" si="35"/>
        <v>0</v>
      </c>
    </row>
    <row r="201" spans="1:13" x14ac:dyDescent="0.25">
      <c r="A201" s="15">
        <f t="shared" si="34"/>
        <v>47788</v>
      </c>
      <c r="B201">
        <f t="shared" si="29"/>
        <v>17</v>
      </c>
      <c r="C201">
        <v>200</v>
      </c>
      <c r="D201" s="4">
        <f t="shared" ca="1" si="30"/>
        <v>0</v>
      </c>
      <c r="E201" s="29">
        <f ca="1">IF(SUM(D201,F201,G201)&gt;=M200,0,IF(ISNA(VLOOKUP(A201,'Extra aflossing'!A:F,3,0)),0,VLOOKUP(A201,'Extra aflossing'!A:F,3,0))+IF(Datum_vandaag&lt;A201,Maandelijks_extra,0))</f>
        <v>0</v>
      </c>
      <c r="F201" s="4">
        <f t="shared" ca="1" si="31"/>
        <v>0</v>
      </c>
      <c r="G201" s="4">
        <f ca="1">M200*Invoer!$B$10/12</f>
        <v>0</v>
      </c>
      <c r="H201" s="4">
        <f ca="1">ABS(PMT(Invoer!$B$7/12,360-C201+1,M200,0))</f>
        <v>0</v>
      </c>
      <c r="I201" s="4">
        <f t="shared" ca="1" si="28"/>
        <v>0</v>
      </c>
      <c r="J201" s="4">
        <f t="shared" ca="1" si="32"/>
        <v>0</v>
      </c>
      <c r="K201" s="4">
        <f t="shared" ca="1" si="27"/>
        <v>0</v>
      </c>
      <c r="L201" s="4">
        <f t="shared" ca="1" si="33"/>
        <v>0</v>
      </c>
      <c r="M201" s="4">
        <f t="shared" ca="1" si="35"/>
        <v>0</v>
      </c>
    </row>
    <row r="202" spans="1:13" x14ac:dyDescent="0.25">
      <c r="A202" s="15">
        <f t="shared" si="34"/>
        <v>47818</v>
      </c>
      <c r="B202">
        <f t="shared" si="29"/>
        <v>17</v>
      </c>
      <c r="C202">
        <v>201</v>
      </c>
      <c r="D202" s="4">
        <f t="shared" ca="1" si="30"/>
        <v>0</v>
      </c>
      <c r="E202" s="29">
        <f ca="1">IF(SUM(D202,F202,G202)&gt;=M201,0,IF(ISNA(VLOOKUP(A202,'Extra aflossing'!A:F,3,0)),0,VLOOKUP(A202,'Extra aflossing'!A:F,3,0))+IF(Datum_vandaag&lt;A202,Maandelijks_extra,0))</f>
        <v>0</v>
      </c>
      <c r="F202" s="4">
        <f t="shared" ca="1" si="31"/>
        <v>0</v>
      </c>
      <c r="G202" s="4">
        <f ca="1">M201*Invoer!$B$10/12</f>
        <v>0</v>
      </c>
      <c r="H202" s="4">
        <f ca="1">ABS(PMT(Invoer!$B$7/12,360-C202+1,M201,0))</f>
        <v>0</v>
      </c>
      <c r="I202" s="4">
        <f t="shared" ca="1" si="28"/>
        <v>0</v>
      </c>
      <c r="J202" s="4">
        <f t="shared" ca="1" si="32"/>
        <v>0</v>
      </c>
      <c r="K202" s="4">
        <f t="shared" ca="1" si="27"/>
        <v>0</v>
      </c>
      <c r="L202" s="4">
        <f t="shared" ca="1" si="33"/>
        <v>0</v>
      </c>
      <c r="M202" s="4">
        <f t="shared" ca="1" si="35"/>
        <v>0</v>
      </c>
    </row>
    <row r="203" spans="1:13" x14ac:dyDescent="0.25">
      <c r="A203" s="15">
        <f t="shared" si="34"/>
        <v>47849</v>
      </c>
      <c r="B203">
        <f t="shared" si="29"/>
        <v>17</v>
      </c>
      <c r="C203">
        <v>202</v>
      </c>
      <c r="D203" s="4">
        <f t="shared" ca="1" si="30"/>
        <v>0</v>
      </c>
      <c r="E203" s="29">
        <f ca="1">IF(SUM(D203,F203,G203)&gt;=M202,0,IF(ISNA(VLOOKUP(A203,'Extra aflossing'!A:F,3,0)),0,VLOOKUP(A203,'Extra aflossing'!A:F,3,0))+IF(Datum_vandaag&lt;A203,Maandelijks_extra,0))</f>
        <v>0</v>
      </c>
      <c r="F203" s="4">
        <f t="shared" ca="1" si="31"/>
        <v>0</v>
      </c>
      <c r="G203" s="4">
        <f ca="1">M202*Invoer!$B$10/12</f>
        <v>0</v>
      </c>
      <c r="H203" s="4">
        <f ca="1">ABS(PMT(Invoer!$B$7/12,360-C203+1,M202,0))</f>
        <v>0</v>
      </c>
      <c r="I203" s="4">
        <f t="shared" ca="1" si="28"/>
        <v>0</v>
      </c>
      <c r="J203" s="4">
        <f t="shared" ca="1" si="32"/>
        <v>0</v>
      </c>
      <c r="K203" s="4">
        <f t="shared" ca="1" si="27"/>
        <v>0</v>
      </c>
      <c r="L203" s="4">
        <f t="shared" ca="1" si="33"/>
        <v>0</v>
      </c>
      <c r="M203" s="4">
        <f t="shared" ca="1" si="35"/>
        <v>0</v>
      </c>
    </row>
    <row r="204" spans="1:13" x14ac:dyDescent="0.25">
      <c r="A204" s="15">
        <f t="shared" si="34"/>
        <v>47880</v>
      </c>
      <c r="B204">
        <f t="shared" si="29"/>
        <v>17</v>
      </c>
      <c r="C204">
        <v>203</v>
      </c>
      <c r="D204" s="4">
        <f t="shared" ca="1" si="30"/>
        <v>0</v>
      </c>
      <c r="E204" s="29">
        <f ca="1">IF(SUM(D204,F204,G204)&gt;=M203,0,IF(ISNA(VLOOKUP(A204,'Extra aflossing'!A:F,3,0)),0,VLOOKUP(A204,'Extra aflossing'!A:F,3,0))+IF(Datum_vandaag&lt;A204,Maandelijks_extra,0))</f>
        <v>0</v>
      </c>
      <c r="F204" s="4">
        <f t="shared" ca="1" si="31"/>
        <v>0</v>
      </c>
      <c r="G204" s="4">
        <f ca="1">M203*Invoer!$B$10/12</f>
        <v>0</v>
      </c>
      <c r="H204" s="4">
        <f ca="1">ABS(PMT(Invoer!$B$7/12,360-C204+1,M203,0))</f>
        <v>0</v>
      </c>
      <c r="I204" s="4">
        <f t="shared" ca="1" si="28"/>
        <v>0</v>
      </c>
      <c r="J204" s="4">
        <f t="shared" ca="1" si="32"/>
        <v>0</v>
      </c>
      <c r="K204" s="4">
        <f t="shared" ca="1" si="27"/>
        <v>0</v>
      </c>
      <c r="L204" s="4">
        <f t="shared" ca="1" si="33"/>
        <v>0</v>
      </c>
      <c r="M204" s="4">
        <f t="shared" ca="1" si="35"/>
        <v>0</v>
      </c>
    </row>
    <row r="205" spans="1:13" x14ac:dyDescent="0.25">
      <c r="A205" s="15">
        <f t="shared" si="34"/>
        <v>47908</v>
      </c>
      <c r="B205">
        <f t="shared" si="29"/>
        <v>17</v>
      </c>
      <c r="C205">
        <v>204</v>
      </c>
      <c r="D205" s="4">
        <f t="shared" ca="1" si="30"/>
        <v>0</v>
      </c>
      <c r="E205" s="29">
        <f ca="1">IF(SUM(D205,F205,G205)&gt;=M204,0,IF(ISNA(VLOOKUP(A205,'Extra aflossing'!A:F,3,0)),0,VLOOKUP(A205,'Extra aflossing'!A:F,3,0))+IF(Datum_vandaag&lt;A205,Maandelijks_extra,0))</f>
        <v>0</v>
      </c>
      <c r="F205" s="4">
        <f t="shared" ca="1" si="31"/>
        <v>0</v>
      </c>
      <c r="G205" s="4">
        <f ca="1">M204*Invoer!$B$10/12</f>
        <v>0</v>
      </c>
      <c r="H205" s="4">
        <f ca="1">ABS(PMT(Invoer!$B$7/12,360-C205+1,M204,0))</f>
        <v>0</v>
      </c>
      <c r="I205" s="4">
        <f t="shared" ca="1" si="28"/>
        <v>0</v>
      </c>
      <c r="J205" s="4">
        <f t="shared" ca="1" si="32"/>
        <v>0</v>
      </c>
      <c r="K205" s="4">
        <f t="shared" ca="1" si="27"/>
        <v>0</v>
      </c>
      <c r="L205" s="4">
        <f t="shared" ca="1" si="33"/>
        <v>0</v>
      </c>
      <c r="M205" s="4">
        <f t="shared" ca="1" si="35"/>
        <v>0</v>
      </c>
    </row>
    <row r="206" spans="1:13" x14ac:dyDescent="0.25">
      <c r="A206" s="15">
        <f t="shared" si="34"/>
        <v>47939</v>
      </c>
      <c r="B206">
        <f t="shared" si="29"/>
        <v>18</v>
      </c>
      <c r="C206">
        <v>205</v>
      </c>
      <c r="D206" s="4">
        <f t="shared" ca="1" si="30"/>
        <v>0</v>
      </c>
      <c r="E206" s="29">
        <f ca="1">IF(SUM(D206,F206,G206)&gt;=M205,0,IF(ISNA(VLOOKUP(A206,'Extra aflossing'!A:F,3,0)),0,VLOOKUP(A206,'Extra aflossing'!A:F,3,0))+IF(Datum_vandaag&lt;A206,Maandelijks_extra,0))</f>
        <v>0</v>
      </c>
      <c r="F206" s="4">
        <f t="shared" ca="1" si="31"/>
        <v>0</v>
      </c>
      <c r="G206" s="4">
        <f ca="1">M205*Invoer!$B$10/12</f>
        <v>0</v>
      </c>
      <c r="H206" s="4">
        <f ca="1">ABS(PMT(Invoer!$B$7/12,360-C206+1,M205,0))</f>
        <v>0</v>
      </c>
      <c r="I206" s="4">
        <f t="shared" ca="1" si="28"/>
        <v>0</v>
      </c>
      <c r="J206" s="4">
        <f t="shared" ca="1" si="32"/>
        <v>0</v>
      </c>
      <c r="K206" s="4">
        <f t="shared" ca="1" si="27"/>
        <v>0</v>
      </c>
      <c r="L206" s="4">
        <f t="shared" ca="1" si="33"/>
        <v>0</v>
      </c>
      <c r="M206" s="4">
        <f t="shared" ca="1" si="35"/>
        <v>0</v>
      </c>
    </row>
    <row r="207" spans="1:13" x14ac:dyDescent="0.25">
      <c r="A207" s="15">
        <f t="shared" si="34"/>
        <v>47969</v>
      </c>
      <c r="B207">
        <f t="shared" si="29"/>
        <v>18</v>
      </c>
      <c r="C207">
        <v>206</v>
      </c>
      <c r="D207" s="4">
        <f t="shared" ca="1" si="30"/>
        <v>0</v>
      </c>
      <c r="E207" s="29">
        <f ca="1">IF(SUM(D207,F207,G207)&gt;=M206,0,IF(ISNA(VLOOKUP(A207,'Extra aflossing'!A:F,3,0)),0,VLOOKUP(A207,'Extra aflossing'!A:F,3,0))+IF(Datum_vandaag&lt;A207,Maandelijks_extra,0))</f>
        <v>0</v>
      </c>
      <c r="F207" s="4">
        <f t="shared" ca="1" si="31"/>
        <v>0</v>
      </c>
      <c r="G207" s="4">
        <f ca="1">M206*Invoer!$B$10/12</f>
        <v>0</v>
      </c>
      <c r="H207" s="4">
        <f ca="1">ABS(PMT(Invoer!$B$7/12,360-C207+1,M206,0))</f>
        <v>0</v>
      </c>
      <c r="I207" s="4">
        <f t="shared" ca="1" si="28"/>
        <v>0</v>
      </c>
      <c r="J207" s="4">
        <f t="shared" ca="1" si="32"/>
        <v>0</v>
      </c>
      <c r="K207" s="4">
        <f t="shared" ca="1" si="27"/>
        <v>0</v>
      </c>
      <c r="L207" s="4">
        <f t="shared" ca="1" si="33"/>
        <v>0</v>
      </c>
      <c r="M207" s="4">
        <f t="shared" ca="1" si="35"/>
        <v>0</v>
      </c>
    </row>
    <row r="208" spans="1:13" x14ac:dyDescent="0.25">
      <c r="A208" s="15">
        <f t="shared" si="34"/>
        <v>48000</v>
      </c>
      <c r="B208">
        <f t="shared" si="29"/>
        <v>18</v>
      </c>
      <c r="C208">
        <v>207</v>
      </c>
      <c r="D208" s="4">
        <f t="shared" ca="1" si="30"/>
        <v>0</v>
      </c>
      <c r="E208" s="29">
        <f ca="1">IF(SUM(D208,F208,G208)&gt;=M207,0,IF(ISNA(VLOOKUP(A208,'Extra aflossing'!A:F,3,0)),0,VLOOKUP(A208,'Extra aflossing'!A:F,3,0))+IF(Datum_vandaag&lt;A208,Maandelijks_extra,0))</f>
        <v>0</v>
      </c>
      <c r="F208" s="4">
        <f t="shared" ca="1" si="31"/>
        <v>0</v>
      </c>
      <c r="G208" s="4">
        <f ca="1">M207*Invoer!$B$10/12</f>
        <v>0</v>
      </c>
      <c r="H208" s="4">
        <f ca="1">ABS(PMT(Invoer!$B$7/12,360-C208+1,M207,0))</f>
        <v>0</v>
      </c>
      <c r="I208" s="4">
        <f t="shared" ca="1" si="28"/>
        <v>0</v>
      </c>
      <c r="J208" s="4">
        <f t="shared" ca="1" si="32"/>
        <v>0</v>
      </c>
      <c r="K208" s="4">
        <f t="shared" ca="1" si="27"/>
        <v>0</v>
      </c>
      <c r="L208" s="4">
        <f t="shared" ca="1" si="33"/>
        <v>0</v>
      </c>
      <c r="M208" s="4">
        <f t="shared" ca="1" si="35"/>
        <v>0</v>
      </c>
    </row>
    <row r="209" spans="1:13" x14ac:dyDescent="0.25">
      <c r="A209" s="15">
        <f t="shared" si="34"/>
        <v>48030</v>
      </c>
      <c r="B209">
        <f t="shared" si="29"/>
        <v>18</v>
      </c>
      <c r="C209">
        <v>208</v>
      </c>
      <c r="D209" s="4">
        <f t="shared" ca="1" si="30"/>
        <v>0</v>
      </c>
      <c r="E209" s="29">
        <f ca="1">IF(SUM(D209,F209,G209)&gt;=M208,0,IF(ISNA(VLOOKUP(A209,'Extra aflossing'!A:F,3,0)),0,VLOOKUP(A209,'Extra aflossing'!A:F,3,0))+IF(Datum_vandaag&lt;A209,Maandelijks_extra,0))</f>
        <v>0</v>
      </c>
      <c r="F209" s="4">
        <f t="shared" ca="1" si="31"/>
        <v>0</v>
      </c>
      <c r="G209" s="4">
        <f ca="1">M208*Invoer!$B$10/12</f>
        <v>0</v>
      </c>
      <c r="H209" s="4">
        <f ca="1">ABS(PMT(Invoer!$B$7/12,360-C209+1,M208,0))</f>
        <v>0</v>
      </c>
      <c r="I209" s="4">
        <f t="shared" ca="1" si="28"/>
        <v>0</v>
      </c>
      <c r="J209" s="4">
        <f t="shared" ca="1" si="32"/>
        <v>0</v>
      </c>
      <c r="K209" s="4">
        <f t="shared" ca="1" si="27"/>
        <v>0</v>
      </c>
      <c r="L209" s="4">
        <f t="shared" ca="1" si="33"/>
        <v>0</v>
      </c>
      <c r="M209" s="4">
        <f t="shared" ca="1" si="35"/>
        <v>0</v>
      </c>
    </row>
    <row r="210" spans="1:13" x14ac:dyDescent="0.25">
      <c r="A210" s="15">
        <f t="shared" si="34"/>
        <v>48061</v>
      </c>
      <c r="B210">
        <f t="shared" si="29"/>
        <v>18</v>
      </c>
      <c r="C210">
        <v>209</v>
      </c>
      <c r="D210" s="4">
        <f t="shared" ca="1" si="30"/>
        <v>0</v>
      </c>
      <c r="E210" s="29">
        <f ca="1">IF(SUM(D210,F210,G210)&gt;=M209,0,IF(ISNA(VLOOKUP(A210,'Extra aflossing'!A:F,3,0)),0,VLOOKUP(A210,'Extra aflossing'!A:F,3,0))+IF(Datum_vandaag&lt;A210,Maandelijks_extra,0))</f>
        <v>0</v>
      </c>
      <c r="F210" s="4">
        <f t="shared" ca="1" si="31"/>
        <v>0</v>
      </c>
      <c r="G210" s="4">
        <f ca="1">M209*Invoer!$B$10/12</f>
        <v>0</v>
      </c>
      <c r="H210" s="4">
        <f ca="1">ABS(PMT(Invoer!$B$7/12,360-C210+1,M209,0))</f>
        <v>0</v>
      </c>
      <c r="I210" s="4">
        <f t="shared" ca="1" si="28"/>
        <v>0</v>
      </c>
      <c r="J210" s="4">
        <f t="shared" ca="1" si="32"/>
        <v>0</v>
      </c>
      <c r="K210" s="4">
        <f t="shared" ca="1" si="27"/>
        <v>0</v>
      </c>
      <c r="L210" s="4">
        <f t="shared" ca="1" si="33"/>
        <v>0</v>
      </c>
      <c r="M210" s="4">
        <f t="shared" ca="1" si="35"/>
        <v>0</v>
      </c>
    </row>
    <row r="211" spans="1:13" x14ac:dyDescent="0.25">
      <c r="A211" s="15">
        <f t="shared" si="34"/>
        <v>48092</v>
      </c>
      <c r="B211">
        <f t="shared" si="29"/>
        <v>18</v>
      </c>
      <c r="C211">
        <v>210</v>
      </c>
      <c r="D211" s="4">
        <f t="shared" ca="1" si="30"/>
        <v>0</v>
      </c>
      <c r="E211" s="29">
        <f ca="1">IF(SUM(D211,F211,G211)&gt;=M210,0,IF(ISNA(VLOOKUP(A211,'Extra aflossing'!A:F,3,0)),0,VLOOKUP(A211,'Extra aflossing'!A:F,3,0))+IF(Datum_vandaag&lt;A211,Maandelijks_extra,0))</f>
        <v>0</v>
      </c>
      <c r="F211" s="4">
        <f t="shared" ca="1" si="31"/>
        <v>0</v>
      </c>
      <c r="G211" s="4">
        <f ca="1">M210*Invoer!$B$10/12</f>
        <v>0</v>
      </c>
      <c r="H211" s="4">
        <f ca="1">ABS(PMT(Invoer!$B$7/12,360-C211+1,M210,0))</f>
        <v>0</v>
      </c>
      <c r="I211" s="4">
        <f t="shared" ca="1" si="28"/>
        <v>0</v>
      </c>
      <c r="J211" s="4">
        <f t="shared" ca="1" si="32"/>
        <v>0</v>
      </c>
      <c r="K211" s="4">
        <f t="shared" ca="1" si="27"/>
        <v>0</v>
      </c>
      <c r="L211" s="4">
        <f t="shared" ca="1" si="33"/>
        <v>0</v>
      </c>
      <c r="M211" s="4">
        <f t="shared" ca="1" si="35"/>
        <v>0</v>
      </c>
    </row>
    <row r="212" spans="1:13" x14ac:dyDescent="0.25">
      <c r="A212" s="15">
        <f t="shared" si="34"/>
        <v>48122</v>
      </c>
      <c r="B212">
        <f t="shared" si="29"/>
        <v>18</v>
      </c>
      <c r="C212">
        <v>211</v>
      </c>
      <c r="D212" s="4">
        <f t="shared" ca="1" si="30"/>
        <v>0</v>
      </c>
      <c r="E212" s="29">
        <f ca="1">IF(SUM(D212,F212,G212)&gt;=M211,0,IF(ISNA(VLOOKUP(A212,'Extra aflossing'!A:F,3,0)),0,VLOOKUP(A212,'Extra aflossing'!A:F,3,0))+IF(Datum_vandaag&lt;A212,Maandelijks_extra,0))</f>
        <v>0</v>
      </c>
      <c r="F212" s="4">
        <f t="shared" ca="1" si="31"/>
        <v>0</v>
      </c>
      <c r="G212" s="4">
        <f ca="1">M211*Invoer!$B$10/12</f>
        <v>0</v>
      </c>
      <c r="H212" s="4">
        <f ca="1">ABS(PMT(Invoer!$B$7/12,360-C212+1,M211,0))</f>
        <v>0</v>
      </c>
      <c r="I212" s="4">
        <f t="shared" ca="1" si="28"/>
        <v>0</v>
      </c>
      <c r="J212" s="4">
        <f t="shared" ca="1" si="32"/>
        <v>0</v>
      </c>
      <c r="K212" s="4">
        <f t="shared" ca="1" si="27"/>
        <v>0</v>
      </c>
      <c r="L212" s="4">
        <f t="shared" ca="1" si="33"/>
        <v>0</v>
      </c>
      <c r="M212" s="4">
        <f t="shared" ca="1" si="35"/>
        <v>0</v>
      </c>
    </row>
    <row r="213" spans="1:13" x14ac:dyDescent="0.25">
      <c r="A213" s="15">
        <f t="shared" si="34"/>
        <v>48153</v>
      </c>
      <c r="B213">
        <f t="shared" si="29"/>
        <v>18</v>
      </c>
      <c r="C213">
        <v>212</v>
      </c>
      <c r="D213" s="4">
        <f t="shared" ca="1" si="30"/>
        <v>0</v>
      </c>
      <c r="E213" s="29">
        <f ca="1">IF(SUM(D213,F213,G213)&gt;=M212,0,IF(ISNA(VLOOKUP(A213,'Extra aflossing'!A:F,3,0)),0,VLOOKUP(A213,'Extra aflossing'!A:F,3,0))+IF(Datum_vandaag&lt;A213,Maandelijks_extra,0))</f>
        <v>0</v>
      </c>
      <c r="F213" s="4">
        <f t="shared" ca="1" si="31"/>
        <v>0</v>
      </c>
      <c r="G213" s="4">
        <f ca="1">M212*Invoer!$B$10/12</f>
        <v>0</v>
      </c>
      <c r="H213" s="4">
        <f ca="1">ABS(PMT(Invoer!$B$7/12,360-C213+1,M212,0))</f>
        <v>0</v>
      </c>
      <c r="I213" s="4">
        <f t="shared" ca="1" si="28"/>
        <v>0</v>
      </c>
      <c r="J213" s="4">
        <f t="shared" ca="1" si="32"/>
        <v>0</v>
      </c>
      <c r="K213" s="4">
        <f t="shared" ca="1" si="27"/>
        <v>0</v>
      </c>
      <c r="L213" s="4">
        <f t="shared" ca="1" si="33"/>
        <v>0</v>
      </c>
      <c r="M213" s="4">
        <f t="shared" ca="1" si="35"/>
        <v>0</v>
      </c>
    </row>
    <row r="214" spans="1:13" x14ac:dyDescent="0.25">
      <c r="A214" s="15">
        <f t="shared" si="34"/>
        <v>48183</v>
      </c>
      <c r="B214">
        <f t="shared" si="29"/>
        <v>18</v>
      </c>
      <c r="C214">
        <v>213</v>
      </c>
      <c r="D214" s="4">
        <f t="shared" ca="1" si="30"/>
        <v>0</v>
      </c>
      <c r="E214" s="29">
        <f ca="1">IF(SUM(D214,F214,G214)&gt;=M213,0,IF(ISNA(VLOOKUP(A214,'Extra aflossing'!A:F,3,0)),0,VLOOKUP(A214,'Extra aflossing'!A:F,3,0))+IF(Datum_vandaag&lt;A214,Maandelijks_extra,0))</f>
        <v>0</v>
      </c>
      <c r="F214" s="4">
        <f t="shared" ca="1" si="31"/>
        <v>0</v>
      </c>
      <c r="G214" s="4">
        <f ca="1">M213*Invoer!$B$10/12</f>
        <v>0</v>
      </c>
      <c r="H214" s="4">
        <f ca="1">ABS(PMT(Invoer!$B$7/12,360-C214+1,M213,0))</f>
        <v>0</v>
      </c>
      <c r="I214" s="4">
        <f t="shared" ca="1" si="28"/>
        <v>0</v>
      </c>
      <c r="J214" s="4">
        <f t="shared" ca="1" si="32"/>
        <v>0</v>
      </c>
      <c r="K214" s="4">
        <f t="shared" ca="1" si="27"/>
        <v>0</v>
      </c>
      <c r="L214" s="4">
        <f t="shared" ca="1" si="33"/>
        <v>0</v>
      </c>
      <c r="M214" s="4">
        <f t="shared" ca="1" si="35"/>
        <v>0</v>
      </c>
    </row>
    <row r="215" spans="1:13" x14ac:dyDescent="0.25">
      <c r="A215" s="15">
        <f t="shared" si="34"/>
        <v>48214</v>
      </c>
      <c r="B215">
        <f t="shared" si="29"/>
        <v>18</v>
      </c>
      <c r="C215">
        <v>214</v>
      </c>
      <c r="D215" s="4">
        <f t="shared" ca="1" si="30"/>
        <v>0</v>
      </c>
      <c r="E215" s="29">
        <f ca="1">IF(SUM(D215,F215,G215)&gt;=M214,0,IF(ISNA(VLOOKUP(A215,'Extra aflossing'!A:F,3,0)),0,VLOOKUP(A215,'Extra aflossing'!A:F,3,0))+IF(Datum_vandaag&lt;A215,Maandelijks_extra,0))</f>
        <v>0</v>
      </c>
      <c r="F215" s="4">
        <f t="shared" ca="1" si="31"/>
        <v>0</v>
      </c>
      <c r="G215" s="4">
        <f ca="1">M214*Invoer!$B$10/12</f>
        <v>0</v>
      </c>
      <c r="H215" s="4">
        <f ca="1">ABS(PMT(Invoer!$B$7/12,360-C215+1,M214,0))</f>
        <v>0</v>
      </c>
      <c r="I215" s="4">
        <f t="shared" ca="1" si="28"/>
        <v>0</v>
      </c>
      <c r="J215" s="4">
        <f t="shared" ca="1" si="32"/>
        <v>0</v>
      </c>
      <c r="K215" s="4">
        <f t="shared" ca="1" si="27"/>
        <v>0</v>
      </c>
      <c r="L215" s="4">
        <f t="shared" ca="1" si="33"/>
        <v>0</v>
      </c>
      <c r="M215" s="4">
        <f t="shared" ca="1" si="35"/>
        <v>0</v>
      </c>
    </row>
    <row r="216" spans="1:13" x14ac:dyDescent="0.25">
      <c r="A216" s="15">
        <f t="shared" si="34"/>
        <v>48245</v>
      </c>
      <c r="B216">
        <f t="shared" si="29"/>
        <v>18</v>
      </c>
      <c r="C216">
        <v>215</v>
      </c>
      <c r="D216" s="4">
        <f t="shared" ca="1" si="30"/>
        <v>0</v>
      </c>
      <c r="E216" s="29">
        <f ca="1">IF(SUM(D216,F216,G216)&gt;=M215,0,IF(ISNA(VLOOKUP(A216,'Extra aflossing'!A:F,3,0)),0,VLOOKUP(A216,'Extra aflossing'!A:F,3,0))+IF(Datum_vandaag&lt;A216,Maandelijks_extra,0))</f>
        <v>0</v>
      </c>
      <c r="F216" s="4">
        <f t="shared" ca="1" si="31"/>
        <v>0</v>
      </c>
      <c r="G216" s="4">
        <f ca="1">M215*Invoer!$B$10/12</f>
        <v>0</v>
      </c>
      <c r="H216" s="4">
        <f ca="1">ABS(PMT(Invoer!$B$7/12,360-C216+1,M215,0))</f>
        <v>0</v>
      </c>
      <c r="I216" s="4">
        <f t="shared" ca="1" si="28"/>
        <v>0</v>
      </c>
      <c r="J216" s="4">
        <f t="shared" ca="1" si="32"/>
        <v>0</v>
      </c>
      <c r="K216" s="4">
        <f t="shared" ca="1" si="27"/>
        <v>0</v>
      </c>
      <c r="L216" s="4">
        <f t="shared" ca="1" si="33"/>
        <v>0</v>
      </c>
      <c r="M216" s="4">
        <f t="shared" ca="1" si="35"/>
        <v>0</v>
      </c>
    </row>
    <row r="217" spans="1:13" x14ac:dyDescent="0.25">
      <c r="A217" s="15">
        <f t="shared" si="34"/>
        <v>48274</v>
      </c>
      <c r="B217">
        <f t="shared" si="29"/>
        <v>18</v>
      </c>
      <c r="C217">
        <v>216</v>
      </c>
      <c r="D217" s="4">
        <f t="shared" ca="1" si="30"/>
        <v>0</v>
      </c>
      <c r="E217" s="29">
        <f ca="1">IF(SUM(D217,F217,G217)&gt;=M216,0,IF(ISNA(VLOOKUP(A217,'Extra aflossing'!A:F,3,0)),0,VLOOKUP(A217,'Extra aflossing'!A:F,3,0))+IF(Datum_vandaag&lt;A217,Maandelijks_extra,0))</f>
        <v>0</v>
      </c>
      <c r="F217" s="4">
        <f t="shared" ca="1" si="31"/>
        <v>0</v>
      </c>
      <c r="G217" s="4">
        <f ca="1">M216*Invoer!$B$10/12</f>
        <v>0</v>
      </c>
      <c r="H217" s="4">
        <f ca="1">ABS(PMT(Invoer!$B$7/12,360-C217+1,M216,0))</f>
        <v>0</v>
      </c>
      <c r="I217" s="4">
        <f t="shared" ca="1" si="28"/>
        <v>0</v>
      </c>
      <c r="J217" s="4">
        <f t="shared" ca="1" si="32"/>
        <v>0</v>
      </c>
      <c r="K217" s="4">
        <f t="shared" ca="1" si="27"/>
        <v>0</v>
      </c>
      <c r="L217" s="4">
        <f t="shared" ca="1" si="33"/>
        <v>0</v>
      </c>
      <c r="M217" s="4">
        <f t="shared" ca="1" si="35"/>
        <v>0</v>
      </c>
    </row>
    <row r="218" spans="1:13" x14ac:dyDescent="0.25">
      <c r="A218" s="15">
        <f t="shared" si="34"/>
        <v>48305</v>
      </c>
      <c r="B218">
        <f t="shared" si="29"/>
        <v>19</v>
      </c>
      <c r="C218">
        <v>217</v>
      </c>
      <c r="D218" s="4">
        <f t="shared" ca="1" si="30"/>
        <v>0</v>
      </c>
      <c r="E218" s="29">
        <f ca="1">IF(SUM(D218,F218,G218)&gt;=M217,0,IF(ISNA(VLOOKUP(A218,'Extra aflossing'!A:F,3,0)),0,VLOOKUP(A218,'Extra aflossing'!A:F,3,0))+IF(Datum_vandaag&lt;A218,Maandelijks_extra,0))</f>
        <v>0</v>
      </c>
      <c r="F218" s="4">
        <f t="shared" ca="1" si="31"/>
        <v>0</v>
      </c>
      <c r="G218" s="4">
        <f ca="1">M217*Invoer!$B$10/12</f>
        <v>0</v>
      </c>
      <c r="H218" s="4">
        <f ca="1">ABS(PMT(Invoer!$B$7/12,360-C218+1,M217,0))</f>
        <v>0</v>
      </c>
      <c r="I218" s="4">
        <f t="shared" ca="1" si="28"/>
        <v>0</v>
      </c>
      <c r="J218" s="4">
        <f t="shared" ca="1" si="32"/>
        <v>0</v>
      </c>
      <c r="K218" s="4">
        <f t="shared" ca="1" si="27"/>
        <v>0</v>
      </c>
      <c r="L218" s="4">
        <f t="shared" ca="1" si="33"/>
        <v>0</v>
      </c>
      <c r="M218" s="4">
        <f t="shared" ca="1" si="35"/>
        <v>0</v>
      </c>
    </row>
    <row r="219" spans="1:13" x14ac:dyDescent="0.25">
      <c r="A219" s="15">
        <f t="shared" si="34"/>
        <v>48335</v>
      </c>
      <c r="B219">
        <f t="shared" si="29"/>
        <v>19</v>
      </c>
      <c r="C219">
        <v>218</v>
      </c>
      <c r="D219" s="4">
        <f t="shared" ca="1" si="30"/>
        <v>0</v>
      </c>
      <c r="E219" s="29">
        <f ca="1">IF(SUM(D219,F219,G219)&gt;=M218,0,IF(ISNA(VLOOKUP(A219,'Extra aflossing'!A:F,3,0)),0,VLOOKUP(A219,'Extra aflossing'!A:F,3,0))+IF(Datum_vandaag&lt;A219,Maandelijks_extra,0))</f>
        <v>0</v>
      </c>
      <c r="F219" s="4">
        <f t="shared" ca="1" si="31"/>
        <v>0</v>
      </c>
      <c r="G219" s="4">
        <f ca="1">M218*Invoer!$B$10/12</f>
        <v>0</v>
      </c>
      <c r="H219" s="4">
        <f ca="1">ABS(PMT(Invoer!$B$7/12,360-C219+1,M218,0))</f>
        <v>0</v>
      </c>
      <c r="I219" s="4">
        <f t="shared" ca="1" si="28"/>
        <v>0</v>
      </c>
      <c r="J219" s="4">
        <f t="shared" ca="1" si="32"/>
        <v>0</v>
      </c>
      <c r="K219" s="4">
        <f t="shared" ca="1" si="27"/>
        <v>0</v>
      </c>
      <c r="L219" s="4">
        <f t="shared" ca="1" si="33"/>
        <v>0</v>
      </c>
      <c r="M219" s="4">
        <f t="shared" ca="1" si="35"/>
        <v>0</v>
      </c>
    </row>
    <row r="220" spans="1:13" x14ac:dyDescent="0.25">
      <c r="A220" s="15">
        <f t="shared" si="34"/>
        <v>48366</v>
      </c>
      <c r="B220">
        <f t="shared" si="29"/>
        <v>19</v>
      </c>
      <c r="C220">
        <v>219</v>
      </c>
      <c r="D220" s="4">
        <f t="shared" ca="1" si="30"/>
        <v>0</v>
      </c>
      <c r="E220" s="29">
        <f ca="1">IF(SUM(D220,F220,G220)&gt;=M219,0,IF(ISNA(VLOOKUP(A220,'Extra aflossing'!A:F,3,0)),0,VLOOKUP(A220,'Extra aflossing'!A:F,3,0))+IF(Datum_vandaag&lt;A220,Maandelijks_extra,0))</f>
        <v>0</v>
      </c>
      <c r="F220" s="4">
        <f t="shared" ca="1" si="31"/>
        <v>0</v>
      </c>
      <c r="G220" s="4">
        <f ca="1">M219*Invoer!$B$10/12</f>
        <v>0</v>
      </c>
      <c r="H220" s="4">
        <f ca="1">ABS(PMT(Invoer!$B$7/12,360-C220+1,M219,0))</f>
        <v>0</v>
      </c>
      <c r="I220" s="4">
        <f t="shared" ca="1" si="28"/>
        <v>0</v>
      </c>
      <c r="J220" s="4">
        <f t="shared" ca="1" si="32"/>
        <v>0</v>
      </c>
      <c r="K220" s="4">
        <f t="shared" ca="1" si="27"/>
        <v>0</v>
      </c>
      <c r="L220" s="4">
        <f t="shared" ca="1" si="33"/>
        <v>0</v>
      </c>
      <c r="M220" s="4">
        <f t="shared" ca="1" si="35"/>
        <v>0</v>
      </c>
    </row>
    <row r="221" spans="1:13" x14ac:dyDescent="0.25">
      <c r="A221" s="15">
        <f t="shared" si="34"/>
        <v>48396</v>
      </c>
      <c r="B221">
        <f t="shared" si="29"/>
        <v>19</v>
      </c>
      <c r="C221">
        <v>220</v>
      </c>
      <c r="D221" s="4">
        <f t="shared" ca="1" si="30"/>
        <v>0</v>
      </c>
      <c r="E221" s="29">
        <f ca="1">IF(SUM(D221,F221,G221)&gt;=M220,0,IF(ISNA(VLOOKUP(A221,'Extra aflossing'!A:F,3,0)),0,VLOOKUP(A221,'Extra aflossing'!A:F,3,0))+IF(Datum_vandaag&lt;A221,Maandelijks_extra,0))</f>
        <v>0</v>
      </c>
      <c r="F221" s="4">
        <f t="shared" ca="1" si="31"/>
        <v>0</v>
      </c>
      <c r="G221" s="4">
        <f ca="1">M220*Invoer!$B$10/12</f>
        <v>0</v>
      </c>
      <c r="H221" s="4">
        <f ca="1">ABS(PMT(Invoer!$B$7/12,360-C221+1,M220,0))</f>
        <v>0</v>
      </c>
      <c r="I221" s="4">
        <f t="shared" ca="1" si="28"/>
        <v>0</v>
      </c>
      <c r="J221" s="4">
        <f t="shared" ca="1" si="32"/>
        <v>0</v>
      </c>
      <c r="K221" s="4">
        <f t="shared" ca="1" si="27"/>
        <v>0</v>
      </c>
      <c r="L221" s="4">
        <f t="shared" ca="1" si="33"/>
        <v>0</v>
      </c>
      <c r="M221" s="4">
        <f t="shared" ca="1" si="35"/>
        <v>0</v>
      </c>
    </row>
    <row r="222" spans="1:13" x14ac:dyDescent="0.25">
      <c r="A222" s="15">
        <f t="shared" si="34"/>
        <v>48427</v>
      </c>
      <c r="B222">
        <f t="shared" si="29"/>
        <v>19</v>
      </c>
      <c r="C222">
        <v>221</v>
      </c>
      <c r="D222" s="4">
        <f t="shared" ca="1" si="30"/>
        <v>0</v>
      </c>
      <c r="E222" s="29">
        <f ca="1">IF(SUM(D222,F222,G222)&gt;=M221,0,IF(ISNA(VLOOKUP(A222,'Extra aflossing'!A:F,3,0)),0,VLOOKUP(A222,'Extra aflossing'!A:F,3,0))+IF(Datum_vandaag&lt;A222,Maandelijks_extra,0))</f>
        <v>0</v>
      </c>
      <c r="F222" s="4">
        <f t="shared" ca="1" si="31"/>
        <v>0</v>
      </c>
      <c r="G222" s="4">
        <f ca="1">M221*Invoer!$B$10/12</f>
        <v>0</v>
      </c>
      <c r="H222" s="4">
        <f ca="1">ABS(PMT(Invoer!$B$7/12,360-C222+1,M221,0))</f>
        <v>0</v>
      </c>
      <c r="I222" s="4">
        <f t="shared" ca="1" si="28"/>
        <v>0</v>
      </c>
      <c r="J222" s="4">
        <f t="shared" ca="1" si="32"/>
        <v>0</v>
      </c>
      <c r="K222" s="4">
        <f t="shared" ca="1" si="27"/>
        <v>0</v>
      </c>
      <c r="L222" s="4">
        <f t="shared" ca="1" si="33"/>
        <v>0</v>
      </c>
      <c r="M222" s="4">
        <f t="shared" ca="1" si="35"/>
        <v>0</v>
      </c>
    </row>
    <row r="223" spans="1:13" x14ac:dyDescent="0.25">
      <c r="A223" s="15">
        <f t="shared" si="34"/>
        <v>48458</v>
      </c>
      <c r="B223">
        <f t="shared" si="29"/>
        <v>19</v>
      </c>
      <c r="C223">
        <v>222</v>
      </c>
      <c r="D223" s="4">
        <f t="shared" ca="1" si="30"/>
        <v>0</v>
      </c>
      <c r="E223" s="29">
        <f ca="1">IF(SUM(D223,F223,G223)&gt;=M222,0,IF(ISNA(VLOOKUP(A223,'Extra aflossing'!A:F,3,0)),0,VLOOKUP(A223,'Extra aflossing'!A:F,3,0))+IF(Datum_vandaag&lt;A223,Maandelijks_extra,0))</f>
        <v>0</v>
      </c>
      <c r="F223" s="4">
        <f t="shared" ca="1" si="31"/>
        <v>0</v>
      </c>
      <c r="G223" s="4">
        <f ca="1">M222*Invoer!$B$10/12</f>
        <v>0</v>
      </c>
      <c r="H223" s="4">
        <f ca="1">ABS(PMT(Invoer!$B$7/12,360-C223+1,M222,0))</f>
        <v>0</v>
      </c>
      <c r="I223" s="4">
        <f t="shared" ca="1" si="28"/>
        <v>0</v>
      </c>
      <c r="J223" s="4">
        <f t="shared" ca="1" si="32"/>
        <v>0</v>
      </c>
      <c r="K223" s="4">
        <f t="shared" ca="1" si="27"/>
        <v>0</v>
      </c>
      <c r="L223" s="4">
        <f t="shared" ca="1" si="33"/>
        <v>0</v>
      </c>
      <c r="M223" s="4">
        <f t="shared" ca="1" si="35"/>
        <v>0</v>
      </c>
    </row>
    <row r="224" spans="1:13" x14ac:dyDescent="0.25">
      <c r="A224" s="15">
        <f t="shared" si="34"/>
        <v>48488</v>
      </c>
      <c r="B224">
        <f t="shared" si="29"/>
        <v>19</v>
      </c>
      <c r="C224">
        <v>223</v>
      </c>
      <c r="D224" s="4">
        <f t="shared" ca="1" si="30"/>
        <v>0</v>
      </c>
      <c r="E224" s="29">
        <f ca="1">IF(SUM(D224,F224,G224)&gt;=M223,0,IF(ISNA(VLOOKUP(A224,'Extra aflossing'!A:F,3,0)),0,VLOOKUP(A224,'Extra aflossing'!A:F,3,0))+IF(Datum_vandaag&lt;A224,Maandelijks_extra,0))</f>
        <v>0</v>
      </c>
      <c r="F224" s="4">
        <f t="shared" ca="1" si="31"/>
        <v>0</v>
      </c>
      <c r="G224" s="4">
        <f ca="1">M223*Invoer!$B$10/12</f>
        <v>0</v>
      </c>
      <c r="H224" s="4">
        <f ca="1">ABS(PMT(Invoer!$B$7/12,360-C224+1,M223,0))</f>
        <v>0</v>
      </c>
      <c r="I224" s="4">
        <f t="shared" ca="1" si="28"/>
        <v>0</v>
      </c>
      <c r="J224" s="4">
        <f t="shared" ca="1" si="32"/>
        <v>0</v>
      </c>
      <c r="K224" s="4">
        <f t="shared" ca="1" si="27"/>
        <v>0</v>
      </c>
      <c r="L224" s="4">
        <f t="shared" ca="1" si="33"/>
        <v>0</v>
      </c>
      <c r="M224" s="4">
        <f t="shared" ca="1" si="35"/>
        <v>0</v>
      </c>
    </row>
    <row r="225" spans="1:13" x14ac:dyDescent="0.25">
      <c r="A225" s="15">
        <f t="shared" si="34"/>
        <v>48519</v>
      </c>
      <c r="B225">
        <f t="shared" si="29"/>
        <v>19</v>
      </c>
      <c r="C225">
        <v>224</v>
      </c>
      <c r="D225" s="4">
        <f t="shared" ca="1" si="30"/>
        <v>0</v>
      </c>
      <c r="E225" s="29">
        <f ca="1">IF(SUM(D225,F225,G225)&gt;=M224,0,IF(ISNA(VLOOKUP(A225,'Extra aflossing'!A:F,3,0)),0,VLOOKUP(A225,'Extra aflossing'!A:F,3,0))+IF(Datum_vandaag&lt;A225,Maandelijks_extra,0))</f>
        <v>0</v>
      </c>
      <c r="F225" s="4">
        <f t="shared" ca="1" si="31"/>
        <v>0</v>
      </c>
      <c r="G225" s="4">
        <f ca="1">M224*Invoer!$B$10/12</f>
        <v>0</v>
      </c>
      <c r="H225" s="4">
        <f ca="1">ABS(PMT(Invoer!$B$7/12,360-C225+1,M224,0))</f>
        <v>0</v>
      </c>
      <c r="I225" s="4">
        <f t="shared" ca="1" si="28"/>
        <v>0</v>
      </c>
      <c r="J225" s="4">
        <f t="shared" ca="1" si="32"/>
        <v>0</v>
      </c>
      <c r="K225" s="4">
        <f t="shared" ca="1" si="27"/>
        <v>0</v>
      </c>
      <c r="L225" s="4">
        <f t="shared" ca="1" si="33"/>
        <v>0</v>
      </c>
      <c r="M225" s="4">
        <f t="shared" ca="1" si="35"/>
        <v>0</v>
      </c>
    </row>
    <row r="226" spans="1:13" x14ac:dyDescent="0.25">
      <c r="A226" s="15">
        <f t="shared" si="34"/>
        <v>48549</v>
      </c>
      <c r="B226">
        <f t="shared" si="29"/>
        <v>19</v>
      </c>
      <c r="C226">
        <v>225</v>
      </c>
      <c r="D226" s="4">
        <f t="shared" ca="1" si="30"/>
        <v>0</v>
      </c>
      <c r="E226" s="29">
        <f ca="1">IF(SUM(D226,F226,G226)&gt;=M225,0,IF(ISNA(VLOOKUP(A226,'Extra aflossing'!A:F,3,0)),0,VLOOKUP(A226,'Extra aflossing'!A:F,3,0))+IF(Datum_vandaag&lt;A226,Maandelijks_extra,0))</f>
        <v>0</v>
      </c>
      <c r="F226" s="4">
        <f t="shared" ca="1" si="31"/>
        <v>0</v>
      </c>
      <c r="G226" s="4">
        <f ca="1">M225*Invoer!$B$10/12</f>
        <v>0</v>
      </c>
      <c r="H226" s="4">
        <f ca="1">ABS(PMT(Invoer!$B$7/12,360-C226+1,M225,0))</f>
        <v>0</v>
      </c>
      <c r="I226" s="4">
        <f t="shared" ca="1" si="28"/>
        <v>0</v>
      </c>
      <c r="J226" s="4">
        <f t="shared" ca="1" si="32"/>
        <v>0</v>
      </c>
      <c r="K226" s="4">
        <f t="shared" ca="1" si="27"/>
        <v>0</v>
      </c>
      <c r="L226" s="4">
        <f t="shared" ca="1" si="33"/>
        <v>0</v>
      </c>
      <c r="M226" s="4">
        <f t="shared" ca="1" si="35"/>
        <v>0</v>
      </c>
    </row>
    <row r="227" spans="1:13" x14ac:dyDescent="0.25">
      <c r="A227" s="15">
        <f t="shared" si="34"/>
        <v>48580</v>
      </c>
      <c r="B227">
        <f t="shared" si="29"/>
        <v>19</v>
      </c>
      <c r="C227">
        <v>226</v>
      </c>
      <c r="D227" s="4">
        <f t="shared" ca="1" si="30"/>
        <v>0</v>
      </c>
      <c r="E227" s="29">
        <f ca="1">IF(SUM(D227,F227,G227)&gt;=M226,0,IF(ISNA(VLOOKUP(A227,'Extra aflossing'!A:F,3,0)),0,VLOOKUP(A227,'Extra aflossing'!A:F,3,0))+IF(Datum_vandaag&lt;A227,Maandelijks_extra,0))</f>
        <v>0</v>
      </c>
      <c r="F227" s="4">
        <f t="shared" ca="1" si="31"/>
        <v>0</v>
      </c>
      <c r="G227" s="4">
        <f ca="1">M226*Invoer!$B$10/12</f>
        <v>0</v>
      </c>
      <c r="H227" s="4">
        <f ca="1">ABS(PMT(Invoer!$B$7/12,360-C227+1,M226,0))</f>
        <v>0</v>
      </c>
      <c r="I227" s="4">
        <f t="shared" ca="1" si="28"/>
        <v>0</v>
      </c>
      <c r="J227" s="4">
        <f t="shared" ca="1" si="32"/>
        <v>0</v>
      </c>
      <c r="K227" s="4">
        <f t="shared" ca="1" si="27"/>
        <v>0</v>
      </c>
      <c r="L227" s="4">
        <f t="shared" ca="1" si="33"/>
        <v>0</v>
      </c>
      <c r="M227" s="4">
        <f t="shared" ca="1" si="35"/>
        <v>0</v>
      </c>
    </row>
    <row r="228" spans="1:13" x14ac:dyDescent="0.25">
      <c r="A228" s="15">
        <f t="shared" si="34"/>
        <v>48611</v>
      </c>
      <c r="B228">
        <f t="shared" si="29"/>
        <v>19</v>
      </c>
      <c r="C228">
        <v>227</v>
      </c>
      <c r="D228" s="4">
        <f t="shared" ca="1" si="30"/>
        <v>0</v>
      </c>
      <c r="E228" s="29">
        <f ca="1">IF(SUM(D228,F228,G228)&gt;=M227,0,IF(ISNA(VLOOKUP(A228,'Extra aflossing'!A:F,3,0)),0,VLOOKUP(A228,'Extra aflossing'!A:F,3,0))+IF(Datum_vandaag&lt;A228,Maandelijks_extra,0))</f>
        <v>0</v>
      </c>
      <c r="F228" s="4">
        <f t="shared" ca="1" si="31"/>
        <v>0</v>
      </c>
      <c r="G228" s="4">
        <f ca="1">M227*Invoer!$B$10/12</f>
        <v>0</v>
      </c>
      <c r="H228" s="4">
        <f ca="1">ABS(PMT(Invoer!$B$7/12,360-C228+1,M227,0))</f>
        <v>0</v>
      </c>
      <c r="I228" s="4">
        <f t="shared" ca="1" si="28"/>
        <v>0</v>
      </c>
      <c r="J228" s="4">
        <f t="shared" ca="1" si="32"/>
        <v>0</v>
      </c>
      <c r="K228" s="4">
        <f t="shared" ca="1" si="27"/>
        <v>0</v>
      </c>
      <c r="L228" s="4">
        <f t="shared" ca="1" si="33"/>
        <v>0</v>
      </c>
      <c r="M228" s="4">
        <f t="shared" ca="1" si="35"/>
        <v>0</v>
      </c>
    </row>
    <row r="229" spans="1:13" x14ac:dyDescent="0.25">
      <c r="A229" s="15">
        <f t="shared" si="34"/>
        <v>48639</v>
      </c>
      <c r="B229">
        <f t="shared" si="29"/>
        <v>19</v>
      </c>
      <c r="C229">
        <v>228</v>
      </c>
      <c r="D229" s="4">
        <f t="shared" ca="1" si="30"/>
        <v>0</v>
      </c>
      <c r="E229" s="29">
        <f ca="1">IF(SUM(D229,F229,G229)&gt;=M228,0,IF(ISNA(VLOOKUP(A229,'Extra aflossing'!A:F,3,0)),0,VLOOKUP(A229,'Extra aflossing'!A:F,3,0))+IF(Datum_vandaag&lt;A229,Maandelijks_extra,0))</f>
        <v>0</v>
      </c>
      <c r="F229" s="4">
        <f t="shared" ca="1" si="31"/>
        <v>0</v>
      </c>
      <c r="G229" s="4">
        <f ca="1">M228*Invoer!$B$10/12</f>
        <v>0</v>
      </c>
      <c r="H229" s="4">
        <f ca="1">ABS(PMT(Invoer!$B$7/12,360-C229+1,M228,0))</f>
        <v>0</v>
      </c>
      <c r="I229" s="4">
        <f t="shared" ca="1" si="28"/>
        <v>0</v>
      </c>
      <c r="J229" s="4">
        <f t="shared" ca="1" si="32"/>
        <v>0</v>
      </c>
      <c r="K229" s="4">
        <f t="shared" ca="1" si="27"/>
        <v>0</v>
      </c>
      <c r="L229" s="4">
        <f t="shared" ca="1" si="33"/>
        <v>0</v>
      </c>
      <c r="M229" s="4">
        <f t="shared" ca="1" si="35"/>
        <v>0</v>
      </c>
    </row>
    <row r="230" spans="1:13" x14ac:dyDescent="0.25">
      <c r="A230" s="15">
        <f t="shared" si="34"/>
        <v>48670</v>
      </c>
      <c r="B230">
        <f t="shared" si="29"/>
        <v>20</v>
      </c>
      <c r="C230">
        <v>229</v>
      </c>
      <c r="D230" s="4">
        <f t="shared" ca="1" si="30"/>
        <v>0</v>
      </c>
      <c r="E230" s="29">
        <f ca="1">IF(SUM(D230,F230,G230)&gt;=M229,0,IF(ISNA(VLOOKUP(A230,'Extra aflossing'!A:F,3,0)),0,VLOOKUP(A230,'Extra aflossing'!A:F,3,0))+IF(Datum_vandaag&lt;A230,Maandelijks_extra,0))</f>
        <v>0</v>
      </c>
      <c r="F230" s="4">
        <f t="shared" ca="1" si="31"/>
        <v>0</v>
      </c>
      <c r="G230" s="4">
        <f ca="1">M229*Invoer!$B$10/12</f>
        <v>0</v>
      </c>
      <c r="H230" s="4">
        <f ca="1">ABS(PMT(Invoer!$B$7/12,360-C230+1,M229,0))</f>
        <v>0</v>
      </c>
      <c r="I230" s="4">
        <f t="shared" ca="1" si="28"/>
        <v>0</v>
      </c>
      <c r="J230" s="4">
        <f t="shared" ca="1" si="32"/>
        <v>0</v>
      </c>
      <c r="K230" s="4">
        <f t="shared" ca="1" si="27"/>
        <v>0</v>
      </c>
      <c r="L230" s="4">
        <f t="shared" ca="1" si="33"/>
        <v>0</v>
      </c>
      <c r="M230" s="4">
        <f t="shared" ca="1" si="35"/>
        <v>0</v>
      </c>
    </row>
    <row r="231" spans="1:13" x14ac:dyDescent="0.25">
      <c r="A231" s="15">
        <f t="shared" si="34"/>
        <v>48700</v>
      </c>
      <c r="B231">
        <f t="shared" si="29"/>
        <v>20</v>
      </c>
      <c r="C231">
        <v>230</v>
      </c>
      <c r="D231" s="4">
        <f t="shared" ca="1" si="30"/>
        <v>0</v>
      </c>
      <c r="E231" s="29">
        <f ca="1">IF(SUM(D231,F231,G231)&gt;=M230,0,IF(ISNA(VLOOKUP(A231,'Extra aflossing'!A:F,3,0)),0,VLOOKUP(A231,'Extra aflossing'!A:F,3,0))+IF(Datum_vandaag&lt;A231,Maandelijks_extra,0))</f>
        <v>0</v>
      </c>
      <c r="F231" s="4">
        <f t="shared" ca="1" si="31"/>
        <v>0</v>
      </c>
      <c r="G231" s="4">
        <f ca="1">M230*Invoer!$B$10/12</f>
        <v>0</v>
      </c>
      <c r="H231" s="4">
        <f ca="1">ABS(PMT(Invoer!$B$7/12,360-C231+1,M230,0))</f>
        <v>0</v>
      </c>
      <c r="I231" s="4">
        <f t="shared" ca="1" si="28"/>
        <v>0</v>
      </c>
      <c r="J231" s="4">
        <f t="shared" ca="1" si="32"/>
        <v>0</v>
      </c>
      <c r="K231" s="4">
        <f t="shared" ca="1" si="27"/>
        <v>0</v>
      </c>
      <c r="L231" s="4">
        <f t="shared" ca="1" si="33"/>
        <v>0</v>
      </c>
      <c r="M231" s="4">
        <f t="shared" ca="1" si="35"/>
        <v>0</v>
      </c>
    </row>
    <row r="232" spans="1:13" x14ac:dyDescent="0.25">
      <c r="A232" s="15">
        <f t="shared" si="34"/>
        <v>48731</v>
      </c>
      <c r="B232">
        <f t="shared" si="29"/>
        <v>20</v>
      </c>
      <c r="C232">
        <v>231</v>
      </c>
      <c r="D232" s="4">
        <f t="shared" ca="1" si="30"/>
        <v>0</v>
      </c>
      <c r="E232" s="29">
        <f ca="1">IF(SUM(D232,F232,G232)&gt;=M231,0,IF(ISNA(VLOOKUP(A232,'Extra aflossing'!A:F,3,0)),0,VLOOKUP(A232,'Extra aflossing'!A:F,3,0))+IF(Datum_vandaag&lt;A232,Maandelijks_extra,0))</f>
        <v>0</v>
      </c>
      <c r="F232" s="4">
        <f t="shared" ca="1" si="31"/>
        <v>0</v>
      </c>
      <c r="G232" s="4">
        <f ca="1">M231*Invoer!$B$10/12</f>
        <v>0</v>
      </c>
      <c r="H232" s="4">
        <f ca="1">ABS(PMT(Invoer!$B$7/12,360-C232+1,M231,0))</f>
        <v>0</v>
      </c>
      <c r="I232" s="4">
        <f t="shared" ca="1" si="28"/>
        <v>0</v>
      </c>
      <c r="J232" s="4">
        <f t="shared" ca="1" si="32"/>
        <v>0</v>
      </c>
      <c r="K232" s="4">
        <f t="shared" ca="1" si="27"/>
        <v>0</v>
      </c>
      <c r="L232" s="4">
        <f t="shared" ca="1" si="33"/>
        <v>0</v>
      </c>
      <c r="M232" s="4">
        <f t="shared" ca="1" si="35"/>
        <v>0</v>
      </c>
    </row>
    <row r="233" spans="1:13" x14ac:dyDescent="0.25">
      <c r="A233" s="15">
        <f t="shared" si="34"/>
        <v>48761</v>
      </c>
      <c r="B233">
        <f t="shared" si="29"/>
        <v>20</v>
      </c>
      <c r="C233">
        <v>232</v>
      </c>
      <c r="D233" s="4">
        <f t="shared" ca="1" si="30"/>
        <v>0</v>
      </c>
      <c r="E233" s="29">
        <f ca="1">IF(SUM(D233,F233,G233)&gt;=M232,0,IF(ISNA(VLOOKUP(A233,'Extra aflossing'!A:F,3,0)),0,VLOOKUP(A233,'Extra aflossing'!A:F,3,0))+IF(Datum_vandaag&lt;A233,Maandelijks_extra,0))</f>
        <v>0</v>
      </c>
      <c r="F233" s="4">
        <f t="shared" ca="1" si="31"/>
        <v>0</v>
      </c>
      <c r="G233" s="4">
        <f ca="1">M232*Invoer!$B$10/12</f>
        <v>0</v>
      </c>
      <c r="H233" s="4">
        <f ca="1">ABS(PMT(Invoer!$B$7/12,360-C233+1,M232,0))</f>
        <v>0</v>
      </c>
      <c r="I233" s="4">
        <f t="shared" ca="1" si="28"/>
        <v>0</v>
      </c>
      <c r="J233" s="4">
        <f t="shared" ca="1" si="32"/>
        <v>0</v>
      </c>
      <c r="K233" s="4">
        <f t="shared" ca="1" si="27"/>
        <v>0</v>
      </c>
      <c r="L233" s="4">
        <f t="shared" ca="1" si="33"/>
        <v>0</v>
      </c>
      <c r="M233" s="4">
        <f t="shared" ca="1" si="35"/>
        <v>0</v>
      </c>
    </row>
    <row r="234" spans="1:13" x14ac:dyDescent="0.25">
      <c r="A234" s="15">
        <f t="shared" si="34"/>
        <v>48792</v>
      </c>
      <c r="B234">
        <f t="shared" si="29"/>
        <v>20</v>
      </c>
      <c r="C234">
        <v>233</v>
      </c>
      <c r="D234" s="4">
        <f t="shared" ca="1" si="30"/>
        <v>0</v>
      </c>
      <c r="E234" s="29">
        <f ca="1">IF(SUM(D234,F234,G234)&gt;=M233,0,IF(ISNA(VLOOKUP(A234,'Extra aflossing'!A:F,3,0)),0,VLOOKUP(A234,'Extra aflossing'!A:F,3,0))+IF(Datum_vandaag&lt;A234,Maandelijks_extra,0))</f>
        <v>0</v>
      </c>
      <c r="F234" s="4">
        <f t="shared" ca="1" si="31"/>
        <v>0</v>
      </c>
      <c r="G234" s="4">
        <f ca="1">M233*Invoer!$B$10/12</f>
        <v>0</v>
      </c>
      <c r="H234" s="4">
        <f ca="1">ABS(PMT(Invoer!$B$7/12,360-C234+1,M233,0))</f>
        <v>0</v>
      </c>
      <c r="I234" s="4">
        <f t="shared" ca="1" si="28"/>
        <v>0</v>
      </c>
      <c r="J234" s="4">
        <f t="shared" ca="1" si="32"/>
        <v>0</v>
      </c>
      <c r="K234" s="4">
        <f t="shared" ca="1" si="27"/>
        <v>0</v>
      </c>
      <c r="L234" s="4">
        <f t="shared" ca="1" si="33"/>
        <v>0</v>
      </c>
      <c r="M234" s="4">
        <f t="shared" ca="1" si="35"/>
        <v>0</v>
      </c>
    </row>
    <row r="235" spans="1:13" x14ac:dyDescent="0.25">
      <c r="A235" s="15">
        <f t="shared" si="34"/>
        <v>48823</v>
      </c>
      <c r="B235">
        <f t="shared" si="29"/>
        <v>20</v>
      </c>
      <c r="C235">
        <v>234</v>
      </c>
      <c r="D235" s="4">
        <f t="shared" ca="1" si="30"/>
        <v>0</v>
      </c>
      <c r="E235" s="29">
        <f ca="1">IF(SUM(D235,F235,G235)&gt;=M234,0,IF(ISNA(VLOOKUP(A235,'Extra aflossing'!A:F,3,0)),0,VLOOKUP(A235,'Extra aflossing'!A:F,3,0))+IF(Datum_vandaag&lt;A235,Maandelijks_extra,0))</f>
        <v>0</v>
      </c>
      <c r="F235" s="4">
        <f t="shared" ca="1" si="31"/>
        <v>0</v>
      </c>
      <c r="G235" s="4">
        <f ca="1">M234*Invoer!$B$10/12</f>
        <v>0</v>
      </c>
      <c r="H235" s="4">
        <f ca="1">ABS(PMT(Invoer!$B$7/12,360-C235+1,M234,0))</f>
        <v>0</v>
      </c>
      <c r="I235" s="4">
        <f t="shared" ca="1" si="28"/>
        <v>0</v>
      </c>
      <c r="J235" s="4">
        <f t="shared" ca="1" si="32"/>
        <v>0</v>
      </c>
      <c r="K235" s="4">
        <f t="shared" ca="1" si="27"/>
        <v>0</v>
      </c>
      <c r="L235" s="4">
        <f t="shared" ca="1" si="33"/>
        <v>0</v>
      </c>
      <c r="M235" s="4">
        <f t="shared" ca="1" si="35"/>
        <v>0</v>
      </c>
    </row>
    <row r="236" spans="1:13" x14ac:dyDescent="0.25">
      <c r="A236" s="15">
        <f t="shared" si="34"/>
        <v>48853</v>
      </c>
      <c r="B236">
        <f t="shared" si="29"/>
        <v>20</v>
      </c>
      <c r="C236">
        <v>235</v>
      </c>
      <c r="D236" s="4">
        <f t="shared" ca="1" si="30"/>
        <v>0</v>
      </c>
      <c r="E236" s="29">
        <f ca="1">IF(SUM(D236,F236,G236)&gt;=M235,0,IF(ISNA(VLOOKUP(A236,'Extra aflossing'!A:F,3,0)),0,VLOOKUP(A236,'Extra aflossing'!A:F,3,0))+IF(Datum_vandaag&lt;A236,Maandelijks_extra,0))</f>
        <v>0</v>
      </c>
      <c r="F236" s="4">
        <f t="shared" ca="1" si="31"/>
        <v>0</v>
      </c>
      <c r="G236" s="4">
        <f ca="1">M235*Invoer!$B$10/12</f>
        <v>0</v>
      </c>
      <c r="H236" s="4">
        <f ca="1">ABS(PMT(Invoer!$B$7/12,360-C236+1,M235,0))</f>
        <v>0</v>
      </c>
      <c r="I236" s="4">
        <f t="shared" ca="1" si="28"/>
        <v>0</v>
      </c>
      <c r="J236" s="4">
        <f t="shared" ca="1" si="32"/>
        <v>0</v>
      </c>
      <c r="K236" s="4">
        <f t="shared" ca="1" si="27"/>
        <v>0</v>
      </c>
      <c r="L236" s="4">
        <f t="shared" ca="1" si="33"/>
        <v>0</v>
      </c>
      <c r="M236" s="4">
        <f t="shared" ca="1" si="35"/>
        <v>0</v>
      </c>
    </row>
    <row r="237" spans="1:13" x14ac:dyDescent="0.25">
      <c r="A237" s="15">
        <f t="shared" si="34"/>
        <v>48884</v>
      </c>
      <c r="B237">
        <f t="shared" si="29"/>
        <v>20</v>
      </c>
      <c r="C237">
        <v>236</v>
      </c>
      <c r="D237" s="4">
        <f t="shared" ca="1" si="30"/>
        <v>0</v>
      </c>
      <c r="E237" s="29">
        <f ca="1">IF(SUM(D237,F237,G237)&gt;=M236,0,IF(ISNA(VLOOKUP(A237,'Extra aflossing'!A:F,3,0)),0,VLOOKUP(A237,'Extra aflossing'!A:F,3,0))+IF(Datum_vandaag&lt;A237,Maandelijks_extra,0))</f>
        <v>0</v>
      </c>
      <c r="F237" s="4">
        <f t="shared" ca="1" si="31"/>
        <v>0</v>
      </c>
      <c r="G237" s="4">
        <f ca="1">M236*Invoer!$B$10/12</f>
        <v>0</v>
      </c>
      <c r="H237" s="4">
        <f ca="1">ABS(PMT(Invoer!$B$7/12,360-C237+1,M236,0))</f>
        <v>0</v>
      </c>
      <c r="I237" s="4">
        <f t="shared" ca="1" si="28"/>
        <v>0</v>
      </c>
      <c r="J237" s="4">
        <f t="shared" ca="1" si="32"/>
        <v>0</v>
      </c>
      <c r="K237" s="4">
        <f t="shared" ca="1" si="27"/>
        <v>0</v>
      </c>
      <c r="L237" s="4">
        <f t="shared" ca="1" si="33"/>
        <v>0</v>
      </c>
      <c r="M237" s="4">
        <f t="shared" ca="1" si="35"/>
        <v>0</v>
      </c>
    </row>
    <row r="238" spans="1:13" x14ac:dyDescent="0.25">
      <c r="A238" s="15">
        <f t="shared" si="34"/>
        <v>48914</v>
      </c>
      <c r="B238">
        <f t="shared" si="29"/>
        <v>20</v>
      </c>
      <c r="C238">
        <v>237</v>
      </c>
      <c r="D238" s="4">
        <f t="shared" ca="1" si="30"/>
        <v>0</v>
      </c>
      <c r="E238" s="29">
        <f ca="1">IF(SUM(D238,F238,G238)&gt;=M237,0,IF(ISNA(VLOOKUP(A238,'Extra aflossing'!A:F,3,0)),0,VLOOKUP(A238,'Extra aflossing'!A:F,3,0))+IF(Datum_vandaag&lt;A238,Maandelijks_extra,0))</f>
        <v>0</v>
      </c>
      <c r="F238" s="4">
        <f t="shared" ca="1" si="31"/>
        <v>0</v>
      </c>
      <c r="G238" s="4">
        <f ca="1">M237*Invoer!$B$10/12</f>
        <v>0</v>
      </c>
      <c r="H238" s="4">
        <f ca="1">ABS(PMT(Invoer!$B$7/12,360-C238+1,M237,0))</f>
        <v>0</v>
      </c>
      <c r="I238" s="4">
        <f t="shared" ca="1" si="28"/>
        <v>0</v>
      </c>
      <c r="J238" s="4">
        <f t="shared" ca="1" si="32"/>
        <v>0</v>
      </c>
      <c r="K238" s="4">
        <f t="shared" ca="1" si="27"/>
        <v>0</v>
      </c>
      <c r="L238" s="4">
        <f t="shared" ca="1" si="33"/>
        <v>0</v>
      </c>
      <c r="M238" s="4">
        <f t="shared" ca="1" si="35"/>
        <v>0</v>
      </c>
    </row>
    <row r="239" spans="1:13" x14ac:dyDescent="0.25">
      <c r="A239" s="15">
        <f t="shared" si="34"/>
        <v>48945</v>
      </c>
      <c r="B239">
        <f t="shared" si="29"/>
        <v>20</v>
      </c>
      <c r="C239">
        <v>238</v>
      </c>
      <c r="D239" s="4">
        <f t="shared" ca="1" si="30"/>
        <v>0</v>
      </c>
      <c r="E239" s="29">
        <f ca="1">IF(SUM(D239,F239,G239)&gt;=M238,0,IF(ISNA(VLOOKUP(A239,'Extra aflossing'!A:F,3,0)),0,VLOOKUP(A239,'Extra aflossing'!A:F,3,0))+IF(Datum_vandaag&lt;A239,Maandelijks_extra,0))</f>
        <v>0</v>
      </c>
      <c r="F239" s="4">
        <f t="shared" ca="1" si="31"/>
        <v>0</v>
      </c>
      <c r="G239" s="4">
        <f ca="1">M238*Invoer!$B$10/12</f>
        <v>0</v>
      </c>
      <c r="H239" s="4">
        <f ca="1">ABS(PMT(Invoer!$B$7/12,360-C239+1,M238,0))</f>
        <v>0</v>
      </c>
      <c r="I239" s="4">
        <f t="shared" ca="1" si="28"/>
        <v>0</v>
      </c>
      <c r="J239" s="4">
        <f t="shared" ca="1" si="32"/>
        <v>0</v>
      </c>
      <c r="K239" s="4">
        <f t="shared" ca="1" si="27"/>
        <v>0</v>
      </c>
      <c r="L239" s="4">
        <f t="shared" ca="1" si="33"/>
        <v>0</v>
      </c>
      <c r="M239" s="4">
        <f t="shared" ca="1" si="35"/>
        <v>0</v>
      </c>
    </row>
    <row r="240" spans="1:13" x14ac:dyDescent="0.25">
      <c r="A240" s="15">
        <f t="shared" si="34"/>
        <v>48976</v>
      </c>
      <c r="B240">
        <f t="shared" si="29"/>
        <v>20</v>
      </c>
      <c r="C240">
        <v>239</v>
      </c>
      <c r="D240" s="4">
        <f t="shared" ca="1" si="30"/>
        <v>0</v>
      </c>
      <c r="E240" s="29">
        <f ca="1">IF(SUM(D240,F240,G240)&gt;=M239,0,IF(ISNA(VLOOKUP(A240,'Extra aflossing'!A:F,3,0)),0,VLOOKUP(A240,'Extra aflossing'!A:F,3,0))+IF(Datum_vandaag&lt;A240,Maandelijks_extra,0))</f>
        <v>0</v>
      </c>
      <c r="F240" s="4">
        <f t="shared" ca="1" si="31"/>
        <v>0</v>
      </c>
      <c r="G240" s="4">
        <f ca="1">M239*Invoer!$B$10/12</f>
        <v>0</v>
      </c>
      <c r="H240" s="4">
        <f ca="1">ABS(PMT(Invoer!$B$7/12,360-C240+1,M239,0))</f>
        <v>0</v>
      </c>
      <c r="I240" s="4">
        <f t="shared" ca="1" si="28"/>
        <v>0</v>
      </c>
      <c r="J240" s="4">
        <f t="shared" ca="1" si="32"/>
        <v>0</v>
      </c>
      <c r="K240" s="4">
        <f t="shared" ca="1" si="27"/>
        <v>0</v>
      </c>
      <c r="L240" s="4">
        <f t="shared" ca="1" si="33"/>
        <v>0</v>
      </c>
      <c r="M240" s="4">
        <f t="shared" ca="1" si="35"/>
        <v>0</v>
      </c>
    </row>
    <row r="241" spans="1:13" x14ac:dyDescent="0.25">
      <c r="A241" s="15">
        <f t="shared" si="34"/>
        <v>49004</v>
      </c>
      <c r="B241">
        <f t="shared" si="29"/>
        <v>20</v>
      </c>
      <c r="C241">
        <v>240</v>
      </c>
      <c r="D241" s="4">
        <f t="shared" ca="1" si="30"/>
        <v>0</v>
      </c>
      <c r="E241" s="29">
        <f ca="1">IF(SUM(D241,F241,G241)&gt;=M240,0,IF(ISNA(VLOOKUP(A241,'Extra aflossing'!A:F,3,0)),0,VLOOKUP(A241,'Extra aflossing'!A:F,3,0))+IF(Datum_vandaag&lt;A241,Maandelijks_extra,0))</f>
        <v>0</v>
      </c>
      <c r="F241" s="4">
        <f t="shared" ca="1" si="31"/>
        <v>0</v>
      </c>
      <c r="G241" s="4">
        <f ca="1">M240*Invoer!$B$10/12</f>
        <v>0</v>
      </c>
      <c r="H241" s="4">
        <f ca="1">ABS(PMT(Invoer!$B$7/12,360-C241+1,M240,0))</f>
        <v>0</v>
      </c>
      <c r="I241" s="4">
        <f t="shared" ca="1" si="28"/>
        <v>0</v>
      </c>
      <c r="J241" s="4">
        <f t="shared" ca="1" si="32"/>
        <v>0</v>
      </c>
      <c r="K241" s="4">
        <f t="shared" ca="1" si="27"/>
        <v>0</v>
      </c>
      <c r="L241" s="4">
        <f t="shared" ca="1" si="33"/>
        <v>0</v>
      </c>
      <c r="M241" s="4">
        <f t="shared" ca="1" si="35"/>
        <v>0</v>
      </c>
    </row>
    <row r="242" spans="1:13" x14ac:dyDescent="0.25">
      <c r="A242" s="15">
        <f t="shared" si="34"/>
        <v>49035</v>
      </c>
      <c r="B242">
        <f t="shared" si="29"/>
        <v>21</v>
      </c>
      <c r="C242">
        <v>241</v>
      </c>
      <c r="D242" s="4">
        <f t="shared" ca="1" si="30"/>
        <v>0</v>
      </c>
      <c r="E242" s="29">
        <f ca="1">IF(SUM(D242,F242,G242)&gt;=M241,0,IF(ISNA(VLOOKUP(A242,'Extra aflossing'!A:F,3,0)),0,VLOOKUP(A242,'Extra aflossing'!A:F,3,0))+IF(Datum_vandaag&lt;A242,Maandelijks_extra,0))</f>
        <v>0</v>
      </c>
      <c r="F242" s="4">
        <f t="shared" ca="1" si="31"/>
        <v>0</v>
      </c>
      <c r="G242" s="4">
        <f ca="1">M241*Invoer!$B$11/12</f>
        <v>0</v>
      </c>
      <c r="H242" s="4">
        <f ca="1">ABS(PMT(Invoer!$B$7/12,360-C242+1,M241,0))</f>
        <v>0</v>
      </c>
      <c r="I242" s="4">
        <f t="shared" ca="1" si="28"/>
        <v>0</v>
      </c>
      <c r="J242" s="4">
        <f t="shared" ca="1" si="32"/>
        <v>0</v>
      </c>
      <c r="K242" s="4">
        <f t="shared" ca="1" si="27"/>
        <v>0</v>
      </c>
      <c r="L242" s="4">
        <f t="shared" ca="1" si="33"/>
        <v>0</v>
      </c>
      <c r="M242" s="4">
        <f t="shared" ca="1" si="35"/>
        <v>0</v>
      </c>
    </row>
    <row r="243" spans="1:13" x14ac:dyDescent="0.25">
      <c r="A243" s="15">
        <f t="shared" si="34"/>
        <v>49065</v>
      </c>
      <c r="B243">
        <f t="shared" si="29"/>
        <v>21</v>
      </c>
      <c r="C243">
        <v>242</v>
      </c>
      <c r="D243" s="4">
        <f t="shared" ca="1" si="30"/>
        <v>0</v>
      </c>
      <c r="E243" s="29">
        <f ca="1">IF(SUM(D243,F243,G243)&gt;=M242,0,IF(ISNA(VLOOKUP(A243,'Extra aflossing'!A:F,3,0)),0,VLOOKUP(A243,'Extra aflossing'!A:F,3,0))+IF(Datum_vandaag&lt;A243,Maandelijks_extra,0))</f>
        <v>0</v>
      </c>
      <c r="F243" s="4">
        <f t="shared" ca="1" si="31"/>
        <v>0</v>
      </c>
      <c r="G243" s="4">
        <f ca="1">M242*Invoer!$B$11/12</f>
        <v>0</v>
      </c>
      <c r="H243" s="4">
        <f ca="1">ABS(PMT(Invoer!$B$7/12,360-C243+1,M242,0))</f>
        <v>0</v>
      </c>
      <c r="I243" s="4">
        <f t="shared" ca="1" si="28"/>
        <v>0</v>
      </c>
      <c r="J243" s="4">
        <f t="shared" ca="1" si="32"/>
        <v>0</v>
      </c>
      <c r="K243" s="4">
        <f t="shared" ca="1" si="27"/>
        <v>0</v>
      </c>
      <c r="L243" s="4">
        <f t="shared" ca="1" si="33"/>
        <v>0</v>
      </c>
      <c r="M243" s="4">
        <f t="shared" ca="1" si="35"/>
        <v>0</v>
      </c>
    </row>
    <row r="244" spans="1:13" x14ac:dyDescent="0.25">
      <c r="A244" s="15">
        <f t="shared" si="34"/>
        <v>49096</v>
      </c>
      <c r="B244">
        <f t="shared" si="29"/>
        <v>21</v>
      </c>
      <c r="C244">
        <v>243</v>
      </c>
      <c r="D244" s="4">
        <f t="shared" ca="1" si="30"/>
        <v>0</v>
      </c>
      <c r="E244" s="29">
        <f ca="1">IF(SUM(D244,F244,G244)&gt;=M243,0,IF(ISNA(VLOOKUP(A244,'Extra aflossing'!A:F,3,0)),0,VLOOKUP(A244,'Extra aflossing'!A:F,3,0))+IF(Datum_vandaag&lt;A244,Maandelijks_extra,0))</f>
        <v>0</v>
      </c>
      <c r="F244" s="4">
        <f t="shared" ca="1" si="31"/>
        <v>0</v>
      </c>
      <c r="G244" s="4">
        <f ca="1">M243*Invoer!$B$11/12</f>
        <v>0</v>
      </c>
      <c r="H244" s="4">
        <f ca="1">ABS(PMT(Invoer!$B$7/12,360-C244+1,M243,0))</f>
        <v>0</v>
      </c>
      <c r="I244" s="4">
        <f t="shared" ca="1" si="28"/>
        <v>0</v>
      </c>
      <c r="J244" s="4">
        <f t="shared" ca="1" si="32"/>
        <v>0</v>
      </c>
      <c r="K244" s="4">
        <f t="shared" ca="1" si="27"/>
        <v>0</v>
      </c>
      <c r="L244" s="4">
        <f t="shared" ca="1" si="33"/>
        <v>0</v>
      </c>
      <c r="M244" s="4">
        <f t="shared" ca="1" si="35"/>
        <v>0</v>
      </c>
    </row>
    <row r="245" spans="1:13" x14ac:dyDescent="0.25">
      <c r="A245" s="15">
        <f t="shared" si="34"/>
        <v>49126</v>
      </c>
      <c r="B245">
        <f t="shared" si="29"/>
        <v>21</v>
      </c>
      <c r="C245">
        <v>244</v>
      </c>
      <c r="D245" s="4">
        <f t="shared" ca="1" si="30"/>
        <v>0</v>
      </c>
      <c r="E245" s="29">
        <f ca="1">IF(SUM(D245,F245,G245)&gt;=M244,0,IF(ISNA(VLOOKUP(A245,'Extra aflossing'!A:F,3,0)),0,VLOOKUP(A245,'Extra aflossing'!A:F,3,0))+IF(Datum_vandaag&lt;A245,Maandelijks_extra,0))</f>
        <v>0</v>
      </c>
      <c r="F245" s="4">
        <f t="shared" ca="1" si="31"/>
        <v>0</v>
      </c>
      <c r="G245" s="4">
        <f ca="1">M244*Invoer!$B$11/12</f>
        <v>0</v>
      </c>
      <c r="H245" s="4">
        <f ca="1">ABS(PMT(Invoer!$B$7/12,360-C245+1,M244,0))</f>
        <v>0</v>
      </c>
      <c r="I245" s="4">
        <f t="shared" ca="1" si="28"/>
        <v>0</v>
      </c>
      <c r="J245" s="4">
        <f t="shared" ca="1" si="32"/>
        <v>0</v>
      </c>
      <c r="K245" s="4">
        <f t="shared" ca="1" si="27"/>
        <v>0</v>
      </c>
      <c r="L245" s="4">
        <f t="shared" ca="1" si="33"/>
        <v>0</v>
      </c>
      <c r="M245" s="4">
        <f t="shared" ca="1" si="35"/>
        <v>0</v>
      </c>
    </row>
    <row r="246" spans="1:13" x14ac:dyDescent="0.25">
      <c r="A246" s="15">
        <f t="shared" si="34"/>
        <v>49157</v>
      </c>
      <c r="B246">
        <f t="shared" si="29"/>
        <v>21</v>
      </c>
      <c r="C246">
        <v>245</v>
      </c>
      <c r="D246" s="4">
        <f t="shared" ca="1" si="30"/>
        <v>0</v>
      </c>
      <c r="E246" s="29">
        <f ca="1">IF(SUM(D246,F246,G246)&gt;=M245,0,IF(ISNA(VLOOKUP(A246,'Extra aflossing'!A:F,3,0)),0,VLOOKUP(A246,'Extra aflossing'!A:F,3,0))+IF(Datum_vandaag&lt;A246,Maandelijks_extra,0))</f>
        <v>0</v>
      </c>
      <c r="F246" s="4">
        <f t="shared" ca="1" si="31"/>
        <v>0</v>
      </c>
      <c r="G246" s="4">
        <f ca="1">M245*Invoer!$B$11/12</f>
        <v>0</v>
      </c>
      <c r="H246" s="4">
        <f ca="1">ABS(PMT(Invoer!$B$7/12,360-C246+1,M245,0))</f>
        <v>0</v>
      </c>
      <c r="I246" s="4">
        <f t="shared" ca="1" si="28"/>
        <v>0</v>
      </c>
      <c r="J246" s="4">
        <f t="shared" ca="1" si="32"/>
        <v>0</v>
      </c>
      <c r="K246" s="4">
        <f t="shared" ca="1" si="27"/>
        <v>0</v>
      </c>
      <c r="L246" s="4">
        <f t="shared" ca="1" si="33"/>
        <v>0</v>
      </c>
      <c r="M246" s="4">
        <f t="shared" ca="1" si="35"/>
        <v>0</v>
      </c>
    </row>
    <row r="247" spans="1:13" x14ac:dyDescent="0.25">
      <c r="A247" s="15">
        <f t="shared" si="34"/>
        <v>49188</v>
      </c>
      <c r="B247">
        <f t="shared" si="29"/>
        <v>21</v>
      </c>
      <c r="C247">
        <v>246</v>
      </c>
      <c r="D247" s="4">
        <f t="shared" ca="1" si="30"/>
        <v>0</v>
      </c>
      <c r="E247" s="29">
        <f ca="1">IF(SUM(D247,F247,G247)&gt;=M246,0,IF(ISNA(VLOOKUP(A247,'Extra aflossing'!A:F,3,0)),0,VLOOKUP(A247,'Extra aflossing'!A:F,3,0))+IF(Datum_vandaag&lt;A247,Maandelijks_extra,0))</f>
        <v>0</v>
      </c>
      <c r="F247" s="4">
        <f t="shared" ca="1" si="31"/>
        <v>0</v>
      </c>
      <c r="G247" s="4">
        <f ca="1">M246*Invoer!$B$11/12</f>
        <v>0</v>
      </c>
      <c r="H247" s="4">
        <f ca="1">ABS(PMT(Invoer!$B$7/12,360-C247+1,M246,0))</f>
        <v>0</v>
      </c>
      <c r="I247" s="4">
        <f t="shared" ca="1" si="28"/>
        <v>0</v>
      </c>
      <c r="J247" s="4">
        <f t="shared" ca="1" si="32"/>
        <v>0</v>
      </c>
      <c r="K247" s="4">
        <f t="shared" ca="1" si="27"/>
        <v>0</v>
      </c>
      <c r="L247" s="4">
        <f t="shared" ca="1" si="33"/>
        <v>0</v>
      </c>
      <c r="M247" s="4">
        <f t="shared" ca="1" si="35"/>
        <v>0</v>
      </c>
    </row>
    <row r="248" spans="1:13" x14ac:dyDescent="0.25">
      <c r="A248" s="15">
        <f t="shared" si="34"/>
        <v>49218</v>
      </c>
      <c r="B248">
        <f t="shared" si="29"/>
        <v>21</v>
      </c>
      <c r="C248">
        <v>247</v>
      </c>
      <c r="D248" s="4">
        <f t="shared" ca="1" si="30"/>
        <v>0</v>
      </c>
      <c r="E248" s="29">
        <f ca="1">IF(SUM(D248,F248,G248)&gt;=M247,0,IF(ISNA(VLOOKUP(A248,'Extra aflossing'!A:F,3,0)),0,VLOOKUP(A248,'Extra aflossing'!A:F,3,0))+IF(Datum_vandaag&lt;A248,Maandelijks_extra,0))</f>
        <v>0</v>
      </c>
      <c r="F248" s="4">
        <f t="shared" ca="1" si="31"/>
        <v>0</v>
      </c>
      <c r="G248" s="4">
        <f ca="1">M247*Invoer!$B$11/12</f>
        <v>0</v>
      </c>
      <c r="H248" s="4">
        <f ca="1">ABS(PMT(Invoer!$B$7/12,360-C248+1,M247,0))</f>
        <v>0</v>
      </c>
      <c r="I248" s="4">
        <f t="shared" ca="1" si="28"/>
        <v>0</v>
      </c>
      <c r="J248" s="4">
        <f t="shared" ca="1" si="32"/>
        <v>0</v>
      </c>
      <c r="K248" s="4">
        <f t="shared" ca="1" si="27"/>
        <v>0</v>
      </c>
      <c r="L248" s="4">
        <f t="shared" ca="1" si="33"/>
        <v>0</v>
      </c>
      <c r="M248" s="4">
        <f t="shared" ca="1" si="35"/>
        <v>0</v>
      </c>
    </row>
    <row r="249" spans="1:13" x14ac:dyDescent="0.25">
      <c r="A249" s="15">
        <f t="shared" si="34"/>
        <v>49249</v>
      </c>
      <c r="B249">
        <f t="shared" si="29"/>
        <v>21</v>
      </c>
      <c r="C249">
        <v>248</v>
      </c>
      <c r="D249" s="4">
        <f t="shared" ca="1" si="30"/>
        <v>0</v>
      </c>
      <c r="E249" s="29">
        <f ca="1">IF(SUM(D249,F249,G249)&gt;=M248,0,IF(ISNA(VLOOKUP(A249,'Extra aflossing'!A:F,3,0)),0,VLOOKUP(A249,'Extra aflossing'!A:F,3,0))+IF(Datum_vandaag&lt;A249,Maandelijks_extra,0))</f>
        <v>0</v>
      </c>
      <c r="F249" s="4">
        <f t="shared" ca="1" si="31"/>
        <v>0</v>
      </c>
      <c r="G249" s="4">
        <f ca="1">M248*Invoer!$B$11/12</f>
        <v>0</v>
      </c>
      <c r="H249" s="4">
        <f ca="1">ABS(PMT(Invoer!$B$7/12,360-C249+1,M248,0))</f>
        <v>0</v>
      </c>
      <c r="I249" s="4">
        <f t="shared" ca="1" si="28"/>
        <v>0</v>
      </c>
      <c r="J249" s="4">
        <f t="shared" ca="1" si="32"/>
        <v>0</v>
      </c>
      <c r="K249" s="4">
        <f t="shared" ca="1" si="27"/>
        <v>0</v>
      </c>
      <c r="L249" s="4">
        <f t="shared" ca="1" si="33"/>
        <v>0</v>
      </c>
      <c r="M249" s="4">
        <f t="shared" ca="1" si="35"/>
        <v>0</v>
      </c>
    </row>
    <row r="250" spans="1:13" x14ac:dyDescent="0.25">
      <c r="A250" s="15">
        <f t="shared" si="34"/>
        <v>49279</v>
      </c>
      <c r="B250">
        <f t="shared" si="29"/>
        <v>21</v>
      </c>
      <c r="C250">
        <v>249</v>
      </c>
      <c r="D250" s="4">
        <f t="shared" ca="1" si="30"/>
        <v>0</v>
      </c>
      <c r="E250" s="29">
        <f ca="1">IF(SUM(D250,F250,G250)&gt;=M249,0,IF(ISNA(VLOOKUP(A250,'Extra aflossing'!A:F,3,0)),0,VLOOKUP(A250,'Extra aflossing'!A:F,3,0))+IF(Datum_vandaag&lt;A250,Maandelijks_extra,0))</f>
        <v>0</v>
      </c>
      <c r="F250" s="4">
        <f t="shared" ca="1" si="31"/>
        <v>0</v>
      </c>
      <c r="G250" s="4">
        <f ca="1">M249*Invoer!$B$11/12</f>
        <v>0</v>
      </c>
      <c r="H250" s="4">
        <f ca="1">ABS(PMT(Invoer!$B$7/12,360-C250+1,M249,0))</f>
        <v>0</v>
      </c>
      <c r="I250" s="4">
        <f t="shared" ca="1" si="28"/>
        <v>0</v>
      </c>
      <c r="J250" s="4">
        <f t="shared" ca="1" si="32"/>
        <v>0</v>
      </c>
      <c r="K250" s="4">
        <f t="shared" ref="K250:K313" ca="1" si="36">SUM(E250,F250,H250)</f>
        <v>0</v>
      </c>
      <c r="L250" s="4">
        <f t="shared" ca="1" si="33"/>
        <v>0</v>
      </c>
      <c r="M250" s="4">
        <f t="shared" ca="1" si="35"/>
        <v>0</v>
      </c>
    </row>
    <row r="251" spans="1:13" x14ac:dyDescent="0.25">
      <c r="A251" s="15">
        <f t="shared" si="34"/>
        <v>49310</v>
      </c>
      <c r="B251">
        <f t="shared" si="29"/>
        <v>21</v>
      </c>
      <c r="C251">
        <v>250</v>
      </c>
      <c r="D251" s="4">
        <f t="shared" ca="1" si="30"/>
        <v>0</v>
      </c>
      <c r="E251" s="29">
        <f ca="1">IF(SUM(D251,F251,G251)&gt;=M250,0,IF(ISNA(VLOOKUP(A251,'Extra aflossing'!A:F,3,0)),0,VLOOKUP(A251,'Extra aflossing'!A:F,3,0))+IF(Datum_vandaag&lt;A251,Maandelijks_extra,0))</f>
        <v>0</v>
      </c>
      <c r="F251" s="4">
        <f t="shared" ca="1" si="31"/>
        <v>0</v>
      </c>
      <c r="G251" s="4">
        <f ca="1">M250*Invoer!$B$11/12</f>
        <v>0</v>
      </c>
      <c r="H251" s="4">
        <f ca="1">ABS(PMT(Invoer!$B$7/12,360-C251+1,M250,0))</f>
        <v>0</v>
      </c>
      <c r="I251" s="4">
        <f t="shared" ca="1" si="28"/>
        <v>0</v>
      </c>
      <c r="J251" s="4">
        <f t="shared" ca="1" si="32"/>
        <v>0</v>
      </c>
      <c r="K251" s="4">
        <f t="shared" ca="1" si="36"/>
        <v>0</v>
      </c>
      <c r="L251" s="4">
        <f t="shared" ca="1" si="33"/>
        <v>0</v>
      </c>
      <c r="M251" s="4">
        <f t="shared" ca="1" si="35"/>
        <v>0</v>
      </c>
    </row>
    <row r="252" spans="1:13" x14ac:dyDescent="0.25">
      <c r="A252" s="15">
        <f t="shared" si="34"/>
        <v>49341</v>
      </c>
      <c r="B252">
        <f t="shared" si="29"/>
        <v>21</v>
      </c>
      <c r="C252">
        <v>251</v>
      </c>
      <c r="D252" s="4">
        <f t="shared" ca="1" si="30"/>
        <v>0</v>
      </c>
      <c r="E252" s="29">
        <f ca="1">IF(SUM(D252,F252,G252)&gt;=M251,0,IF(ISNA(VLOOKUP(A252,'Extra aflossing'!A:F,3,0)),0,VLOOKUP(A252,'Extra aflossing'!A:F,3,0))+IF(Datum_vandaag&lt;A252,Maandelijks_extra,0))</f>
        <v>0</v>
      </c>
      <c r="F252" s="4">
        <f t="shared" ca="1" si="31"/>
        <v>0</v>
      </c>
      <c r="G252" s="4">
        <f ca="1">M251*Invoer!$B$11/12</f>
        <v>0</v>
      </c>
      <c r="H252" s="4">
        <f ca="1">ABS(PMT(Invoer!$B$7/12,360-C252+1,M251,0))</f>
        <v>0</v>
      </c>
      <c r="I252" s="4">
        <f t="shared" ca="1" si="28"/>
        <v>0</v>
      </c>
      <c r="J252" s="4">
        <f t="shared" ca="1" si="32"/>
        <v>0</v>
      </c>
      <c r="K252" s="4">
        <f t="shared" ca="1" si="36"/>
        <v>0</v>
      </c>
      <c r="L252" s="4">
        <f t="shared" ca="1" si="33"/>
        <v>0</v>
      </c>
      <c r="M252" s="4">
        <f t="shared" ca="1" si="35"/>
        <v>0</v>
      </c>
    </row>
    <row r="253" spans="1:13" x14ac:dyDescent="0.25">
      <c r="A253" s="15">
        <f t="shared" si="34"/>
        <v>49369</v>
      </c>
      <c r="B253">
        <f t="shared" si="29"/>
        <v>21</v>
      </c>
      <c r="C253">
        <v>252</v>
      </c>
      <c r="D253" s="4">
        <f t="shared" ca="1" si="30"/>
        <v>0</v>
      </c>
      <c r="E253" s="29">
        <f ca="1">IF(SUM(D253,F253,G253)&gt;=M252,0,IF(ISNA(VLOOKUP(A253,'Extra aflossing'!A:F,3,0)),0,VLOOKUP(A253,'Extra aflossing'!A:F,3,0))+IF(Datum_vandaag&lt;A253,Maandelijks_extra,0))</f>
        <v>0</v>
      </c>
      <c r="F253" s="4">
        <f t="shared" ca="1" si="31"/>
        <v>0</v>
      </c>
      <c r="G253" s="4">
        <f ca="1">M252*Invoer!$B$11/12</f>
        <v>0</v>
      </c>
      <c r="H253" s="4">
        <f ca="1">ABS(PMT(Invoer!$B$7/12,360-C253+1,M252,0))</f>
        <v>0</v>
      </c>
      <c r="I253" s="4">
        <f t="shared" ca="1" si="28"/>
        <v>0</v>
      </c>
      <c r="J253" s="4">
        <f t="shared" ca="1" si="32"/>
        <v>0</v>
      </c>
      <c r="K253" s="4">
        <f t="shared" ca="1" si="36"/>
        <v>0</v>
      </c>
      <c r="L253" s="4">
        <f t="shared" ca="1" si="33"/>
        <v>0</v>
      </c>
      <c r="M253" s="4">
        <f t="shared" ca="1" si="35"/>
        <v>0</v>
      </c>
    </row>
    <row r="254" spans="1:13" x14ac:dyDescent="0.25">
      <c r="A254" s="15">
        <f t="shared" si="34"/>
        <v>49400</v>
      </c>
      <c r="B254">
        <f t="shared" si="29"/>
        <v>22</v>
      </c>
      <c r="C254">
        <v>253</v>
      </c>
      <c r="D254" s="4">
        <f t="shared" ca="1" si="30"/>
        <v>0</v>
      </c>
      <c r="E254" s="29">
        <f ca="1">IF(SUM(D254,F254,G254)&gt;=M253,0,IF(ISNA(VLOOKUP(A254,'Extra aflossing'!A:F,3,0)),0,VLOOKUP(A254,'Extra aflossing'!A:F,3,0))+IF(Datum_vandaag&lt;A254,Maandelijks_extra,0))</f>
        <v>0</v>
      </c>
      <c r="F254" s="4">
        <f t="shared" ca="1" si="31"/>
        <v>0</v>
      </c>
      <c r="G254" s="4">
        <f ca="1">M253*Invoer!$B$11/12</f>
        <v>0</v>
      </c>
      <c r="H254" s="4">
        <f ca="1">ABS(PMT(Invoer!$B$7/12,360-C254+1,M253,0))</f>
        <v>0</v>
      </c>
      <c r="I254" s="4">
        <f t="shared" ca="1" si="28"/>
        <v>0</v>
      </c>
      <c r="J254" s="4">
        <f t="shared" ca="1" si="32"/>
        <v>0</v>
      </c>
      <c r="K254" s="4">
        <f t="shared" ca="1" si="36"/>
        <v>0</v>
      </c>
      <c r="L254" s="4">
        <f t="shared" ca="1" si="33"/>
        <v>0</v>
      </c>
      <c r="M254" s="4">
        <f t="shared" ca="1" si="35"/>
        <v>0</v>
      </c>
    </row>
    <row r="255" spans="1:13" x14ac:dyDescent="0.25">
      <c r="A255" s="15">
        <f t="shared" si="34"/>
        <v>49430</v>
      </c>
      <c r="B255">
        <f t="shared" si="29"/>
        <v>22</v>
      </c>
      <c r="C255">
        <v>254</v>
      </c>
      <c r="D255" s="4">
        <f t="shared" ca="1" si="30"/>
        <v>0</v>
      </c>
      <c r="E255" s="29">
        <f ca="1">IF(SUM(D255,F255,G255)&gt;=M254,0,IF(ISNA(VLOOKUP(A255,'Extra aflossing'!A:F,3,0)),0,VLOOKUP(A255,'Extra aflossing'!A:F,3,0))+IF(Datum_vandaag&lt;A255,Maandelijks_extra,0))</f>
        <v>0</v>
      </c>
      <c r="F255" s="4">
        <f t="shared" ca="1" si="31"/>
        <v>0</v>
      </c>
      <c r="G255" s="4">
        <f ca="1">M254*Invoer!$B$11/12</f>
        <v>0</v>
      </c>
      <c r="H255" s="4">
        <f ca="1">ABS(PMT(Invoer!$B$7/12,360-C255+1,M254,0))</f>
        <v>0</v>
      </c>
      <c r="I255" s="4">
        <f t="shared" ca="1" si="28"/>
        <v>0</v>
      </c>
      <c r="J255" s="4">
        <f t="shared" ca="1" si="32"/>
        <v>0</v>
      </c>
      <c r="K255" s="4">
        <f t="shared" ca="1" si="36"/>
        <v>0</v>
      </c>
      <c r="L255" s="4">
        <f t="shared" ca="1" si="33"/>
        <v>0</v>
      </c>
      <c r="M255" s="4">
        <f t="shared" ca="1" si="35"/>
        <v>0</v>
      </c>
    </row>
    <row r="256" spans="1:13" x14ac:dyDescent="0.25">
      <c r="A256" s="15">
        <f t="shared" si="34"/>
        <v>49461</v>
      </c>
      <c r="B256">
        <f t="shared" si="29"/>
        <v>22</v>
      </c>
      <c r="C256">
        <v>255</v>
      </c>
      <c r="D256" s="4">
        <f t="shared" ca="1" si="30"/>
        <v>0</v>
      </c>
      <c r="E256" s="29">
        <f ca="1">IF(SUM(D256,F256,G256)&gt;=M255,0,IF(ISNA(VLOOKUP(A256,'Extra aflossing'!A:F,3,0)),0,VLOOKUP(A256,'Extra aflossing'!A:F,3,0))+IF(Datum_vandaag&lt;A256,Maandelijks_extra,0))</f>
        <v>0</v>
      </c>
      <c r="F256" s="4">
        <f t="shared" ca="1" si="31"/>
        <v>0</v>
      </c>
      <c r="G256" s="4">
        <f ca="1">M255*Invoer!$B$11/12</f>
        <v>0</v>
      </c>
      <c r="H256" s="4">
        <f ca="1">ABS(PMT(Invoer!$B$7/12,360-C256+1,M255,0))</f>
        <v>0</v>
      </c>
      <c r="I256" s="4">
        <f t="shared" ca="1" si="28"/>
        <v>0</v>
      </c>
      <c r="J256" s="4">
        <f t="shared" ca="1" si="32"/>
        <v>0</v>
      </c>
      <c r="K256" s="4">
        <f t="shared" ca="1" si="36"/>
        <v>0</v>
      </c>
      <c r="L256" s="4">
        <f t="shared" ca="1" si="33"/>
        <v>0</v>
      </c>
      <c r="M256" s="4">
        <f t="shared" ca="1" si="35"/>
        <v>0</v>
      </c>
    </row>
    <row r="257" spans="1:13" x14ac:dyDescent="0.25">
      <c r="A257" s="15">
        <f t="shared" si="34"/>
        <v>49491</v>
      </c>
      <c r="B257">
        <f t="shared" si="29"/>
        <v>22</v>
      </c>
      <c r="C257">
        <v>256</v>
      </c>
      <c r="D257" s="4">
        <f t="shared" ca="1" si="30"/>
        <v>0</v>
      </c>
      <c r="E257" s="29">
        <f ca="1">IF(SUM(D257,F257,G257)&gt;=M256,0,IF(ISNA(VLOOKUP(A257,'Extra aflossing'!A:F,3,0)),0,VLOOKUP(A257,'Extra aflossing'!A:F,3,0))+IF(Datum_vandaag&lt;A257,Maandelijks_extra,0))</f>
        <v>0</v>
      </c>
      <c r="F257" s="4">
        <f t="shared" ca="1" si="31"/>
        <v>0</v>
      </c>
      <c r="G257" s="4">
        <f ca="1">M256*Invoer!$B$11/12</f>
        <v>0</v>
      </c>
      <c r="H257" s="4">
        <f ca="1">ABS(PMT(Invoer!$B$7/12,360-C257+1,M256,0))</f>
        <v>0</v>
      </c>
      <c r="I257" s="4">
        <f t="shared" ca="1" si="28"/>
        <v>0</v>
      </c>
      <c r="J257" s="4">
        <f t="shared" ca="1" si="32"/>
        <v>0</v>
      </c>
      <c r="K257" s="4">
        <f t="shared" ca="1" si="36"/>
        <v>0</v>
      </c>
      <c r="L257" s="4">
        <f t="shared" ca="1" si="33"/>
        <v>0</v>
      </c>
      <c r="M257" s="4">
        <f t="shared" ca="1" si="35"/>
        <v>0</v>
      </c>
    </row>
    <row r="258" spans="1:13" x14ac:dyDescent="0.25">
      <c r="A258" s="15">
        <f t="shared" si="34"/>
        <v>49522</v>
      </c>
      <c r="B258">
        <f t="shared" si="29"/>
        <v>22</v>
      </c>
      <c r="C258">
        <v>257</v>
      </c>
      <c r="D258" s="4">
        <f t="shared" ca="1" si="30"/>
        <v>0</v>
      </c>
      <c r="E258" s="29">
        <f ca="1">IF(SUM(D258,F258,G258)&gt;=M257,0,IF(ISNA(VLOOKUP(A258,'Extra aflossing'!A:F,3,0)),0,VLOOKUP(A258,'Extra aflossing'!A:F,3,0))+IF(Datum_vandaag&lt;A258,Maandelijks_extra,0))</f>
        <v>0</v>
      </c>
      <c r="F258" s="4">
        <f t="shared" ca="1" si="31"/>
        <v>0</v>
      </c>
      <c r="G258" s="4">
        <f ca="1">M257*Invoer!$B$11/12</f>
        <v>0</v>
      </c>
      <c r="H258" s="4">
        <f ca="1">ABS(PMT(Invoer!$B$7/12,360-C258+1,M257,0))</f>
        <v>0</v>
      </c>
      <c r="I258" s="4">
        <f t="shared" ref="I258:I321" ca="1" si="37">IF(G258-(Eigenwoningforfait/12)&lt;=0,0,(G258-(Eigenwoningforfait/12))*Belastingpercentage)</f>
        <v>0</v>
      </c>
      <c r="J258" s="4">
        <f t="shared" ca="1" si="32"/>
        <v>0</v>
      </c>
      <c r="K258" s="4">
        <f t="shared" ca="1" si="36"/>
        <v>0</v>
      </c>
      <c r="L258" s="4">
        <f t="shared" ca="1" si="33"/>
        <v>0</v>
      </c>
      <c r="M258" s="4">
        <f t="shared" ca="1" si="35"/>
        <v>0</v>
      </c>
    </row>
    <row r="259" spans="1:13" x14ac:dyDescent="0.25">
      <c r="A259" s="15">
        <f t="shared" si="34"/>
        <v>49553</v>
      </c>
      <c r="B259">
        <f t="shared" ref="B259:B322" si="38">CEILING(C259/12,1)</f>
        <v>22</v>
      </c>
      <c r="C259">
        <v>258</v>
      </c>
      <c r="D259" s="4">
        <f t="shared" ref="D259:D322" ca="1" si="39">H259-G259</f>
        <v>0</v>
      </c>
      <c r="E259" s="29">
        <f ca="1">IF(SUM(D259,F259,G259)&gt;=M258,0,IF(ISNA(VLOOKUP(A259,'Extra aflossing'!A:F,3,0)),0,VLOOKUP(A259,'Extra aflossing'!A:F,3,0))+IF(Datum_vandaag&lt;A259,Maandelijks_extra,0))</f>
        <v>0</v>
      </c>
      <c r="F259" s="4">
        <f t="shared" ref="F259:F322" ca="1" si="40">IF(A259&lt;=Stoppen_vrijwillig_aflos,IF(AND(Wat_wil_ik_maandelijks_betalen&gt;H259,A259&gt;=per_wanneer),IF(M258&gt;=0,IF(M258&gt;=Wat_wil_ik_maandelijks_betalen,(Wat_wil_ik_maandelijks_betalen-H259),M258-D259)),0),0)</f>
        <v>0</v>
      </c>
      <c r="G259" s="4">
        <f ca="1">M258*Invoer!$B$11/12</f>
        <v>0</v>
      </c>
      <c r="H259" s="4">
        <f ca="1">ABS(PMT(Invoer!$B$7/12,360-C259+1,M258,0))</f>
        <v>0</v>
      </c>
      <c r="I259" s="4">
        <f t="shared" ca="1" si="37"/>
        <v>0</v>
      </c>
      <c r="J259" s="4">
        <f t="shared" ref="J259:J322" ca="1" si="41">H259-I259</f>
        <v>0</v>
      </c>
      <c r="K259" s="4">
        <f t="shared" ca="1" si="36"/>
        <v>0</v>
      </c>
      <c r="L259" s="4">
        <f t="shared" ref="L259:L322" ca="1" si="42">K259-I259</f>
        <v>0</v>
      </c>
      <c r="M259" s="4">
        <f t="shared" ca="1" si="35"/>
        <v>0</v>
      </c>
    </row>
    <row r="260" spans="1:13" x14ac:dyDescent="0.25">
      <c r="A260" s="15">
        <f t="shared" ref="A260:A323" si="43">DATE(YEAR(A259),MONTH(A259)+1,DAY(A259))</f>
        <v>49583</v>
      </c>
      <c r="B260">
        <f t="shared" si="38"/>
        <v>22</v>
      </c>
      <c r="C260">
        <v>259</v>
      </c>
      <c r="D260" s="4">
        <f t="shared" ca="1" si="39"/>
        <v>0</v>
      </c>
      <c r="E260" s="29">
        <f ca="1">IF(SUM(D260,F260,G260)&gt;=M259,0,IF(ISNA(VLOOKUP(A260,'Extra aflossing'!A:F,3,0)),0,VLOOKUP(A260,'Extra aflossing'!A:F,3,0))+IF(Datum_vandaag&lt;A260,Maandelijks_extra,0))</f>
        <v>0</v>
      </c>
      <c r="F260" s="4">
        <f t="shared" ca="1" si="40"/>
        <v>0</v>
      </c>
      <c r="G260" s="4">
        <f ca="1">M259*Invoer!$B$11/12</f>
        <v>0</v>
      </c>
      <c r="H260" s="4">
        <f ca="1">ABS(PMT(Invoer!$B$7/12,360-C260+1,M259,0))</f>
        <v>0</v>
      </c>
      <c r="I260" s="4">
        <f t="shared" ca="1" si="37"/>
        <v>0</v>
      </c>
      <c r="J260" s="4">
        <f t="shared" ca="1" si="41"/>
        <v>0</v>
      </c>
      <c r="K260" s="4">
        <f t="shared" ca="1" si="36"/>
        <v>0</v>
      </c>
      <c r="L260" s="4">
        <f t="shared" ca="1" si="42"/>
        <v>0</v>
      </c>
      <c r="M260" s="4">
        <f t="shared" ref="M260:M323" ca="1" si="44">M259-D260-E260-F260</f>
        <v>0</v>
      </c>
    </row>
    <row r="261" spans="1:13" x14ac:dyDescent="0.25">
      <c r="A261" s="15">
        <f t="shared" si="43"/>
        <v>49614</v>
      </c>
      <c r="B261">
        <f t="shared" si="38"/>
        <v>22</v>
      </c>
      <c r="C261">
        <v>260</v>
      </c>
      <c r="D261" s="4">
        <f t="shared" ca="1" si="39"/>
        <v>0</v>
      </c>
      <c r="E261" s="29">
        <f ca="1">IF(SUM(D261,F261,G261)&gt;=M260,0,IF(ISNA(VLOOKUP(A261,'Extra aflossing'!A:F,3,0)),0,VLOOKUP(A261,'Extra aflossing'!A:F,3,0))+IF(Datum_vandaag&lt;A261,Maandelijks_extra,0))</f>
        <v>0</v>
      </c>
      <c r="F261" s="4">
        <f t="shared" ca="1" si="40"/>
        <v>0</v>
      </c>
      <c r="G261" s="4">
        <f ca="1">M260*Invoer!$B$11/12</f>
        <v>0</v>
      </c>
      <c r="H261" s="4">
        <f ca="1">ABS(PMT(Invoer!$B$7/12,360-C261+1,M260,0))</f>
        <v>0</v>
      </c>
      <c r="I261" s="4">
        <f t="shared" ca="1" si="37"/>
        <v>0</v>
      </c>
      <c r="J261" s="4">
        <f t="shared" ca="1" si="41"/>
        <v>0</v>
      </c>
      <c r="K261" s="4">
        <f t="shared" ca="1" si="36"/>
        <v>0</v>
      </c>
      <c r="L261" s="4">
        <f t="shared" ca="1" si="42"/>
        <v>0</v>
      </c>
      <c r="M261" s="4">
        <f t="shared" ca="1" si="44"/>
        <v>0</v>
      </c>
    </row>
    <row r="262" spans="1:13" x14ac:dyDescent="0.25">
      <c r="A262" s="15">
        <f t="shared" si="43"/>
        <v>49644</v>
      </c>
      <c r="B262">
        <f t="shared" si="38"/>
        <v>22</v>
      </c>
      <c r="C262">
        <v>261</v>
      </c>
      <c r="D262" s="4">
        <f t="shared" ca="1" si="39"/>
        <v>0</v>
      </c>
      <c r="E262" s="29">
        <f ca="1">IF(SUM(D262,F262,G262)&gt;=M261,0,IF(ISNA(VLOOKUP(A262,'Extra aflossing'!A:F,3,0)),0,VLOOKUP(A262,'Extra aflossing'!A:F,3,0))+IF(Datum_vandaag&lt;A262,Maandelijks_extra,0))</f>
        <v>0</v>
      </c>
      <c r="F262" s="4">
        <f t="shared" ca="1" si="40"/>
        <v>0</v>
      </c>
      <c r="G262" s="4">
        <f ca="1">M261*Invoer!$B$11/12</f>
        <v>0</v>
      </c>
      <c r="H262" s="4">
        <f ca="1">ABS(PMT(Invoer!$B$7/12,360-C262+1,M261,0))</f>
        <v>0</v>
      </c>
      <c r="I262" s="4">
        <f t="shared" ca="1" si="37"/>
        <v>0</v>
      </c>
      <c r="J262" s="4">
        <f t="shared" ca="1" si="41"/>
        <v>0</v>
      </c>
      <c r="K262" s="4">
        <f t="shared" ca="1" si="36"/>
        <v>0</v>
      </c>
      <c r="L262" s="4">
        <f t="shared" ca="1" si="42"/>
        <v>0</v>
      </c>
      <c r="M262" s="4">
        <f t="shared" ca="1" si="44"/>
        <v>0</v>
      </c>
    </row>
    <row r="263" spans="1:13" x14ac:dyDescent="0.25">
      <c r="A263" s="15">
        <f t="shared" si="43"/>
        <v>49675</v>
      </c>
      <c r="B263">
        <f t="shared" si="38"/>
        <v>22</v>
      </c>
      <c r="C263">
        <v>262</v>
      </c>
      <c r="D263" s="4">
        <f t="shared" ca="1" si="39"/>
        <v>0</v>
      </c>
      <c r="E263" s="29">
        <f ca="1">IF(SUM(D263,F263,G263)&gt;=M262,0,IF(ISNA(VLOOKUP(A263,'Extra aflossing'!A:F,3,0)),0,VLOOKUP(A263,'Extra aflossing'!A:F,3,0))+IF(Datum_vandaag&lt;A263,Maandelijks_extra,0))</f>
        <v>0</v>
      </c>
      <c r="F263" s="4">
        <f t="shared" ca="1" si="40"/>
        <v>0</v>
      </c>
      <c r="G263" s="4">
        <f ca="1">M262*Invoer!$B$11/12</f>
        <v>0</v>
      </c>
      <c r="H263" s="4">
        <f ca="1">ABS(PMT(Invoer!$B$7/12,360-C263+1,M262,0))</f>
        <v>0</v>
      </c>
      <c r="I263" s="4">
        <f t="shared" ca="1" si="37"/>
        <v>0</v>
      </c>
      <c r="J263" s="4">
        <f t="shared" ca="1" si="41"/>
        <v>0</v>
      </c>
      <c r="K263" s="4">
        <f t="shared" ca="1" si="36"/>
        <v>0</v>
      </c>
      <c r="L263" s="4">
        <f t="shared" ca="1" si="42"/>
        <v>0</v>
      </c>
      <c r="M263" s="4">
        <f t="shared" ca="1" si="44"/>
        <v>0</v>
      </c>
    </row>
    <row r="264" spans="1:13" x14ac:dyDescent="0.25">
      <c r="A264" s="15">
        <f t="shared" si="43"/>
        <v>49706</v>
      </c>
      <c r="B264">
        <f t="shared" si="38"/>
        <v>22</v>
      </c>
      <c r="C264">
        <v>263</v>
      </c>
      <c r="D264" s="4">
        <f t="shared" ca="1" si="39"/>
        <v>0</v>
      </c>
      <c r="E264" s="29">
        <f ca="1">IF(SUM(D264,F264,G264)&gt;=M263,0,IF(ISNA(VLOOKUP(A264,'Extra aflossing'!A:F,3,0)),0,VLOOKUP(A264,'Extra aflossing'!A:F,3,0))+IF(Datum_vandaag&lt;A264,Maandelijks_extra,0))</f>
        <v>0</v>
      </c>
      <c r="F264" s="4">
        <f t="shared" ca="1" si="40"/>
        <v>0</v>
      </c>
      <c r="G264" s="4">
        <f ca="1">M263*Invoer!$B$11/12</f>
        <v>0</v>
      </c>
      <c r="H264" s="4">
        <f ca="1">ABS(PMT(Invoer!$B$7/12,360-C264+1,M263,0))</f>
        <v>0</v>
      </c>
      <c r="I264" s="4">
        <f t="shared" ca="1" si="37"/>
        <v>0</v>
      </c>
      <c r="J264" s="4">
        <f t="shared" ca="1" si="41"/>
        <v>0</v>
      </c>
      <c r="K264" s="4">
        <f t="shared" ca="1" si="36"/>
        <v>0</v>
      </c>
      <c r="L264" s="4">
        <f t="shared" ca="1" si="42"/>
        <v>0</v>
      </c>
      <c r="M264" s="4">
        <f t="shared" ca="1" si="44"/>
        <v>0</v>
      </c>
    </row>
    <row r="265" spans="1:13" x14ac:dyDescent="0.25">
      <c r="A265" s="15">
        <f t="shared" si="43"/>
        <v>49735</v>
      </c>
      <c r="B265">
        <f t="shared" si="38"/>
        <v>22</v>
      </c>
      <c r="C265">
        <v>264</v>
      </c>
      <c r="D265" s="4">
        <f t="shared" ca="1" si="39"/>
        <v>0</v>
      </c>
      <c r="E265" s="29">
        <f ca="1">IF(SUM(D265,F265,G265)&gt;=M264,0,IF(ISNA(VLOOKUP(A265,'Extra aflossing'!A:F,3,0)),0,VLOOKUP(A265,'Extra aflossing'!A:F,3,0))+IF(Datum_vandaag&lt;A265,Maandelijks_extra,0))</f>
        <v>0</v>
      </c>
      <c r="F265" s="4">
        <f t="shared" ca="1" si="40"/>
        <v>0</v>
      </c>
      <c r="G265" s="4">
        <f ca="1">M264*Invoer!$B$11/12</f>
        <v>0</v>
      </c>
      <c r="H265" s="4">
        <f ca="1">ABS(PMT(Invoer!$B$7/12,360-C265+1,M264,0))</f>
        <v>0</v>
      </c>
      <c r="I265" s="4">
        <f t="shared" ca="1" si="37"/>
        <v>0</v>
      </c>
      <c r="J265" s="4">
        <f t="shared" ca="1" si="41"/>
        <v>0</v>
      </c>
      <c r="K265" s="4">
        <f t="shared" ca="1" si="36"/>
        <v>0</v>
      </c>
      <c r="L265" s="4">
        <f t="shared" ca="1" si="42"/>
        <v>0</v>
      </c>
      <c r="M265" s="4">
        <f t="shared" ca="1" si="44"/>
        <v>0</v>
      </c>
    </row>
    <row r="266" spans="1:13" x14ac:dyDescent="0.25">
      <c r="A266" s="15">
        <f t="shared" si="43"/>
        <v>49766</v>
      </c>
      <c r="B266">
        <f t="shared" si="38"/>
        <v>23</v>
      </c>
      <c r="C266">
        <v>265</v>
      </c>
      <c r="D266" s="4">
        <f t="shared" ca="1" si="39"/>
        <v>0</v>
      </c>
      <c r="E266" s="29">
        <f ca="1">IF(SUM(D266,F266,G266)&gt;=M265,0,IF(ISNA(VLOOKUP(A266,'Extra aflossing'!A:F,3,0)),0,VLOOKUP(A266,'Extra aflossing'!A:F,3,0))+IF(Datum_vandaag&lt;A266,Maandelijks_extra,0))</f>
        <v>0</v>
      </c>
      <c r="F266" s="4">
        <f t="shared" ca="1" si="40"/>
        <v>0</v>
      </c>
      <c r="G266" s="4">
        <f ca="1">M265*Invoer!$B$11/12</f>
        <v>0</v>
      </c>
      <c r="H266" s="4">
        <f ca="1">ABS(PMT(Invoer!$B$7/12,360-C266+1,M265,0))</f>
        <v>0</v>
      </c>
      <c r="I266" s="4">
        <f t="shared" ca="1" si="37"/>
        <v>0</v>
      </c>
      <c r="J266" s="4">
        <f t="shared" ca="1" si="41"/>
        <v>0</v>
      </c>
      <c r="K266" s="4">
        <f t="shared" ca="1" si="36"/>
        <v>0</v>
      </c>
      <c r="L266" s="4">
        <f t="shared" ca="1" si="42"/>
        <v>0</v>
      </c>
      <c r="M266" s="4">
        <f t="shared" ca="1" si="44"/>
        <v>0</v>
      </c>
    </row>
    <row r="267" spans="1:13" x14ac:dyDescent="0.25">
      <c r="A267" s="15">
        <f t="shared" si="43"/>
        <v>49796</v>
      </c>
      <c r="B267">
        <f t="shared" si="38"/>
        <v>23</v>
      </c>
      <c r="C267">
        <v>266</v>
      </c>
      <c r="D267" s="4">
        <f t="shared" ca="1" si="39"/>
        <v>0</v>
      </c>
      <c r="E267" s="29">
        <f ca="1">IF(SUM(D267,F267,G267)&gt;=M266,0,IF(ISNA(VLOOKUP(A267,'Extra aflossing'!A:F,3,0)),0,VLOOKUP(A267,'Extra aflossing'!A:F,3,0))+IF(Datum_vandaag&lt;A267,Maandelijks_extra,0))</f>
        <v>0</v>
      </c>
      <c r="F267" s="4">
        <f t="shared" ca="1" si="40"/>
        <v>0</v>
      </c>
      <c r="G267" s="4">
        <f ca="1">M266*Invoer!$B$11/12</f>
        <v>0</v>
      </c>
      <c r="H267" s="4">
        <f ca="1">ABS(PMT(Invoer!$B$7/12,360-C267+1,M266,0))</f>
        <v>0</v>
      </c>
      <c r="I267" s="4">
        <f t="shared" ca="1" si="37"/>
        <v>0</v>
      </c>
      <c r="J267" s="4">
        <f t="shared" ca="1" si="41"/>
        <v>0</v>
      </c>
      <c r="K267" s="4">
        <f t="shared" ca="1" si="36"/>
        <v>0</v>
      </c>
      <c r="L267" s="4">
        <f t="shared" ca="1" si="42"/>
        <v>0</v>
      </c>
      <c r="M267" s="4">
        <f t="shared" ca="1" si="44"/>
        <v>0</v>
      </c>
    </row>
    <row r="268" spans="1:13" x14ac:dyDescent="0.25">
      <c r="A268" s="15">
        <f t="shared" si="43"/>
        <v>49827</v>
      </c>
      <c r="B268">
        <f t="shared" si="38"/>
        <v>23</v>
      </c>
      <c r="C268">
        <v>267</v>
      </c>
      <c r="D268" s="4">
        <f t="shared" ca="1" si="39"/>
        <v>0</v>
      </c>
      <c r="E268" s="29">
        <f ca="1">IF(SUM(D268,F268,G268)&gt;=M267,0,IF(ISNA(VLOOKUP(A268,'Extra aflossing'!A:F,3,0)),0,VLOOKUP(A268,'Extra aflossing'!A:F,3,0))+IF(Datum_vandaag&lt;A268,Maandelijks_extra,0))</f>
        <v>0</v>
      </c>
      <c r="F268" s="4">
        <f t="shared" ca="1" si="40"/>
        <v>0</v>
      </c>
      <c r="G268" s="4">
        <f ca="1">M267*Invoer!$B$11/12</f>
        <v>0</v>
      </c>
      <c r="H268" s="4">
        <f ca="1">ABS(PMT(Invoer!$B$7/12,360-C268+1,M267,0))</f>
        <v>0</v>
      </c>
      <c r="I268" s="4">
        <f t="shared" ca="1" si="37"/>
        <v>0</v>
      </c>
      <c r="J268" s="4">
        <f t="shared" ca="1" si="41"/>
        <v>0</v>
      </c>
      <c r="K268" s="4">
        <f t="shared" ca="1" si="36"/>
        <v>0</v>
      </c>
      <c r="L268" s="4">
        <f t="shared" ca="1" si="42"/>
        <v>0</v>
      </c>
      <c r="M268" s="4">
        <f t="shared" ca="1" si="44"/>
        <v>0</v>
      </c>
    </row>
    <row r="269" spans="1:13" x14ac:dyDescent="0.25">
      <c r="A269" s="15">
        <f t="shared" si="43"/>
        <v>49857</v>
      </c>
      <c r="B269">
        <f t="shared" si="38"/>
        <v>23</v>
      </c>
      <c r="C269">
        <v>268</v>
      </c>
      <c r="D269" s="4">
        <f t="shared" ca="1" si="39"/>
        <v>0</v>
      </c>
      <c r="E269" s="29">
        <f ca="1">IF(SUM(D269,F269,G269)&gt;=M268,0,IF(ISNA(VLOOKUP(A269,'Extra aflossing'!A:F,3,0)),0,VLOOKUP(A269,'Extra aflossing'!A:F,3,0))+IF(Datum_vandaag&lt;A269,Maandelijks_extra,0))</f>
        <v>0</v>
      </c>
      <c r="F269" s="4">
        <f t="shared" ca="1" si="40"/>
        <v>0</v>
      </c>
      <c r="G269" s="4">
        <f ca="1">M268*Invoer!$B$11/12</f>
        <v>0</v>
      </c>
      <c r="H269" s="4">
        <f ca="1">ABS(PMT(Invoer!$B$7/12,360-C269+1,M268,0))</f>
        <v>0</v>
      </c>
      <c r="I269" s="4">
        <f t="shared" ca="1" si="37"/>
        <v>0</v>
      </c>
      <c r="J269" s="4">
        <f t="shared" ca="1" si="41"/>
        <v>0</v>
      </c>
      <c r="K269" s="4">
        <f t="shared" ca="1" si="36"/>
        <v>0</v>
      </c>
      <c r="L269" s="4">
        <f t="shared" ca="1" si="42"/>
        <v>0</v>
      </c>
      <c r="M269" s="4">
        <f t="shared" ca="1" si="44"/>
        <v>0</v>
      </c>
    </row>
    <row r="270" spans="1:13" x14ac:dyDescent="0.25">
      <c r="A270" s="15">
        <f t="shared" si="43"/>
        <v>49888</v>
      </c>
      <c r="B270">
        <f t="shared" si="38"/>
        <v>23</v>
      </c>
      <c r="C270">
        <v>269</v>
      </c>
      <c r="D270" s="4">
        <f t="shared" ca="1" si="39"/>
        <v>0</v>
      </c>
      <c r="E270" s="29">
        <f ca="1">IF(SUM(D270,F270,G270)&gt;=M269,0,IF(ISNA(VLOOKUP(A270,'Extra aflossing'!A:F,3,0)),0,VLOOKUP(A270,'Extra aflossing'!A:F,3,0))+IF(Datum_vandaag&lt;A270,Maandelijks_extra,0))</f>
        <v>0</v>
      </c>
      <c r="F270" s="4">
        <f t="shared" ca="1" si="40"/>
        <v>0</v>
      </c>
      <c r="G270" s="4">
        <f ca="1">M269*Invoer!$B$11/12</f>
        <v>0</v>
      </c>
      <c r="H270" s="4">
        <f ca="1">ABS(PMT(Invoer!$B$7/12,360-C270+1,M269,0))</f>
        <v>0</v>
      </c>
      <c r="I270" s="4">
        <f t="shared" ca="1" si="37"/>
        <v>0</v>
      </c>
      <c r="J270" s="4">
        <f t="shared" ca="1" si="41"/>
        <v>0</v>
      </c>
      <c r="K270" s="4">
        <f t="shared" ca="1" si="36"/>
        <v>0</v>
      </c>
      <c r="L270" s="4">
        <f t="shared" ca="1" si="42"/>
        <v>0</v>
      </c>
      <c r="M270" s="4">
        <f t="shared" ca="1" si="44"/>
        <v>0</v>
      </c>
    </row>
    <row r="271" spans="1:13" x14ac:dyDescent="0.25">
      <c r="A271" s="15">
        <f t="shared" si="43"/>
        <v>49919</v>
      </c>
      <c r="B271">
        <f t="shared" si="38"/>
        <v>23</v>
      </c>
      <c r="C271">
        <v>270</v>
      </c>
      <c r="D271" s="4">
        <f t="shared" ca="1" si="39"/>
        <v>0</v>
      </c>
      <c r="E271" s="29">
        <f ca="1">IF(SUM(D271,F271,G271)&gt;=M270,0,IF(ISNA(VLOOKUP(A271,'Extra aflossing'!A:F,3,0)),0,VLOOKUP(A271,'Extra aflossing'!A:F,3,0))+IF(Datum_vandaag&lt;A271,Maandelijks_extra,0))</f>
        <v>0</v>
      </c>
      <c r="F271" s="4">
        <f t="shared" ca="1" si="40"/>
        <v>0</v>
      </c>
      <c r="G271" s="4">
        <f ca="1">M270*Invoer!$B$11/12</f>
        <v>0</v>
      </c>
      <c r="H271" s="4">
        <f ca="1">ABS(PMT(Invoer!$B$7/12,360-C271+1,M270,0))</f>
        <v>0</v>
      </c>
      <c r="I271" s="4">
        <f t="shared" ca="1" si="37"/>
        <v>0</v>
      </c>
      <c r="J271" s="4">
        <f t="shared" ca="1" si="41"/>
        <v>0</v>
      </c>
      <c r="K271" s="4">
        <f t="shared" ca="1" si="36"/>
        <v>0</v>
      </c>
      <c r="L271" s="4">
        <f t="shared" ca="1" si="42"/>
        <v>0</v>
      </c>
      <c r="M271" s="4">
        <f t="shared" ca="1" si="44"/>
        <v>0</v>
      </c>
    </row>
    <row r="272" spans="1:13" x14ac:dyDescent="0.25">
      <c r="A272" s="15">
        <f t="shared" si="43"/>
        <v>49949</v>
      </c>
      <c r="B272">
        <f t="shared" si="38"/>
        <v>23</v>
      </c>
      <c r="C272">
        <v>271</v>
      </c>
      <c r="D272" s="4">
        <f t="shared" ca="1" si="39"/>
        <v>0</v>
      </c>
      <c r="E272" s="29">
        <f ca="1">IF(SUM(D272,F272,G272)&gt;=M271,0,IF(ISNA(VLOOKUP(A272,'Extra aflossing'!A:F,3,0)),0,VLOOKUP(A272,'Extra aflossing'!A:F,3,0))+IF(Datum_vandaag&lt;A272,Maandelijks_extra,0))</f>
        <v>0</v>
      </c>
      <c r="F272" s="4">
        <f t="shared" ca="1" si="40"/>
        <v>0</v>
      </c>
      <c r="G272" s="4">
        <f ca="1">M271*Invoer!$B$11/12</f>
        <v>0</v>
      </c>
      <c r="H272" s="4">
        <f ca="1">ABS(PMT(Invoer!$B$7/12,360-C272+1,M271,0))</f>
        <v>0</v>
      </c>
      <c r="I272" s="4">
        <f t="shared" ca="1" si="37"/>
        <v>0</v>
      </c>
      <c r="J272" s="4">
        <f t="shared" ca="1" si="41"/>
        <v>0</v>
      </c>
      <c r="K272" s="4">
        <f t="shared" ca="1" si="36"/>
        <v>0</v>
      </c>
      <c r="L272" s="4">
        <f t="shared" ca="1" si="42"/>
        <v>0</v>
      </c>
      <c r="M272" s="4">
        <f t="shared" ca="1" si="44"/>
        <v>0</v>
      </c>
    </row>
    <row r="273" spans="1:13" x14ac:dyDescent="0.25">
      <c r="A273" s="15">
        <f t="shared" si="43"/>
        <v>49980</v>
      </c>
      <c r="B273">
        <f t="shared" si="38"/>
        <v>23</v>
      </c>
      <c r="C273">
        <v>272</v>
      </c>
      <c r="D273" s="4">
        <f t="shared" ca="1" si="39"/>
        <v>0</v>
      </c>
      <c r="E273" s="29">
        <f ca="1">IF(SUM(D273,F273,G273)&gt;=M272,0,IF(ISNA(VLOOKUP(A273,'Extra aflossing'!A:F,3,0)),0,VLOOKUP(A273,'Extra aflossing'!A:F,3,0))+IF(Datum_vandaag&lt;A273,Maandelijks_extra,0))</f>
        <v>0</v>
      </c>
      <c r="F273" s="4">
        <f t="shared" ca="1" si="40"/>
        <v>0</v>
      </c>
      <c r="G273" s="4">
        <f ca="1">M272*Invoer!$B$11/12</f>
        <v>0</v>
      </c>
      <c r="H273" s="4">
        <f ca="1">ABS(PMT(Invoer!$B$7/12,360-C273+1,M272,0))</f>
        <v>0</v>
      </c>
      <c r="I273" s="4">
        <f t="shared" ca="1" si="37"/>
        <v>0</v>
      </c>
      <c r="J273" s="4">
        <f t="shared" ca="1" si="41"/>
        <v>0</v>
      </c>
      <c r="K273" s="4">
        <f t="shared" ca="1" si="36"/>
        <v>0</v>
      </c>
      <c r="L273" s="4">
        <f t="shared" ca="1" si="42"/>
        <v>0</v>
      </c>
      <c r="M273" s="4">
        <f t="shared" ca="1" si="44"/>
        <v>0</v>
      </c>
    </row>
    <row r="274" spans="1:13" x14ac:dyDescent="0.25">
      <c r="A274" s="15">
        <f t="shared" si="43"/>
        <v>50010</v>
      </c>
      <c r="B274">
        <f t="shared" si="38"/>
        <v>23</v>
      </c>
      <c r="C274">
        <v>273</v>
      </c>
      <c r="D274" s="4">
        <f t="shared" ca="1" si="39"/>
        <v>0</v>
      </c>
      <c r="E274" s="29">
        <f ca="1">IF(SUM(D274,F274,G274)&gt;=M273,0,IF(ISNA(VLOOKUP(A274,'Extra aflossing'!A:F,3,0)),0,VLOOKUP(A274,'Extra aflossing'!A:F,3,0))+IF(Datum_vandaag&lt;A274,Maandelijks_extra,0))</f>
        <v>0</v>
      </c>
      <c r="F274" s="4">
        <f t="shared" ca="1" si="40"/>
        <v>0</v>
      </c>
      <c r="G274" s="4">
        <f ca="1">M273*Invoer!$B$11/12</f>
        <v>0</v>
      </c>
      <c r="H274" s="4">
        <f ca="1">ABS(PMT(Invoer!$B$7/12,360-C274+1,M273,0))</f>
        <v>0</v>
      </c>
      <c r="I274" s="4">
        <f t="shared" ca="1" si="37"/>
        <v>0</v>
      </c>
      <c r="J274" s="4">
        <f t="shared" ca="1" si="41"/>
        <v>0</v>
      </c>
      <c r="K274" s="4">
        <f t="shared" ca="1" si="36"/>
        <v>0</v>
      </c>
      <c r="L274" s="4">
        <f t="shared" ca="1" si="42"/>
        <v>0</v>
      </c>
      <c r="M274" s="4">
        <f t="shared" ca="1" si="44"/>
        <v>0</v>
      </c>
    </row>
    <row r="275" spans="1:13" x14ac:dyDescent="0.25">
      <c r="A275" s="15">
        <f t="shared" si="43"/>
        <v>50041</v>
      </c>
      <c r="B275">
        <f t="shared" si="38"/>
        <v>23</v>
      </c>
      <c r="C275">
        <v>274</v>
      </c>
      <c r="D275" s="4">
        <f t="shared" ca="1" si="39"/>
        <v>0</v>
      </c>
      <c r="E275" s="29">
        <f ca="1">IF(SUM(D275,F275,G275)&gt;=M274,0,IF(ISNA(VLOOKUP(A275,'Extra aflossing'!A:F,3,0)),0,VLOOKUP(A275,'Extra aflossing'!A:F,3,0))+IF(Datum_vandaag&lt;A275,Maandelijks_extra,0))</f>
        <v>0</v>
      </c>
      <c r="F275" s="4">
        <f t="shared" ca="1" si="40"/>
        <v>0</v>
      </c>
      <c r="G275" s="4">
        <f ca="1">M274*Invoer!$B$11/12</f>
        <v>0</v>
      </c>
      <c r="H275" s="4">
        <f ca="1">ABS(PMT(Invoer!$B$7/12,360-C275+1,M274,0))</f>
        <v>0</v>
      </c>
      <c r="I275" s="4">
        <f t="shared" ca="1" si="37"/>
        <v>0</v>
      </c>
      <c r="J275" s="4">
        <f t="shared" ca="1" si="41"/>
        <v>0</v>
      </c>
      <c r="K275" s="4">
        <f t="shared" ca="1" si="36"/>
        <v>0</v>
      </c>
      <c r="L275" s="4">
        <f t="shared" ca="1" si="42"/>
        <v>0</v>
      </c>
      <c r="M275" s="4">
        <f t="shared" ca="1" si="44"/>
        <v>0</v>
      </c>
    </row>
    <row r="276" spans="1:13" x14ac:dyDescent="0.25">
      <c r="A276" s="15">
        <f t="shared" si="43"/>
        <v>50072</v>
      </c>
      <c r="B276">
        <f t="shared" si="38"/>
        <v>23</v>
      </c>
      <c r="C276">
        <v>275</v>
      </c>
      <c r="D276" s="4">
        <f t="shared" ca="1" si="39"/>
        <v>0</v>
      </c>
      <c r="E276" s="29">
        <f ca="1">IF(SUM(D276,F276,G276)&gt;=M275,0,IF(ISNA(VLOOKUP(A276,'Extra aflossing'!A:F,3,0)),0,VLOOKUP(A276,'Extra aflossing'!A:F,3,0))+IF(Datum_vandaag&lt;A276,Maandelijks_extra,0))</f>
        <v>0</v>
      </c>
      <c r="F276" s="4">
        <f t="shared" ca="1" si="40"/>
        <v>0</v>
      </c>
      <c r="G276" s="4">
        <f ca="1">M275*Invoer!$B$11/12</f>
        <v>0</v>
      </c>
      <c r="H276" s="4">
        <f ca="1">ABS(PMT(Invoer!$B$7/12,360-C276+1,M275,0))</f>
        <v>0</v>
      </c>
      <c r="I276" s="4">
        <f t="shared" ca="1" si="37"/>
        <v>0</v>
      </c>
      <c r="J276" s="4">
        <f t="shared" ca="1" si="41"/>
        <v>0</v>
      </c>
      <c r="K276" s="4">
        <f t="shared" ca="1" si="36"/>
        <v>0</v>
      </c>
      <c r="L276" s="4">
        <f t="shared" ca="1" si="42"/>
        <v>0</v>
      </c>
      <c r="M276" s="4">
        <f t="shared" ca="1" si="44"/>
        <v>0</v>
      </c>
    </row>
    <row r="277" spans="1:13" x14ac:dyDescent="0.25">
      <c r="A277" s="15">
        <f t="shared" si="43"/>
        <v>50100</v>
      </c>
      <c r="B277">
        <f t="shared" si="38"/>
        <v>23</v>
      </c>
      <c r="C277">
        <v>276</v>
      </c>
      <c r="D277" s="4">
        <f t="shared" ca="1" si="39"/>
        <v>0</v>
      </c>
      <c r="E277" s="29">
        <f ca="1">IF(SUM(D277,F277,G277)&gt;=M276,0,IF(ISNA(VLOOKUP(A277,'Extra aflossing'!A:F,3,0)),0,VLOOKUP(A277,'Extra aflossing'!A:F,3,0))+IF(Datum_vandaag&lt;A277,Maandelijks_extra,0))</f>
        <v>0</v>
      </c>
      <c r="F277" s="4">
        <f t="shared" ca="1" si="40"/>
        <v>0</v>
      </c>
      <c r="G277" s="4">
        <f ca="1">M276*Invoer!$B$11/12</f>
        <v>0</v>
      </c>
      <c r="H277" s="4">
        <f ca="1">ABS(PMT(Invoer!$B$7/12,360-C277+1,M276,0))</f>
        <v>0</v>
      </c>
      <c r="I277" s="4">
        <f t="shared" ca="1" si="37"/>
        <v>0</v>
      </c>
      <c r="J277" s="4">
        <f t="shared" ca="1" si="41"/>
        <v>0</v>
      </c>
      <c r="K277" s="4">
        <f t="shared" ca="1" si="36"/>
        <v>0</v>
      </c>
      <c r="L277" s="4">
        <f t="shared" ca="1" si="42"/>
        <v>0</v>
      </c>
      <c r="M277" s="4">
        <f t="shared" ca="1" si="44"/>
        <v>0</v>
      </c>
    </row>
    <row r="278" spans="1:13" x14ac:dyDescent="0.25">
      <c r="A278" s="15">
        <f t="shared" si="43"/>
        <v>50131</v>
      </c>
      <c r="B278">
        <f t="shared" si="38"/>
        <v>24</v>
      </c>
      <c r="C278">
        <v>277</v>
      </c>
      <c r="D278" s="4">
        <f t="shared" ca="1" si="39"/>
        <v>0</v>
      </c>
      <c r="E278" s="29">
        <f ca="1">IF(SUM(D278,F278,G278)&gt;=M277,0,IF(ISNA(VLOOKUP(A278,'Extra aflossing'!A:F,3,0)),0,VLOOKUP(A278,'Extra aflossing'!A:F,3,0))+IF(Datum_vandaag&lt;A278,Maandelijks_extra,0))</f>
        <v>0</v>
      </c>
      <c r="F278" s="4">
        <f t="shared" ca="1" si="40"/>
        <v>0</v>
      </c>
      <c r="G278" s="4">
        <f ca="1">M277*Invoer!$B$11/12</f>
        <v>0</v>
      </c>
      <c r="H278" s="4">
        <f ca="1">ABS(PMT(Invoer!$B$7/12,360-C278+1,M277,0))</f>
        <v>0</v>
      </c>
      <c r="I278" s="4">
        <f t="shared" ca="1" si="37"/>
        <v>0</v>
      </c>
      <c r="J278" s="4">
        <f t="shared" ca="1" si="41"/>
        <v>0</v>
      </c>
      <c r="K278" s="4">
        <f t="shared" ca="1" si="36"/>
        <v>0</v>
      </c>
      <c r="L278" s="4">
        <f t="shared" ca="1" si="42"/>
        <v>0</v>
      </c>
      <c r="M278" s="4">
        <f t="shared" ca="1" si="44"/>
        <v>0</v>
      </c>
    </row>
    <row r="279" spans="1:13" x14ac:dyDescent="0.25">
      <c r="A279" s="15">
        <f t="shared" si="43"/>
        <v>50161</v>
      </c>
      <c r="B279">
        <f t="shared" si="38"/>
        <v>24</v>
      </c>
      <c r="C279">
        <v>278</v>
      </c>
      <c r="D279" s="4">
        <f t="shared" ca="1" si="39"/>
        <v>0</v>
      </c>
      <c r="E279" s="29">
        <f ca="1">IF(SUM(D279,F279,G279)&gt;=M278,0,IF(ISNA(VLOOKUP(A279,'Extra aflossing'!A:F,3,0)),0,VLOOKUP(A279,'Extra aflossing'!A:F,3,0))+IF(Datum_vandaag&lt;A279,Maandelijks_extra,0))</f>
        <v>0</v>
      </c>
      <c r="F279" s="4">
        <f t="shared" ca="1" si="40"/>
        <v>0</v>
      </c>
      <c r="G279" s="4">
        <f ca="1">M278*Invoer!$B$11/12</f>
        <v>0</v>
      </c>
      <c r="H279" s="4">
        <f ca="1">ABS(PMT(Invoer!$B$7/12,360-C279+1,M278,0))</f>
        <v>0</v>
      </c>
      <c r="I279" s="4">
        <f t="shared" ca="1" si="37"/>
        <v>0</v>
      </c>
      <c r="J279" s="4">
        <f t="shared" ca="1" si="41"/>
        <v>0</v>
      </c>
      <c r="K279" s="4">
        <f t="shared" ca="1" si="36"/>
        <v>0</v>
      </c>
      <c r="L279" s="4">
        <f t="shared" ca="1" si="42"/>
        <v>0</v>
      </c>
      <c r="M279" s="4">
        <f t="shared" ca="1" si="44"/>
        <v>0</v>
      </c>
    </row>
    <row r="280" spans="1:13" x14ac:dyDescent="0.25">
      <c r="A280" s="15">
        <f t="shared" si="43"/>
        <v>50192</v>
      </c>
      <c r="B280">
        <f t="shared" si="38"/>
        <v>24</v>
      </c>
      <c r="C280">
        <v>279</v>
      </c>
      <c r="D280" s="4">
        <f t="shared" ca="1" si="39"/>
        <v>0</v>
      </c>
      <c r="E280" s="29">
        <f ca="1">IF(SUM(D280,F280,G280)&gt;=M279,0,IF(ISNA(VLOOKUP(A280,'Extra aflossing'!A:F,3,0)),0,VLOOKUP(A280,'Extra aflossing'!A:F,3,0))+IF(Datum_vandaag&lt;A280,Maandelijks_extra,0))</f>
        <v>0</v>
      </c>
      <c r="F280" s="4">
        <f t="shared" ca="1" si="40"/>
        <v>0</v>
      </c>
      <c r="G280" s="4">
        <f ca="1">M279*Invoer!$B$11/12</f>
        <v>0</v>
      </c>
      <c r="H280" s="4">
        <f ca="1">ABS(PMT(Invoer!$B$7/12,360-C280+1,M279,0))</f>
        <v>0</v>
      </c>
      <c r="I280" s="4">
        <f t="shared" ca="1" si="37"/>
        <v>0</v>
      </c>
      <c r="J280" s="4">
        <f t="shared" ca="1" si="41"/>
        <v>0</v>
      </c>
      <c r="K280" s="4">
        <f t="shared" ca="1" si="36"/>
        <v>0</v>
      </c>
      <c r="L280" s="4">
        <f t="shared" ca="1" si="42"/>
        <v>0</v>
      </c>
      <c r="M280" s="4">
        <f t="shared" ca="1" si="44"/>
        <v>0</v>
      </c>
    </row>
    <row r="281" spans="1:13" x14ac:dyDescent="0.25">
      <c r="A281" s="15">
        <f t="shared" si="43"/>
        <v>50222</v>
      </c>
      <c r="B281">
        <f t="shared" si="38"/>
        <v>24</v>
      </c>
      <c r="C281">
        <v>280</v>
      </c>
      <c r="D281" s="4">
        <f t="shared" ca="1" si="39"/>
        <v>0</v>
      </c>
      <c r="E281" s="29">
        <f ca="1">IF(SUM(D281,F281,G281)&gt;=M280,0,IF(ISNA(VLOOKUP(A281,'Extra aflossing'!A:F,3,0)),0,VLOOKUP(A281,'Extra aflossing'!A:F,3,0))+IF(Datum_vandaag&lt;A281,Maandelijks_extra,0))</f>
        <v>0</v>
      </c>
      <c r="F281" s="4">
        <f t="shared" ca="1" si="40"/>
        <v>0</v>
      </c>
      <c r="G281" s="4">
        <f ca="1">M280*Invoer!$B$11/12</f>
        <v>0</v>
      </c>
      <c r="H281" s="4">
        <f ca="1">ABS(PMT(Invoer!$B$7/12,360-C281+1,M280,0))</f>
        <v>0</v>
      </c>
      <c r="I281" s="4">
        <f t="shared" ca="1" si="37"/>
        <v>0</v>
      </c>
      <c r="J281" s="4">
        <f t="shared" ca="1" si="41"/>
        <v>0</v>
      </c>
      <c r="K281" s="4">
        <f t="shared" ca="1" si="36"/>
        <v>0</v>
      </c>
      <c r="L281" s="4">
        <f t="shared" ca="1" si="42"/>
        <v>0</v>
      </c>
      <c r="M281" s="4">
        <f t="shared" ca="1" si="44"/>
        <v>0</v>
      </c>
    </row>
    <row r="282" spans="1:13" x14ac:dyDescent="0.25">
      <c r="A282" s="15">
        <f t="shared" si="43"/>
        <v>50253</v>
      </c>
      <c r="B282">
        <f t="shared" si="38"/>
        <v>24</v>
      </c>
      <c r="C282">
        <v>281</v>
      </c>
      <c r="D282" s="4">
        <f t="shared" ca="1" si="39"/>
        <v>0</v>
      </c>
      <c r="E282" s="29">
        <f ca="1">IF(SUM(D282,F282,G282)&gt;=M281,0,IF(ISNA(VLOOKUP(A282,'Extra aflossing'!A:F,3,0)),0,VLOOKUP(A282,'Extra aflossing'!A:F,3,0))+IF(Datum_vandaag&lt;A282,Maandelijks_extra,0))</f>
        <v>0</v>
      </c>
      <c r="F282" s="4">
        <f t="shared" ca="1" si="40"/>
        <v>0</v>
      </c>
      <c r="G282" s="4">
        <f ca="1">M281*Invoer!$B$11/12</f>
        <v>0</v>
      </c>
      <c r="H282" s="4">
        <f ca="1">ABS(PMT(Invoer!$B$7/12,360-C282+1,M281,0))</f>
        <v>0</v>
      </c>
      <c r="I282" s="4">
        <f t="shared" ca="1" si="37"/>
        <v>0</v>
      </c>
      <c r="J282" s="4">
        <f t="shared" ca="1" si="41"/>
        <v>0</v>
      </c>
      <c r="K282" s="4">
        <f t="shared" ca="1" si="36"/>
        <v>0</v>
      </c>
      <c r="L282" s="4">
        <f t="shared" ca="1" si="42"/>
        <v>0</v>
      </c>
      <c r="M282" s="4">
        <f t="shared" ca="1" si="44"/>
        <v>0</v>
      </c>
    </row>
    <row r="283" spans="1:13" x14ac:dyDescent="0.25">
      <c r="A283" s="15">
        <f t="shared" si="43"/>
        <v>50284</v>
      </c>
      <c r="B283">
        <f t="shared" si="38"/>
        <v>24</v>
      </c>
      <c r="C283">
        <v>282</v>
      </c>
      <c r="D283" s="4">
        <f t="shared" ca="1" si="39"/>
        <v>0</v>
      </c>
      <c r="E283" s="29">
        <f ca="1">IF(SUM(D283,F283,G283)&gt;=M282,0,IF(ISNA(VLOOKUP(A283,'Extra aflossing'!A:F,3,0)),0,VLOOKUP(A283,'Extra aflossing'!A:F,3,0))+IF(Datum_vandaag&lt;A283,Maandelijks_extra,0))</f>
        <v>0</v>
      </c>
      <c r="F283" s="4">
        <f t="shared" ca="1" si="40"/>
        <v>0</v>
      </c>
      <c r="G283" s="4">
        <f ca="1">M282*Invoer!$B$11/12</f>
        <v>0</v>
      </c>
      <c r="H283" s="4">
        <f ca="1">ABS(PMT(Invoer!$B$7/12,360-C283+1,M282,0))</f>
        <v>0</v>
      </c>
      <c r="I283" s="4">
        <f t="shared" ca="1" si="37"/>
        <v>0</v>
      </c>
      <c r="J283" s="4">
        <f t="shared" ca="1" si="41"/>
        <v>0</v>
      </c>
      <c r="K283" s="4">
        <f t="shared" ca="1" si="36"/>
        <v>0</v>
      </c>
      <c r="L283" s="4">
        <f t="shared" ca="1" si="42"/>
        <v>0</v>
      </c>
      <c r="M283" s="4">
        <f t="shared" ca="1" si="44"/>
        <v>0</v>
      </c>
    </row>
    <row r="284" spans="1:13" x14ac:dyDescent="0.25">
      <c r="A284" s="15">
        <f t="shared" si="43"/>
        <v>50314</v>
      </c>
      <c r="B284">
        <f t="shared" si="38"/>
        <v>24</v>
      </c>
      <c r="C284">
        <v>283</v>
      </c>
      <c r="D284" s="4">
        <f t="shared" ca="1" si="39"/>
        <v>0</v>
      </c>
      <c r="E284" s="29">
        <f ca="1">IF(SUM(D284,F284,G284)&gt;=M283,0,IF(ISNA(VLOOKUP(A284,'Extra aflossing'!A:F,3,0)),0,VLOOKUP(A284,'Extra aflossing'!A:F,3,0))+IF(Datum_vandaag&lt;A284,Maandelijks_extra,0))</f>
        <v>0</v>
      </c>
      <c r="F284" s="4">
        <f t="shared" ca="1" si="40"/>
        <v>0</v>
      </c>
      <c r="G284" s="4">
        <f ca="1">M283*Invoer!$B$11/12</f>
        <v>0</v>
      </c>
      <c r="H284" s="4">
        <f ca="1">ABS(PMT(Invoer!$B$7/12,360-C284+1,M283,0))</f>
        <v>0</v>
      </c>
      <c r="I284" s="4">
        <f t="shared" ca="1" si="37"/>
        <v>0</v>
      </c>
      <c r="J284" s="4">
        <f t="shared" ca="1" si="41"/>
        <v>0</v>
      </c>
      <c r="K284" s="4">
        <f t="shared" ca="1" si="36"/>
        <v>0</v>
      </c>
      <c r="L284" s="4">
        <f t="shared" ca="1" si="42"/>
        <v>0</v>
      </c>
      <c r="M284" s="4">
        <f t="shared" ca="1" si="44"/>
        <v>0</v>
      </c>
    </row>
    <row r="285" spans="1:13" x14ac:dyDescent="0.25">
      <c r="A285" s="15">
        <f t="shared" si="43"/>
        <v>50345</v>
      </c>
      <c r="B285">
        <f t="shared" si="38"/>
        <v>24</v>
      </c>
      <c r="C285">
        <v>284</v>
      </c>
      <c r="D285" s="4">
        <f t="shared" ca="1" si="39"/>
        <v>0</v>
      </c>
      <c r="E285" s="29">
        <f ca="1">IF(SUM(D285,F285,G285)&gt;=M284,0,IF(ISNA(VLOOKUP(A285,'Extra aflossing'!A:F,3,0)),0,VLOOKUP(A285,'Extra aflossing'!A:F,3,0))+IF(Datum_vandaag&lt;A285,Maandelijks_extra,0))</f>
        <v>0</v>
      </c>
      <c r="F285" s="4">
        <f t="shared" ca="1" si="40"/>
        <v>0</v>
      </c>
      <c r="G285" s="4">
        <f ca="1">M284*Invoer!$B$11/12</f>
        <v>0</v>
      </c>
      <c r="H285" s="4">
        <f ca="1">ABS(PMT(Invoer!$B$7/12,360-C285+1,M284,0))</f>
        <v>0</v>
      </c>
      <c r="I285" s="4">
        <f t="shared" ca="1" si="37"/>
        <v>0</v>
      </c>
      <c r="J285" s="4">
        <f t="shared" ca="1" si="41"/>
        <v>0</v>
      </c>
      <c r="K285" s="4">
        <f t="shared" ca="1" si="36"/>
        <v>0</v>
      </c>
      <c r="L285" s="4">
        <f t="shared" ca="1" si="42"/>
        <v>0</v>
      </c>
      <c r="M285" s="4">
        <f t="shared" ca="1" si="44"/>
        <v>0</v>
      </c>
    </row>
    <row r="286" spans="1:13" x14ac:dyDescent="0.25">
      <c r="A286" s="15">
        <f t="shared" si="43"/>
        <v>50375</v>
      </c>
      <c r="B286">
        <f t="shared" si="38"/>
        <v>24</v>
      </c>
      <c r="C286">
        <v>285</v>
      </c>
      <c r="D286" s="4">
        <f t="shared" ca="1" si="39"/>
        <v>0</v>
      </c>
      <c r="E286" s="29">
        <f ca="1">IF(SUM(D286,F286,G286)&gt;=M285,0,IF(ISNA(VLOOKUP(A286,'Extra aflossing'!A:F,3,0)),0,VLOOKUP(A286,'Extra aflossing'!A:F,3,0))+IF(Datum_vandaag&lt;A286,Maandelijks_extra,0))</f>
        <v>0</v>
      </c>
      <c r="F286" s="4">
        <f t="shared" ca="1" si="40"/>
        <v>0</v>
      </c>
      <c r="G286" s="4">
        <f ca="1">M285*Invoer!$B$11/12</f>
        <v>0</v>
      </c>
      <c r="H286" s="4">
        <f ca="1">ABS(PMT(Invoer!$B$7/12,360-C286+1,M285,0))</f>
        <v>0</v>
      </c>
      <c r="I286" s="4">
        <f t="shared" ca="1" si="37"/>
        <v>0</v>
      </c>
      <c r="J286" s="4">
        <f t="shared" ca="1" si="41"/>
        <v>0</v>
      </c>
      <c r="K286" s="4">
        <f t="shared" ca="1" si="36"/>
        <v>0</v>
      </c>
      <c r="L286" s="4">
        <f t="shared" ca="1" si="42"/>
        <v>0</v>
      </c>
      <c r="M286" s="4">
        <f t="shared" ca="1" si="44"/>
        <v>0</v>
      </c>
    </row>
    <row r="287" spans="1:13" x14ac:dyDescent="0.25">
      <c r="A287" s="15">
        <f t="shared" si="43"/>
        <v>50406</v>
      </c>
      <c r="B287">
        <f t="shared" si="38"/>
        <v>24</v>
      </c>
      <c r="C287">
        <v>286</v>
      </c>
      <c r="D287" s="4">
        <f t="shared" ca="1" si="39"/>
        <v>0</v>
      </c>
      <c r="E287" s="29">
        <f ca="1">IF(SUM(D287,F287,G287)&gt;=M286,0,IF(ISNA(VLOOKUP(A287,'Extra aflossing'!A:F,3,0)),0,VLOOKUP(A287,'Extra aflossing'!A:F,3,0))+IF(Datum_vandaag&lt;A287,Maandelijks_extra,0))</f>
        <v>0</v>
      </c>
      <c r="F287" s="4">
        <f t="shared" ca="1" si="40"/>
        <v>0</v>
      </c>
      <c r="G287" s="4">
        <f ca="1">M286*Invoer!$B$11/12</f>
        <v>0</v>
      </c>
      <c r="H287" s="4">
        <f ca="1">ABS(PMT(Invoer!$B$7/12,360-C287+1,M286,0))</f>
        <v>0</v>
      </c>
      <c r="I287" s="4">
        <f t="shared" ca="1" si="37"/>
        <v>0</v>
      </c>
      <c r="J287" s="4">
        <f t="shared" ca="1" si="41"/>
        <v>0</v>
      </c>
      <c r="K287" s="4">
        <f t="shared" ca="1" si="36"/>
        <v>0</v>
      </c>
      <c r="L287" s="4">
        <f t="shared" ca="1" si="42"/>
        <v>0</v>
      </c>
      <c r="M287" s="4">
        <f t="shared" ca="1" si="44"/>
        <v>0</v>
      </c>
    </row>
    <row r="288" spans="1:13" x14ac:dyDescent="0.25">
      <c r="A288" s="15">
        <f t="shared" si="43"/>
        <v>50437</v>
      </c>
      <c r="B288">
        <f t="shared" si="38"/>
        <v>24</v>
      </c>
      <c r="C288">
        <v>287</v>
      </c>
      <c r="D288" s="4">
        <f t="shared" ca="1" si="39"/>
        <v>0</v>
      </c>
      <c r="E288" s="29">
        <f ca="1">IF(SUM(D288,F288,G288)&gt;=M287,0,IF(ISNA(VLOOKUP(A288,'Extra aflossing'!A:F,3,0)),0,VLOOKUP(A288,'Extra aflossing'!A:F,3,0))+IF(Datum_vandaag&lt;A288,Maandelijks_extra,0))</f>
        <v>0</v>
      </c>
      <c r="F288" s="4">
        <f t="shared" ca="1" si="40"/>
        <v>0</v>
      </c>
      <c r="G288" s="4">
        <f ca="1">M287*Invoer!$B$11/12</f>
        <v>0</v>
      </c>
      <c r="H288" s="4">
        <f ca="1">ABS(PMT(Invoer!$B$7/12,360-C288+1,M287,0))</f>
        <v>0</v>
      </c>
      <c r="I288" s="4">
        <f t="shared" ca="1" si="37"/>
        <v>0</v>
      </c>
      <c r="J288" s="4">
        <f t="shared" ca="1" si="41"/>
        <v>0</v>
      </c>
      <c r="K288" s="4">
        <f t="shared" ca="1" si="36"/>
        <v>0</v>
      </c>
      <c r="L288" s="4">
        <f t="shared" ca="1" si="42"/>
        <v>0</v>
      </c>
      <c r="M288" s="4">
        <f t="shared" ca="1" si="44"/>
        <v>0</v>
      </c>
    </row>
    <row r="289" spans="1:13" x14ac:dyDescent="0.25">
      <c r="A289" s="15">
        <f t="shared" si="43"/>
        <v>50465</v>
      </c>
      <c r="B289">
        <f t="shared" si="38"/>
        <v>24</v>
      </c>
      <c r="C289">
        <v>288</v>
      </c>
      <c r="D289" s="4">
        <f t="shared" ca="1" si="39"/>
        <v>0</v>
      </c>
      <c r="E289" s="29">
        <f ca="1">IF(SUM(D289,F289,G289)&gt;=M288,0,IF(ISNA(VLOOKUP(A289,'Extra aflossing'!A:F,3,0)),0,VLOOKUP(A289,'Extra aflossing'!A:F,3,0))+IF(Datum_vandaag&lt;A289,Maandelijks_extra,0))</f>
        <v>0</v>
      </c>
      <c r="F289" s="4">
        <f t="shared" ca="1" si="40"/>
        <v>0</v>
      </c>
      <c r="G289" s="4">
        <f ca="1">M288*Invoer!$B$11/12</f>
        <v>0</v>
      </c>
      <c r="H289" s="4">
        <f ca="1">ABS(PMT(Invoer!$B$7/12,360-C289+1,M288,0))</f>
        <v>0</v>
      </c>
      <c r="I289" s="4">
        <f t="shared" ca="1" si="37"/>
        <v>0</v>
      </c>
      <c r="J289" s="4">
        <f t="shared" ca="1" si="41"/>
        <v>0</v>
      </c>
      <c r="K289" s="4">
        <f t="shared" ca="1" si="36"/>
        <v>0</v>
      </c>
      <c r="L289" s="4">
        <f t="shared" ca="1" si="42"/>
        <v>0</v>
      </c>
      <c r="M289" s="4">
        <f t="shared" ca="1" si="44"/>
        <v>0</v>
      </c>
    </row>
    <row r="290" spans="1:13" x14ac:dyDescent="0.25">
      <c r="A290" s="15">
        <f t="shared" si="43"/>
        <v>50496</v>
      </c>
      <c r="B290">
        <f t="shared" si="38"/>
        <v>25</v>
      </c>
      <c r="C290">
        <v>289</v>
      </c>
      <c r="D290" s="4">
        <f t="shared" ca="1" si="39"/>
        <v>0</v>
      </c>
      <c r="E290" s="29">
        <f ca="1">IF(SUM(D290,F290,G290)&gt;=M289,0,IF(ISNA(VLOOKUP(A290,'Extra aflossing'!A:F,3,0)),0,VLOOKUP(A290,'Extra aflossing'!A:F,3,0))+IF(Datum_vandaag&lt;A290,Maandelijks_extra,0))</f>
        <v>0</v>
      </c>
      <c r="F290" s="4">
        <f t="shared" ca="1" si="40"/>
        <v>0</v>
      </c>
      <c r="G290" s="4">
        <f ca="1">M289*Invoer!$B$11/12</f>
        <v>0</v>
      </c>
      <c r="H290" s="4">
        <f ca="1">ABS(PMT(Invoer!$B$7/12,360-C290+1,M289,0))</f>
        <v>0</v>
      </c>
      <c r="I290" s="4">
        <f t="shared" ca="1" si="37"/>
        <v>0</v>
      </c>
      <c r="J290" s="4">
        <f t="shared" ca="1" si="41"/>
        <v>0</v>
      </c>
      <c r="K290" s="4">
        <f t="shared" ca="1" si="36"/>
        <v>0</v>
      </c>
      <c r="L290" s="4">
        <f t="shared" ca="1" si="42"/>
        <v>0</v>
      </c>
      <c r="M290" s="4">
        <f t="shared" ca="1" si="44"/>
        <v>0</v>
      </c>
    </row>
    <row r="291" spans="1:13" x14ac:dyDescent="0.25">
      <c r="A291" s="15">
        <f t="shared" si="43"/>
        <v>50526</v>
      </c>
      <c r="B291">
        <f t="shared" si="38"/>
        <v>25</v>
      </c>
      <c r="C291">
        <v>290</v>
      </c>
      <c r="D291" s="4">
        <f t="shared" ca="1" si="39"/>
        <v>0</v>
      </c>
      <c r="E291" s="29">
        <f ca="1">IF(SUM(D291,F291,G291)&gt;=M290,0,IF(ISNA(VLOOKUP(A291,'Extra aflossing'!A:F,3,0)),0,VLOOKUP(A291,'Extra aflossing'!A:F,3,0))+IF(Datum_vandaag&lt;A291,Maandelijks_extra,0))</f>
        <v>0</v>
      </c>
      <c r="F291" s="4">
        <f t="shared" ca="1" si="40"/>
        <v>0</v>
      </c>
      <c r="G291" s="4">
        <f ca="1">M290*Invoer!$B$11/12</f>
        <v>0</v>
      </c>
      <c r="H291" s="4">
        <f ca="1">ABS(PMT(Invoer!$B$7/12,360-C291+1,M290,0))</f>
        <v>0</v>
      </c>
      <c r="I291" s="4">
        <f t="shared" ca="1" si="37"/>
        <v>0</v>
      </c>
      <c r="J291" s="4">
        <f t="shared" ca="1" si="41"/>
        <v>0</v>
      </c>
      <c r="K291" s="4">
        <f t="shared" ca="1" si="36"/>
        <v>0</v>
      </c>
      <c r="L291" s="4">
        <f t="shared" ca="1" si="42"/>
        <v>0</v>
      </c>
      <c r="M291" s="4">
        <f t="shared" ca="1" si="44"/>
        <v>0</v>
      </c>
    </row>
    <row r="292" spans="1:13" x14ac:dyDescent="0.25">
      <c r="A292" s="15">
        <f t="shared" si="43"/>
        <v>50557</v>
      </c>
      <c r="B292">
        <f t="shared" si="38"/>
        <v>25</v>
      </c>
      <c r="C292">
        <v>291</v>
      </c>
      <c r="D292" s="4">
        <f t="shared" ca="1" si="39"/>
        <v>0</v>
      </c>
      <c r="E292" s="29">
        <f ca="1">IF(SUM(D292,F292,G292)&gt;=M291,0,IF(ISNA(VLOOKUP(A292,'Extra aflossing'!A:F,3,0)),0,VLOOKUP(A292,'Extra aflossing'!A:F,3,0))+IF(Datum_vandaag&lt;A292,Maandelijks_extra,0))</f>
        <v>0</v>
      </c>
      <c r="F292" s="4">
        <f t="shared" ca="1" si="40"/>
        <v>0</v>
      </c>
      <c r="G292" s="4">
        <f ca="1">M291*Invoer!$B$11/12</f>
        <v>0</v>
      </c>
      <c r="H292" s="4">
        <f ca="1">ABS(PMT(Invoer!$B$7/12,360-C292+1,M291,0))</f>
        <v>0</v>
      </c>
      <c r="I292" s="4">
        <f t="shared" ca="1" si="37"/>
        <v>0</v>
      </c>
      <c r="J292" s="4">
        <f t="shared" ca="1" si="41"/>
        <v>0</v>
      </c>
      <c r="K292" s="4">
        <f t="shared" ca="1" si="36"/>
        <v>0</v>
      </c>
      <c r="L292" s="4">
        <f t="shared" ca="1" si="42"/>
        <v>0</v>
      </c>
      <c r="M292" s="4">
        <f t="shared" ca="1" si="44"/>
        <v>0</v>
      </c>
    </row>
    <row r="293" spans="1:13" x14ac:dyDescent="0.25">
      <c r="A293" s="15">
        <f t="shared" si="43"/>
        <v>50587</v>
      </c>
      <c r="B293">
        <f t="shared" si="38"/>
        <v>25</v>
      </c>
      <c r="C293">
        <v>292</v>
      </c>
      <c r="D293" s="4">
        <f t="shared" ca="1" si="39"/>
        <v>0</v>
      </c>
      <c r="E293" s="29">
        <f ca="1">IF(SUM(D293,F293,G293)&gt;=M292,0,IF(ISNA(VLOOKUP(A293,'Extra aflossing'!A:F,3,0)),0,VLOOKUP(A293,'Extra aflossing'!A:F,3,0))+IF(Datum_vandaag&lt;A293,Maandelijks_extra,0))</f>
        <v>0</v>
      </c>
      <c r="F293" s="4">
        <f t="shared" ca="1" si="40"/>
        <v>0</v>
      </c>
      <c r="G293" s="4">
        <f ca="1">M292*Invoer!$B$11/12</f>
        <v>0</v>
      </c>
      <c r="H293" s="4">
        <f ca="1">ABS(PMT(Invoer!$B$7/12,360-C293+1,M292,0))</f>
        <v>0</v>
      </c>
      <c r="I293" s="4">
        <f t="shared" ca="1" si="37"/>
        <v>0</v>
      </c>
      <c r="J293" s="4">
        <f t="shared" ca="1" si="41"/>
        <v>0</v>
      </c>
      <c r="K293" s="4">
        <f t="shared" ca="1" si="36"/>
        <v>0</v>
      </c>
      <c r="L293" s="4">
        <f t="shared" ca="1" si="42"/>
        <v>0</v>
      </c>
      <c r="M293" s="4">
        <f t="shared" ca="1" si="44"/>
        <v>0</v>
      </c>
    </row>
    <row r="294" spans="1:13" x14ac:dyDescent="0.25">
      <c r="A294" s="15">
        <f t="shared" si="43"/>
        <v>50618</v>
      </c>
      <c r="B294">
        <f t="shared" si="38"/>
        <v>25</v>
      </c>
      <c r="C294">
        <v>293</v>
      </c>
      <c r="D294" s="4">
        <f t="shared" ca="1" si="39"/>
        <v>0</v>
      </c>
      <c r="E294" s="29">
        <f ca="1">IF(SUM(D294,F294,G294)&gt;=M293,0,IF(ISNA(VLOOKUP(A294,'Extra aflossing'!A:F,3,0)),0,VLOOKUP(A294,'Extra aflossing'!A:F,3,0))+IF(Datum_vandaag&lt;A294,Maandelijks_extra,0))</f>
        <v>0</v>
      </c>
      <c r="F294" s="4">
        <f t="shared" ca="1" si="40"/>
        <v>0</v>
      </c>
      <c r="G294" s="4">
        <f ca="1">M293*Invoer!$B$11/12</f>
        <v>0</v>
      </c>
      <c r="H294" s="4">
        <f ca="1">ABS(PMT(Invoer!$B$7/12,360-C294+1,M293,0))</f>
        <v>0</v>
      </c>
      <c r="I294" s="4">
        <f t="shared" ca="1" si="37"/>
        <v>0</v>
      </c>
      <c r="J294" s="4">
        <f t="shared" ca="1" si="41"/>
        <v>0</v>
      </c>
      <c r="K294" s="4">
        <f t="shared" ca="1" si="36"/>
        <v>0</v>
      </c>
      <c r="L294" s="4">
        <f t="shared" ca="1" si="42"/>
        <v>0</v>
      </c>
      <c r="M294" s="4">
        <f t="shared" ca="1" si="44"/>
        <v>0</v>
      </c>
    </row>
    <row r="295" spans="1:13" x14ac:dyDescent="0.25">
      <c r="A295" s="15">
        <f t="shared" si="43"/>
        <v>50649</v>
      </c>
      <c r="B295">
        <f t="shared" si="38"/>
        <v>25</v>
      </c>
      <c r="C295">
        <v>294</v>
      </c>
      <c r="D295" s="4">
        <f t="shared" ca="1" si="39"/>
        <v>0</v>
      </c>
      <c r="E295" s="29">
        <f ca="1">IF(SUM(D295,F295,G295)&gt;=M294,0,IF(ISNA(VLOOKUP(A295,'Extra aflossing'!A:F,3,0)),0,VLOOKUP(A295,'Extra aflossing'!A:F,3,0))+IF(Datum_vandaag&lt;A295,Maandelijks_extra,0))</f>
        <v>0</v>
      </c>
      <c r="F295" s="4">
        <f t="shared" ca="1" si="40"/>
        <v>0</v>
      </c>
      <c r="G295" s="4">
        <f ca="1">M294*Invoer!$B$11/12</f>
        <v>0</v>
      </c>
      <c r="H295" s="4">
        <f ca="1">ABS(PMT(Invoer!$B$7/12,360-C295+1,M294,0))</f>
        <v>0</v>
      </c>
      <c r="I295" s="4">
        <f t="shared" ca="1" si="37"/>
        <v>0</v>
      </c>
      <c r="J295" s="4">
        <f t="shared" ca="1" si="41"/>
        <v>0</v>
      </c>
      <c r="K295" s="4">
        <f t="shared" ca="1" si="36"/>
        <v>0</v>
      </c>
      <c r="L295" s="4">
        <f t="shared" ca="1" si="42"/>
        <v>0</v>
      </c>
      <c r="M295" s="4">
        <f t="shared" ca="1" si="44"/>
        <v>0</v>
      </c>
    </row>
    <row r="296" spans="1:13" x14ac:dyDescent="0.25">
      <c r="A296" s="15">
        <f t="shared" si="43"/>
        <v>50679</v>
      </c>
      <c r="B296">
        <f t="shared" si="38"/>
        <v>25</v>
      </c>
      <c r="C296">
        <v>295</v>
      </c>
      <c r="D296" s="4">
        <f t="shared" ca="1" si="39"/>
        <v>0</v>
      </c>
      <c r="E296" s="29">
        <f ca="1">IF(SUM(D296,F296,G296)&gt;=M295,0,IF(ISNA(VLOOKUP(A296,'Extra aflossing'!A:F,3,0)),0,VLOOKUP(A296,'Extra aflossing'!A:F,3,0))+IF(Datum_vandaag&lt;A296,Maandelijks_extra,0))</f>
        <v>0</v>
      </c>
      <c r="F296" s="4">
        <f t="shared" ca="1" si="40"/>
        <v>0</v>
      </c>
      <c r="G296" s="4">
        <f ca="1">M295*Invoer!$B$11/12</f>
        <v>0</v>
      </c>
      <c r="H296" s="4">
        <f ca="1">ABS(PMT(Invoer!$B$7/12,360-C296+1,M295,0))</f>
        <v>0</v>
      </c>
      <c r="I296" s="4">
        <f t="shared" ca="1" si="37"/>
        <v>0</v>
      </c>
      <c r="J296" s="4">
        <f t="shared" ca="1" si="41"/>
        <v>0</v>
      </c>
      <c r="K296" s="4">
        <f t="shared" ca="1" si="36"/>
        <v>0</v>
      </c>
      <c r="L296" s="4">
        <f t="shared" ca="1" si="42"/>
        <v>0</v>
      </c>
      <c r="M296" s="4">
        <f t="shared" ca="1" si="44"/>
        <v>0</v>
      </c>
    </row>
    <row r="297" spans="1:13" x14ac:dyDescent="0.25">
      <c r="A297" s="15">
        <f t="shared" si="43"/>
        <v>50710</v>
      </c>
      <c r="B297">
        <f t="shared" si="38"/>
        <v>25</v>
      </c>
      <c r="C297">
        <v>296</v>
      </c>
      <c r="D297" s="4">
        <f t="shared" ca="1" si="39"/>
        <v>0</v>
      </c>
      <c r="E297" s="29">
        <f ca="1">IF(SUM(D297,F297,G297)&gt;=M296,0,IF(ISNA(VLOOKUP(A297,'Extra aflossing'!A:F,3,0)),0,VLOOKUP(A297,'Extra aflossing'!A:F,3,0))+IF(Datum_vandaag&lt;A297,Maandelijks_extra,0))</f>
        <v>0</v>
      </c>
      <c r="F297" s="4">
        <f t="shared" ca="1" si="40"/>
        <v>0</v>
      </c>
      <c r="G297" s="4">
        <f ca="1">M296*Invoer!$B$11/12</f>
        <v>0</v>
      </c>
      <c r="H297" s="4">
        <f ca="1">ABS(PMT(Invoer!$B$7/12,360-C297+1,M296,0))</f>
        <v>0</v>
      </c>
      <c r="I297" s="4">
        <f t="shared" ca="1" si="37"/>
        <v>0</v>
      </c>
      <c r="J297" s="4">
        <f t="shared" ca="1" si="41"/>
        <v>0</v>
      </c>
      <c r="K297" s="4">
        <f t="shared" ca="1" si="36"/>
        <v>0</v>
      </c>
      <c r="L297" s="4">
        <f t="shared" ca="1" si="42"/>
        <v>0</v>
      </c>
      <c r="M297" s="4">
        <f t="shared" ca="1" si="44"/>
        <v>0</v>
      </c>
    </row>
    <row r="298" spans="1:13" x14ac:dyDescent="0.25">
      <c r="A298" s="15">
        <f t="shared" si="43"/>
        <v>50740</v>
      </c>
      <c r="B298">
        <f t="shared" si="38"/>
        <v>25</v>
      </c>
      <c r="C298">
        <v>297</v>
      </c>
      <c r="D298" s="4">
        <f t="shared" ca="1" si="39"/>
        <v>0</v>
      </c>
      <c r="E298" s="29">
        <f ca="1">IF(SUM(D298,F298,G298)&gt;=M297,0,IF(ISNA(VLOOKUP(A298,'Extra aflossing'!A:F,3,0)),0,VLOOKUP(A298,'Extra aflossing'!A:F,3,0))+IF(Datum_vandaag&lt;A298,Maandelijks_extra,0))</f>
        <v>0</v>
      </c>
      <c r="F298" s="4">
        <f t="shared" ca="1" si="40"/>
        <v>0</v>
      </c>
      <c r="G298" s="4">
        <f ca="1">M297*Invoer!$B$11/12</f>
        <v>0</v>
      </c>
      <c r="H298" s="4">
        <f ca="1">ABS(PMT(Invoer!$B$7/12,360-C298+1,M297,0))</f>
        <v>0</v>
      </c>
      <c r="I298" s="4">
        <f t="shared" ca="1" si="37"/>
        <v>0</v>
      </c>
      <c r="J298" s="4">
        <f t="shared" ca="1" si="41"/>
        <v>0</v>
      </c>
      <c r="K298" s="4">
        <f t="shared" ca="1" si="36"/>
        <v>0</v>
      </c>
      <c r="L298" s="4">
        <f t="shared" ca="1" si="42"/>
        <v>0</v>
      </c>
      <c r="M298" s="4">
        <f t="shared" ca="1" si="44"/>
        <v>0</v>
      </c>
    </row>
    <row r="299" spans="1:13" x14ac:dyDescent="0.25">
      <c r="A299" s="15">
        <f t="shared" si="43"/>
        <v>50771</v>
      </c>
      <c r="B299">
        <f t="shared" si="38"/>
        <v>25</v>
      </c>
      <c r="C299">
        <v>298</v>
      </c>
      <c r="D299" s="4">
        <f t="shared" ca="1" si="39"/>
        <v>0</v>
      </c>
      <c r="E299" s="29">
        <f ca="1">IF(SUM(D299,F299,G299)&gt;=M298,0,IF(ISNA(VLOOKUP(A299,'Extra aflossing'!A:F,3,0)),0,VLOOKUP(A299,'Extra aflossing'!A:F,3,0))+IF(Datum_vandaag&lt;A299,Maandelijks_extra,0))</f>
        <v>0</v>
      </c>
      <c r="F299" s="4">
        <f t="shared" ca="1" si="40"/>
        <v>0</v>
      </c>
      <c r="G299" s="4">
        <f ca="1">M298*Invoer!$B$11/12</f>
        <v>0</v>
      </c>
      <c r="H299" s="4">
        <f ca="1">ABS(PMT(Invoer!$B$7/12,360-C299+1,M298,0))</f>
        <v>0</v>
      </c>
      <c r="I299" s="4">
        <f t="shared" ca="1" si="37"/>
        <v>0</v>
      </c>
      <c r="J299" s="4">
        <f t="shared" ca="1" si="41"/>
        <v>0</v>
      </c>
      <c r="K299" s="4">
        <f t="shared" ca="1" si="36"/>
        <v>0</v>
      </c>
      <c r="L299" s="4">
        <f t="shared" ca="1" si="42"/>
        <v>0</v>
      </c>
      <c r="M299" s="4">
        <f t="shared" ca="1" si="44"/>
        <v>0</v>
      </c>
    </row>
    <row r="300" spans="1:13" x14ac:dyDescent="0.25">
      <c r="A300" s="15">
        <f t="shared" si="43"/>
        <v>50802</v>
      </c>
      <c r="B300">
        <f t="shared" si="38"/>
        <v>25</v>
      </c>
      <c r="C300">
        <v>299</v>
      </c>
      <c r="D300" s="4">
        <f t="shared" ca="1" si="39"/>
        <v>0</v>
      </c>
      <c r="E300" s="29">
        <f ca="1">IF(SUM(D300,F300,G300)&gt;=M299,0,IF(ISNA(VLOOKUP(A300,'Extra aflossing'!A:F,3,0)),0,VLOOKUP(A300,'Extra aflossing'!A:F,3,0))+IF(Datum_vandaag&lt;A300,Maandelijks_extra,0))</f>
        <v>0</v>
      </c>
      <c r="F300" s="4">
        <f t="shared" ca="1" si="40"/>
        <v>0</v>
      </c>
      <c r="G300" s="4">
        <f ca="1">M299*Invoer!$B$11/12</f>
        <v>0</v>
      </c>
      <c r="H300" s="4">
        <f ca="1">ABS(PMT(Invoer!$B$7/12,360-C300+1,M299,0))</f>
        <v>0</v>
      </c>
      <c r="I300" s="4">
        <f t="shared" ca="1" si="37"/>
        <v>0</v>
      </c>
      <c r="J300" s="4">
        <f t="shared" ca="1" si="41"/>
        <v>0</v>
      </c>
      <c r="K300" s="4">
        <f t="shared" ca="1" si="36"/>
        <v>0</v>
      </c>
      <c r="L300" s="4">
        <f t="shared" ca="1" si="42"/>
        <v>0</v>
      </c>
      <c r="M300" s="4">
        <f t="shared" ca="1" si="44"/>
        <v>0</v>
      </c>
    </row>
    <row r="301" spans="1:13" x14ac:dyDescent="0.25">
      <c r="A301" s="15">
        <f t="shared" si="43"/>
        <v>50830</v>
      </c>
      <c r="B301">
        <f t="shared" si="38"/>
        <v>25</v>
      </c>
      <c r="C301">
        <v>300</v>
      </c>
      <c r="D301" s="4">
        <f t="shared" ca="1" si="39"/>
        <v>0</v>
      </c>
      <c r="E301" s="29">
        <f ca="1">IF(SUM(D301,F301,G301)&gt;=M300,0,IF(ISNA(VLOOKUP(A301,'Extra aflossing'!A:F,3,0)),0,VLOOKUP(A301,'Extra aflossing'!A:F,3,0))+IF(Datum_vandaag&lt;A301,Maandelijks_extra,0))</f>
        <v>0</v>
      </c>
      <c r="F301" s="4">
        <f t="shared" ca="1" si="40"/>
        <v>0</v>
      </c>
      <c r="G301" s="4">
        <f ca="1">M300*Invoer!$B$11/12</f>
        <v>0</v>
      </c>
      <c r="H301" s="4">
        <f ca="1">ABS(PMT(Invoer!$B$7/12,360-C301+1,M300,0))</f>
        <v>0</v>
      </c>
      <c r="I301" s="4">
        <f t="shared" ca="1" si="37"/>
        <v>0</v>
      </c>
      <c r="J301" s="4">
        <f t="shared" ca="1" si="41"/>
        <v>0</v>
      </c>
      <c r="K301" s="4">
        <f t="shared" ca="1" si="36"/>
        <v>0</v>
      </c>
      <c r="L301" s="4">
        <f t="shared" ca="1" si="42"/>
        <v>0</v>
      </c>
      <c r="M301" s="4">
        <f t="shared" ca="1" si="44"/>
        <v>0</v>
      </c>
    </row>
    <row r="302" spans="1:13" x14ac:dyDescent="0.25">
      <c r="A302" s="15">
        <f t="shared" si="43"/>
        <v>50861</v>
      </c>
      <c r="B302">
        <f t="shared" si="38"/>
        <v>26</v>
      </c>
      <c r="C302">
        <v>301</v>
      </c>
      <c r="D302" s="4">
        <f t="shared" ca="1" si="39"/>
        <v>0</v>
      </c>
      <c r="E302" s="29">
        <f ca="1">IF(SUM(D302,F302,G302)&gt;=M301,0,IF(ISNA(VLOOKUP(A302,'Extra aflossing'!A:F,3,0)),0,VLOOKUP(A302,'Extra aflossing'!A:F,3,0))+IF(Datum_vandaag&lt;A302,Maandelijks_extra,0))</f>
        <v>0</v>
      </c>
      <c r="F302" s="4">
        <f t="shared" ca="1" si="40"/>
        <v>0</v>
      </c>
      <c r="G302" s="4">
        <f ca="1">M301*Invoer!$B$12/12</f>
        <v>0</v>
      </c>
      <c r="H302" s="4">
        <f ca="1">ABS(PMT(Invoer!$B$7/12,360-C302+1,M301,0))</f>
        <v>0</v>
      </c>
      <c r="I302" s="4">
        <f t="shared" ca="1" si="37"/>
        <v>0</v>
      </c>
      <c r="J302" s="4">
        <f t="shared" ca="1" si="41"/>
        <v>0</v>
      </c>
      <c r="K302" s="4">
        <f t="shared" ca="1" si="36"/>
        <v>0</v>
      </c>
      <c r="L302" s="4">
        <f t="shared" ca="1" si="42"/>
        <v>0</v>
      </c>
      <c r="M302" s="4">
        <f t="shared" ca="1" si="44"/>
        <v>0</v>
      </c>
    </row>
    <row r="303" spans="1:13" x14ac:dyDescent="0.25">
      <c r="A303" s="15">
        <f t="shared" si="43"/>
        <v>50891</v>
      </c>
      <c r="B303">
        <f t="shared" si="38"/>
        <v>26</v>
      </c>
      <c r="C303">
        <v>302</v>
      </c>
      <c r="D303" s="4">
        <f t="shared" ca="1" si="39"/>
        <v>0</v>
      </c>
      <c r="E303" s="29">
        <f ca="1">IF(SUM(D303,F303,G303)&gt;=M302,0,IF(ISNA(VLOOKUP(A303,'Extra aflossing'!A:F,3,0)),0,VLOOKUP(A303,'Extra aflossing'!A:F,3,0))+IF(Datum_vandaag&lt;A303,Maandelijks_extra,0))</f>
        <v>0</v>
      </c>
      <c r="F303" s="4">
        <f t="shared" ca="1" si="40"/>
        <v>0</v>
      </c>
      <c r="G303" s="4">
        <f ca="1">M302*Invoer!$B$12/12</f>
        <v>0</v>
      </c>
      <c r="H303" s="4">
        <f ca="1">ABS(PMT(Invoer!$B$7/12,360-C303+1,M302,0))</f>
        <v>0</v>
      </c>
      <c r="I303" s="4">
        <f t="shared" ca="1" si="37"/>
        <v>0</v>
      </c>
      <c r="J303" s="4">
        <f t="shared" ca="1" si="41"/>
        <v>0</v>
      </c>
      <c r="K303" s="4">
        <f t="shared" ca="1" si="36"/>
        <v>0</v>
      </c>
      <c r="L303" s="4">
        <f t="shared" ca="1" si="42"/>
        <v>0</v>
      </c>
      <c r="M303" s="4">
        <f t="shared" ca="1" si="44"/>
        <v>0</v>
      </c>
    </row>
    <row r="304" spans="1:13" x14ac:dyDescent="0.25">
      <c r="A304" s="15">
        <f t="shared" si="43"/>
        <v>50922</v>
      </c>
      <c r="B304">
        <f t="shared" si="38"/>
        <v>26</v>
      </c>
      <c r="C304">
        <v>303</v>
      </c>
      <c r="D304" s="4">
        <f t="shared" ca="1" si="39"/>
        <v>0</v>
      </c>
      <c r="E304" s="29">
        <f ca="1">IF(SUM(D304,F304,G304)&gt;=M303,0,IF(ISNA(VLOOKUP(A304,'Extra aflossing'!A:F,3,0)),0,VLOOKUP(A304,'Extra aflossing'!A:F,3,0))+IF(Datum_vandaag&lt;A304,Maandelijks_extra,0))</f>
        <v>0</v>
      </c>
      <c r="F304" s="4">
        <f t="shared" ca="1" si="40"/>
        <v>0</v>
      </c>
      <c r="G304" s="4">
        <f ca="1">M303*Invoer!$B$12/12</f>
        <v>0</v>
      </c>
      <c r="H304" s="4">
        <f ca="1">ABS(PMT(Invoer!$B$7/12,360-C304+1,M303,0))</f>
        <v>0</v>
      </c>
      <c r="I304" s="4">
        <f t="shared" ca="1" si="37"/>
        <v>0</v>
      </c>
      <c r="J304" s="4">
        <f t="shared" ca="1" si="41"/>
        <v>0</v>
      </c>
      <c r="K304" s="4">
        <f t="shared" ca="1" si="36"/>
        <v>0</v>
      </c>
      <c r="L304" s="4">
        <f t="shared" ca="1" si="42"/>
        <v>0</v>
      </c>
      <c r="M304" s="4">
        <f t="shared" ca="1" si="44"/>
        <v>0</v>
      </c>
    </row>
    <row r="305" spans="1:13" x14ac:dyDescent="0.25">
      <c r="A305" s="15">
        <f t="shared" si="43"/>
        <v>50952</v>
      </c>
      <c r="B305">
        <f t="shared" si="38"/>
        <v>26</v>
      </c>
      <c r="C305">
        <v>304</v>
      </c>
      <c r="D305" s="4">
        <f t="shared" ca="1" si="39"/>
        <v>0</v>
      </c>
      <c r="E305" s="29">
        <f ca="1">IF(SUM(D305,F305,G305)&gt;=M304,0,IF(ISNA(VLOOKUP(A305,'Extra aflossing'!A:F,3,0)),0,VLOOKUP(A305,'Extra aflossing'!A:F,3,0))+IF(Datum_vandaag&lt;A305,Maandelijks_extra,0))</f>
        <v>0</v>
      </c>
      <c r="F305" s="4">
        <f t="shared" ca="1" si="40"/>
        <v>0</v>
      </c>
      <c r="G305" s="4">
        <f ca="1">M304*Invoer!$B$12/12</f>
        <v>0</v>
      </c>
      <c r="H305" s="4">
        <f ca="1">ABS(PMT(Invoer!$B$7/12,360-C305+1,M304,0))</f>
        <v>0</v>
      </c>
      <c r="I305" s="4">
        <f t="shared" ca="1" si="37"/>
        <v>0</v>
      </c>
      <c r="J305" s="4">
        <f t="shared" ca="1" si="41"/>
        <v>0</v>
      </c>
      <c r="K305" s="4">
        <f t="shared" ca="1" si="36"/>
        <v>0</v>
      </c>
      <c r="L305" s="4">
        <f t="shared" ca="1" si="42"/>
        <v>0</v>
      </c>
      <c r="M305" s="4">
        <f t="shared" ca="1" si="44"/>
        <v>0</v>
      </c>
    </row>
    <row r="306" spans="1:13" x14ac:dyDescent="0.25">
      <c r="A306" s="15">
        <f t="shared" si="43"/>
        <v>50983</v>
      </c>
      <c r="B306">
        <f t="shared" si="38"/>
        <v>26</v>
      </c>
      <c r="C306">
        <v>305</v>
      </c>
      <c r="D306" s="4">
        <f t="shared" ca="1" si="39"/>
        <v>0</v>
      </c>
      <c r="E306" s="29">
        <f ca="1">IF(SUM(D306,F306,G306)&gt;=M305,0,IF(ISNA(VLOOKUP(A306,'Extra aflossing'!A:F,3,0)),0,VLOOKUP(A306,'Extra aflossing'!A:F,3,0))+IF(Datum_vandaag&lt;A306,Maandelijks_extra,0))</f>
        <v>0</v>
      </c>
      <c r="F306" s="4">
        <f t="shared" ca="1" si="40"/>
        <v>0</v>
      </c>
      <c r="G306" s="4">
        <f ca="1">M305*Invoer!$B$12/12</f>
        <v>0</v>
      </c>
      <c r="H306" s="4">
        <f ca="1">ABS(PMT(Invoer!$B$7/12,360-C306+1,M305,0))</f>
        <v>0</v>
      </c>
      <c r="I306" s="4">
        <f t="shared" ca="1" si="37"/>
        <v>0</v>
      </c>
      <c r="J306" s="4">
        <f t="shared" ca="1" si="41"/>
        <v>0</v>
      </c>
      <c r="K306" s="4">
        <f t="shared" ca="1" si="36"/>
        <v>0</v>
      </c>
      <c r="L306" s="4">
        <f t="shared" ca="1" si="42"/>
        <v>0</v>
      </c>
      <c r="M306" s="4">
        <f t="shared" ca="1" si="44"/>
        <v>0</v>
      </c>
    </row>
    <row r="307" spans="1:13" x14ac:dyDescent="0.25">
      <c r="A307" s="15">
        <f t="shared" si="43"/>
        <v>51014</v>
      </c>
      <c r="B307">
        <f t="shared" si="38"/>
        <v>26</v>
      </c>
      <c r="C307">
        <v>306</v>
      </c>
      <c r="D307" s="4">
        <f t="shared" ca="1" si="39"/>
        <v>0</v>
      </c>
      <c r="E307" s="29">
        <f ca="1">IF(SUM(D307,F307,G307)&gt;=M306,0,IF(ISNA(VLOOKUP(A307,'Extra aflossing'!A:F,3,0)),0,VLOOKUP(A307,'Extra aflossing'!A:F,3,0))+IF(Datum_vandaag&lt;A307,Maandelijks_extra,0))</f>
        <v>0</v>
      </c>
      <c r="F307" s="4">
        <f t="shared" ca="1" si="40"/>
        <v>0</v>
      </c>
      <c r="G307" s="4">
        <f ca="1">M306*Invoer!$B$12/12</f>
        <v>0</v>
      </c>
      <c r="H307" s="4">
        <f ca="1">ABS(PMT(Invoer!$B$7/12,360-C307+1,M306,0))</f>
        <v>0</v>
      </c>
      <c r="I307" s="4">
        <f t="shared" ca="1" si="37"/>
        <v>0</v>
      </c>
      <c r="J307" s="4">
        <f t="shared" ca="1" si="41"/>
        <v>0</v>
      </c>
      <c r="K307" s="4">
        <f t="shared" ca="1" si="36"/>
        <v>0</v>
      </c>
      <c r="L307" s="4">
        <f t="shared" ca="1" si="42"/>
        <v>0</v>
      </c>
      <c r="M307" s="4">
        <f t="shared" ca="1" si="44"/>
        <v>0</v>
      </c>
    </row>
    <row r="308" spans="1:13" x14ac:dyDescent="0.25">
      <c r="A308" s="15">
        <f t="shared" si="43"/>
        <v>51044</v>
      </c>
      <c r="B308">
        <f t="shared" si="38"/>
        <v>26</v>
      </c>
      <c r="C308">
        <v>307</v>
      </c>
      <c r="D308" s="4">
        <f t="shared" ca="1" si="39"/>
        <v>0</v>
      </c>
      <c r="E308" s="29">
        <f ca="1">IF(SUM(D308,F308,G308)&gt;=M307,0,IF(ISNA(VLOOKUP(A308,'Extra aflossing'!A:F,3,0)),0,VLOOKUP(A308,'Extra aflossing'!A:F,3,0))+IF(Datum_vandaag&lt;A308,Maandelijks_extra,0))</f>
        <v>0</v>
      </c>
      <c r="F308" s="4">
        <f t="shared" ca="1" si="40"/>
        <v>0</v>
      </c>
      <c r="G308" s="4">
        <f ca="1">M307*Invoer!$B$12/12</f>
        <v>0</v>
      </c>
      <c r="H308" s="4">
        <f ca="1">ABS(PMT(Invoer!$B$7/12,360-C308+1,M307,0))</f>
        <v>0</v>
      </c>
      <c r="I308" s="4">
        <f t="shared" ca="1" si="37"/>
        <v>0</v>
      </c>
      <c r="J308" s="4">
        <f t="shared" ca="1" si="41"/>
        <v>0</v>
      </c>
      <c r="K308" s="4">
        <f t="shared" ca="1" si="36"/>
        <v>0</v>
      </c>
      <c r="L308" s="4">
        <f t="shared" ca="1" si="42"/>
        <v>0</v>
      </c>
      <c r="M308" s="4">
        <f t="shared" ca="1" si="44"/>
        <v>0</v>
      </c>
    </row>
    <row r="309" spans="1:13" x14ac:dyDescent="0.25">
      <c r="A309" s="15">
        <f t="shared" si="43"/>
        <v>51075</v>
      </c>
      <c r="B309">
        <f t="shared" si="38"/>
        <v>26</v>
      </c>
      <c r="C309">
        <v>308</v>
      </c>
      <c r="D309" s="4">
        <f t="shared" ca="1" si="39"/>
        <v>0</v>
      </c>
      <c r="E309" s="29">
        <f ca="1">IF(SUM(D309,F309,G309)&gt;=M308,0,IF(ISNA(VLOOKUP(A309,'Extra aflossing'!A:F,3,0)),0,VLOOKUP(A309,'Extra aflossing'!A:F,3,0))+IF(Datum_vandaag&lt;A309,Maandelijks_extra,0))</f>
        <v>0</v>
      </c>
      <c r="F309" s="4">
        <f t="shared" ca="1" si="40"/>
        <v>0</v>
      </c>
      <c r="G309" s="4">
        <f ca="1">M308*Invoer!$B$12/12</f>
        <v>0</v>
      </c>
      <c r="H309" s="4">
        <f ca="1">ABS(PMT(Invoer!$B$7/12,360-C309+1,M308,0))</f>
        <v>0</v>
      </c>
      <c r="I309" s="4">
        <f t="shared" ca="1" si="37"/>
        <v>0</v>
      </c>
      <c r="J309" s="4">
        <f t="shared" ca="1" si="41"/>
        <v>0</v>
      </c>
      <c r="K309" s="4">
        <f t="shared" ca="1" si="36"/>
        <v>0</v>
      </c>
      <c r="L309" s="4">
        <f t="shared" ca="1" si="42"/>
        <v>0</v>
      </c>
      <c r="M309" s="4">
        <f t="shared" ca="1" si="44"/>
        <v>0</v>
      </c>
    </row>
    <row r="310" spans="1:13" x14ac:dyDescent="0.25">
      <c r="A310" s="15">
        <f t="shared" si="43"/>
        <v>51105</v>
      </c>
      <c r="B310">
        <f t="shared" si="38"/>
        <v>26</v>
      </c>
      <c r="C310">
        <v>309</v>
      </c>
      <c r="D310" s="4">
        <f t="shared" ca="1" si="39"/>
        <v>0</v>
      </c>
      <c r="E310" s="29">
        <f ca="1">IF(SUM(D310,F310,G310)&gt;=M309,0,IF(ISNA(VLOOKUP(A310,'Extra aflossing'!A:F,3,0)),0,VLOOKUP(A310,'Extra aflossing'!A:F,3,0))+IF(Datum_vandaag&lt;A310,Maandelijks_extra,0))</f>
        <v>0</v>
      </c>
      <c r="F310" s="4">
        <f t="shared" ca="1" si="40"/>
        <v>0</v>
      </c>
      <c r="G310" s="4">
        <f ca="1">M309*Invoer!$B$12/12</f>
        <v>0</v>
      </c>
      <c r="H310" s="4">
        <f ca="1">ABS(PMT(Invoer!$B$7/12,360-C310+1,M309,0))</f>
        <v>0</v>
      </c>
      <c r="I310" s="4">
        <f t="shared" ca="1" si="37"/>
        <v>0</v>
      </c>
      <c r="J310" s="4">
        <f t="shared" ca="1" si="41"/>
        <v>0</v>
      </c>
      <c r="K310" s="4">
        <f t="shared" ca="1" si="36"/>
        <v>0</v>
      </c>
      <c r="L310" s="4">
        <f t="shared" ca="1" si="42"/>
        <v>0</v>
      </c>
      <c r="M310" s="4">
        <f t="shared" ca="1" si="44"/>
        <v>0</v>
      </c>
    </row>
    <row r="311" spans="1:13" x14ac:dyDescent="0.25">
      <c r="A311" s="15">
        <f t="shared" si="43"/>
        <v>51136</v>
      </c>
      <c r="B311">
        <f t="shared" si="38"/>
        <v>26</v>
      </c>
      <c r="C311">
        <v>310</v>
      </c>
      <c r="D311" s="4">
        <f t="shared" ca="1" si="39"/>
        <v>0</v>
      </c>
      <c r="E311" s="29">
        <f ca="1">IF(SUM(D311,F311,G311)&gt;=M310,0,IF(ISNA(VLOOKUP(A311,'Extra aflossing'!A:F,3,0)),0,VLOOKUP(A311,'Extra aflossing'!A:F,3,0))+IF(Datum_vandaag&lt;A311,Maandelijks_extra,0))</f>
        <v>0</v>
      </c>
      <c r="F311" s="4">
        <f t="shared" ca="1" si="40"/>
        <v>0</v>
      </c>
      <c r="G311" s="4">
        <f ca="1">M310*Invoer!$B$12/12</f>
        <v>0</v>
      </c>
      <c r="H311" s="4">
        <f ca="1">ABS(PMT(Invoer!$B$7/12,360-C311+1,M310,0))</f>
        <v>0</v>
      </c>
      <c r="I311" s="4">
        <f t="shared" ca="1" si="37"/>
        <v>0</v>
      </c>
      <c r="J311" s="4">
        <f t="shared" ca="1" si="41"/>
        <v>0</v>
      </c>
      <c r="K311" s="4">
        <f t="shared" ca="1" si="36"/>
        <v>0</v>
      </c>
      <c r="L311" s="4">
        <f t="shared" ca="1" si="42"/>
        <v>0</v>
      </c>
      <c r="M311" s="4">
        <f t="shared" ca="1" si="44"/>
        <v>0</v>
      </c>
    </row>
    <row r="312" spans="1:13" x14ac:dyDescent="0.25">
      <c r="A312" s="15">
        <f t="shared" si="43"/>
        <v>51167</v>
      </c>
      <c r="B312">
        <f t="shared" si="38"/>
        <v>26</v>
      </c>
      <c r="C312">
        <v>311</v>
      </c>
      <c r="D312" s="4">
        <f t="shared" ca="1" si="39"/>
        <v>0</v>
      </c>
      <c r="E312" s="29">
        <f ca="1">IF(SUM(D312,F312,G312)&gt;=M311,0,IF(ISNA(VLOOKUP(A312,'Extra aflossing'!A:F,3,0)),0,VLOOKUP(A312,'Extra aflossing'!A:F,3,0))+IF(Datum_vandaag&lt;A312,Maandelijks_extra,0))</f>
        <v>0</v>
      </c>
      <c r="F312" s="4">
        <f t="shared" ca="1" si="40"/>
        <v>0</v>
      </c>
      <c r="G312" s="4">
        <f ca="1">M311*Invoer!$B$12/12</f>
        <v>0</v>
      </c>
      <c r="H312" s="4">
        <f ca="1">ABS(PMT(Invoer!$B$7/12,360-C312+1,M311,0))</f>
        <v>0</v>
      </c>
      <c r="I312" s="4">
        <f t="shared" ca="1" si="37"/>
        <v>0</v>
      </c>
      <c r="J312" s="4">
        <f t="shared" ca="1" si="41"/>
        <v>0</v>
      </c>
      <c r="K312" s="4">
        <f t="shared" ca="1" si="36"/>
        <v>0</v>
      </c>
      <c r="L312" s="4">
        <f t="shared" ca="1" si="42"/>
        <v>0</v>
      </c>
      <c r="M312" s="4">
        <f t="shared" ca="1" si="44"/>
        <v>0</v>
      </c>
    </row>
    <row r="313" spans="1:13" x14ac:dyDescent="0.25">
      <c r="A313" s="15">
        <f t="shared" si="43"/>
        <v>51196</v>
      </c>
      <c r="B313">
        <f t="shared" si="38"/>
        <v>26</v>
      </c>
      <c r="C313">
        <v>312</v>
      </c>
      <c r="D313" s="4">
        <f t="shared" ca="1" si="39"/>
        <v>0</v>
      </c>
      <c r="E313" s="29">
        <f ca="1">IF(SUM(D313,F313,G313)&gt;=M312,0,IF(ISNA(VLOOKUP(A313,'Extra aflossing'!A:F,3,0)),0,VLOOKUP(A313,'Extra aflossing'!A:F,3,0))+IF(Datum_vandaag&lt;A313,Maandelijks_extra,0))</f>
        <v>0</v>
      </c>
      <c r="F313" s="4">
        <f t="shared" ca="1" si="40"/>
        <v>0</v>
      </c>
      <c r="G313" s="4">
        <f ca="1">M312*Invoer!$B$12/12</f>
        <v>0</v>
      </c>
      <c r="H313" s="4">
        <f ca="1">ABS(PMT(Invoer!$B$7/12,360-C313+1,M312,0))</f>
        <v>0</v>
      </c>
      <c r="I313" s="4">
        <f t="shared" ca="1" si="37"/>
        <v>0</v>
      </c>
      <c r="J313" s="4">
        <f t="shared" ca="1" si="41"/>
        <v>0</v>
      </c>
      <c r="K313" s="4">
        <f t="shared" ca="1" si="36"/>
        <v>0</v>
      </c>
      <c r="L313" s="4">
        <f t="shared" ca="1" si="42"/>
        <v>0</v>
      </c>
      <c r="M313" s="4">
        <f t="shared" ca="1" si="44"/>
        <v>0</v>
      </c>
    </row>
    <row r="314" spans="1:13" x14ac:dyDescent="0.25">
      <c r="A314" s="15">
        <f t="shared" si="43"/>
        <v>51227</v>
      </c>
      <c r="B314">
        <f t="shared" si="38"/>
        <v>27</v>
      </c>
      <c r="C314">
        <v>313</v>
      </c>
      <c r="D314" s="4">
        <f t="shared" ca="1" si="39"/>
        <v>0</v>
      </c>
      <c r="E314" s="29">
        <f ca="1">IF(SUM(D314,F314,G314)&gt;=M313,0,IF(ISNA(VLOOKUP(A314,'Extra aflossing'!A:F,3,0)),0,VLOOKUP(A314,'Extra aflossing'!A:F,3,0))+IF(Datum_vandaag&lt;A314,Maandelijks_extra,0))</f>
        <v>0</v>
      </c>
      <c r="F314" s="4">
        <f t="shared" ca="1" si="40"/>
        <v>0</v>
      </c>
      <c r="G314" s="4">
        <f ca="1">M313*Invoer!$B$12/12</f>
        <v>0</v>
      </c>
      <c r="H314" s="4">
        <f ca="1">ABS(PMT(Invoer!$B$7/12,360-C314+1,M313,0))</f>
        <v>0</v>
      </c>
      <c r="I314" s="4">
        <f t="shared" ca="1" si="37"/>
        <v>0</v>
      </c>
      <c r="J314" s="4">
        <f t="shared" ca="1" si="41"/>
        <v>0</v>
      </c>
      <c r="K314" s="4">
        <f t="shared" ref="K314:K361" ca="1" si="45">SUM(E314,F314,H314)</f>
        <v>0</v>
      </c>
      <c r="L314" s="4">
        <f t="shared" ca="1" si="42"/>
        <v>0</v>
      </c>
      <c r="M314" s="4">
        <f t="shared" ca="1" si="44"/>
        <v>0</v>
      </c>
    </row>
    <row r="315" spans="1:13" x14ac:dyDescent="0.25">
      <c r="A315" s="15">
        <f t="shared" si="43"/>
        <v>51257</v>
      </c>
      <c r="B315">
        <f t="shared" si="38"/>
        <v>27</v>
      </c>
      <c r="C315">
        <v>314</v>
      </c>
      <c r="D315" s="4">
        <f t="shared" ca="1" si="39"/>
        <v>0</v>
      </c>
      <c r="E315" s="29">
        <f ca="1">IF(SUM(D315,F315,G315)&gt;=M314,0,IF(ISNA(VLOOKUP(A315,'Extra aflossing'!A:F,3,0)),0,VLOOKUP(A315,'Extra aflossing'!A:F,3,0))+IF(Datum_vandaag&lt;A315,Maandelijks_extra,0))</f>
        <v>0</v>
      </c>
      <c r="F315" s="4">
        <f t="shared" ca="1" si="40"/>
        <v>0</v>
      </c>
      <c r="G315" s="4">
        <f ca="1">M314*Invoer!$B$12/12</f>
        <v>0</v>
      </c>
      <c r="H315" s="4">
        <f ca="1">ABS(PMT(Invoer!$B$7/12,360-C315+1,M314,0))</f>
        <v>0</v>
      </c>
      <c r="I315" s="4">
        <f t="shared" ca="1" si="37"/>
        <v>0</v>
      </c>
      <c r="J315" s="4">
        <f t="shared" ca="1" si="41"/>
        <v>0</v>
      </c>
      <c r="K315" s="4">
        <f t="shared" ca="1" si="45"/>
        <v>0</v>
      </c>
      <c r="L315" s="4">
        <f t="shared" ca="1" si="42"/>
        <v>0</v>
      </c>
      <c r="M315" s="4">
        <f t="shared" ca="1" si="44"/>
        <v>0</v>
      </c>
    </row>
    <row r="316" spans="1:13" x14ac:dyDescent="0.25">
      <c r="A316" s="15">
        <f t="shared" si="43"/>
        <v>51288</v>
      </c>
      <c r="B316">
        <f t="shared" si="38"/>
        <v>27</v>
      </c>
      <c r="C316">
        <v>315</v>
      </c>
      <c r="D316" s="4">
        <f t="shared" ca="1" si="39"/>
        <v>0</v>
      </c>
      <c r="E316" s="29">
        <f ca="1">IF(SUM(D316,F316,G316)&gt;=M315,0,IF(ISNA(VLOOKUP(A316,'Extra aflossing'!A:F,3,0)),0,VLOOKUP(A316,'Extra aflossing'!A:F,3,0))+IF(Datum_vandaag&lt;A316,Maandelijks_extra,0))</f>
        <v>0</v>
      </c>
      <c r="F316" s="4">
        <f t="shared" ca="1" si="40"/>
        <v>0</v>
      </c>
      <c r="G316" s="4">
        <f ca="1">M315*Invoer!$B$12/12</f>
        <v>0</v>
      </c>
      <c r="H316" s="4">
        <f ca="1">ABS(PMT(Invoer!$B$7/12,360-C316+1,M315,0))</f>
        <v>0</v>
      </c>
      <c r="I316" s="4">
        <f t="shared" ca="1" si="37"/>
        <v>0</v>
      </c>
      <c r="J316" s="4">
        <f t="shared" ca="1" si="41"/>
        <v>0</v>
      </c>
      <c r="K316" s="4">
        <f t="shared" ca="1" si="45"/>
        <v>0</v>
      </c>
      <c r="L316" s="4">
        <f t="shared" ca="1" si="42"/>
        <v>0</v>
      </c>
      <c r="M316" s="4">
        <f t="shared" ca="1" si="44"/>
        <v>0</v>
      </c>
    </row>
    <row r="317" spans="1:13" x14ac:dyDescent="0.25">
      <c r="A317" s="15">
        <f t="shared" si="43"/>
        <v>51318</v>
      </c>
      <c r="B317">
        <f t="shared" si="38"/>
        <v>27</v>
      </c>
      <c r="C317">
        <v>316</v>
      </c>
      <c r="D317" s="4">
        <f t="shared" ca="1" si="39"/>
        <v>0</v>
      </c>
      <c r="E317" s="29">
        <f ca="1">IF(SUM(D317,F317,G317)&gt;=M316,0,IF(ISNA(VLOOKUP(A317,'Extra aflossing'!A:F,3,0)),0,VLOOKUP(A317,'Extra aflossing'!A:F,3,0))+IF(Datum_vandaag&lt;A317,Maandelijks_extra,0))</f>
        <v>0</v>
      </c>
      <c r="F317" s="4">
        <f t="shared" ca="1" si="40"/>
        <v>0</v>
      </c>
      <c r="G317" s="4">
        <f ca="1">M316*Invoer!$B$12/12</f>
        <v>0</v>
      </c>
      <c r="H317" s="4">
        <f ca="1">ABS(PMT(Invoer!$B$7/12,360-C317+1,M316,0))</f>
        <v>0</v>
      </c>
      <c r="I317" s="4">
        <f t="shared" ca="1" si="37"/>
        <v>0</v>
      </c>
      <c r="J317" s="4">
        <f t="shared" ca="1" si="41"/>
        <v>0</v>
      </c>
      <c r="K317" s="4">
        <f t="shared" ca="1" si="45"/>
        <v>0</v>
      </c>
      <c r="L317" s="4">
        <f t="shared" ca="1" si="42"/>
        <v>0</v>
      </c>
      <c r="M317" s="4">
        <f t="shared" ca="1" si="44"/>
        <v>0</v>
      </c>
    </row>
    <row r="318" spans="1:13" x14ac:dyDescent="0.25">
      <c r="A318" s="15">
        <f t="shared" si="43"/>
        <v>51349</v>
      </c>
      <c r="B318">
        <f t="shared" si="38"/>
        <v>27</v>
      </c>
      <c r="C318">
        <v>317</v>
      </c>
      <c r="D318" s="4">
        <f t="shared" ca="1" si="39"/>
        <v>0</v>
      </c>
      <c r="E318" s="29">
        <f ca="1">IF(SUM(D318,F318,G318)&gt;=M317,0,IF(ISNA(VLOOKUP(A318,'Extra aflossing'!A:F,3,0)),0,VLOOKUP(A318,'Extra aflossing'!A:F,3,0))+IF(Datum_vandaag&lt;A318,Maandelijks_extra,0))</f>
        <v>0</v>
      </c>
      <c r="F318" s="4">
        <f t="shared" ca="1" si="40"/>
        <v>0</v>
      </c>
      <c r="G318" s="4">
        <f ca="1">M317*Invoer!$B$12/12</f>
        <v>0</v>
      </c>
      <c r="H318" s="4">
        <f ca="1">ABS(PMT(Invoer!$B$7/12,360-C318+1,M317,0))</f>
        <v>0</v>
      </c>
      <c r="I318" s="4">
        <f t="shared" ca="1" si="37"/>
        <v>0</v>
      </c>
      <c r="J318" s="4">
        <f t="shared" ca="1" si="41"/>
        <v>0</v>
      </c>
      <c r="K318" s="4">
        <f t="shared" ca="1" si="45"/>
        <v>0</v>
      </c>
      <c r="L318" s="4">
        <f t="shared" ca="1" si="42"/>
        <v>0</v>
      </c>
      <c r="M318" s="4">
        <f t="shared" ca="1" si="44"/>
        <v>0</v>
      </c>
    </row>
    <row r="319" spans="1:13" x14ac:dyDescent="0.25">
      <c r="A319" s="15">
        <f t="shared" si="43"/>
        <v>51380</v>
      </c>
      <c r="B319">
        <f t="shared" si="38"/>
        <v>27</v>
      </c>
      <c r="C319">
        <v>318</v>
      </c>
      <c r="D319" s="4">
        <f t="shared" ca="1" si="39"/>
        <v>0</v>
      </c>
      <c r="E319" s="29">
        <f ca="1">IF(SUM(D319,F319,G319)&gt;=M318,0,IF(ISNA(VLOOKUP(A319,'Extra aflossing'!A:F,3,0)),0,VLOOKUP(A319,'Extra aflossing'!A:F,3,0))+IF(Datum_vandaag&lt;A319,Maandelijks_extra,0))</f>
        <v>0</v>
      </c>
      <c r="F319" s="4">
        <f t="shared" ca="1" si="40"/>
        <v>0</v>
      </c>
      <c r="G319" s="4">
        <f ca="1">M318*Invoer!$B$12/12</f>
        <v>0</v>
      </c>
      <c r="H319" s="4">
        <f ca="1">ABS(PMT(Invoer!$B$7/12,360-C319+1,M318,0))</f>
        <v>0</v>
      </c>
      <c r="I319" s="4">
        <f t="shared" ca="1" si="37"/>
        <v>0</v>
      </c>
      <c r="J319" s="4">
        <f t="shared" ca="1" si="41"/>
        <v>0</v>
      </c>
      <c r="K319" s="4">
        <f t="shared" ca="1" si="45"/>
        <v>0</v>
      </c>
      <c r="L319" s="4">
        <f t="shared" ca="1" si="42"/>
        <v>0</v>
      </c>
      <c r="M319" s="4">
        <f t="shared" ca="1" si="44"/>
        <v>0</v>
      </c>
    </row>
    <row r="320" spans="1:13" x14ac:dyDescent="0.25">
      <c r="A320" s="15">
        <f t="shared" si="43"/>
        <v>51410</v>
      </c>
      <c r="B320">
        <f t="shared" si="38"/>
        <v>27</v>
      </c>
      <c r="C320">
        <v>319</v>
      </c>
      <c r="D320" s="4">
        <f t="shared" ca="1" si="39"/>
        <v>0</v>
      </c>
      <c r="E320" s="29">
        <f ca="1">IF(SUM(D320,F320,G320)&gt;=M319,0,IF(ISNA(VLOOKUP(A320,'Extra aflossing'!A:F,3,0)),0,VLOOKUP(A320,'Extra aflossing'!A:F,3,0))+IF(Datum_vandaag&lt;A320,Maandelijks_extra,0))</f>
        <v>0</v>
      </c>
      <c r="F320" s="4">
        <f t="shared" ca="1" si="40"/>
        <v>0</v>
      </c>
      <c r="G320" s="4">
        <f ca="1">M319*Invoer!$B$12/12</f>
        <v>0</v>
      </c>
      <c r="H320" s="4">
        <f ca="1">ABS(PMT(Invoer!$B$7/12,360-C320+1,M319,0))</f>
        <v>0</v>
      </c>
      <c r="I320" s="4">
        <f t="shared" ca="1" si="37"/>
        <v>0</v>
      </c>
      <c r="J320" s="4">
        <f t="shared" ca="1" si="41"/>
        <v>0</v>
      </c>
      <c r="K320" s="4">
        <f t="shared" ca="1" si="45"/>
        <v>0</v>
      </c>
      <c r="L320" s="4">
        <f t="shared" ca="1" si="42"/>
        <v>0</v>
      </c>
      <c r="M320" s="4">
        <f t="shared" ca="1" si="44"/>
        <v>0</v>
      </c>
    </row>
    <row r="321" spans="1:13" x14ac:dyDescent="0.25">
      <c r="A321" s="15">
        <f t="shared" si="43"/>
        <v>51441</v>
      </c>
      <c r="B321">
        <f t="shared" si="38"/>
        <v>27</v>
      </c>
      <c r="C321">
        <v>320</v>
      </c>
      <c r="D321" s="4">
        <f t="shared" ca="1" si="39"/>
        <v>0</v>
      </c>
      <c r="E321" s="29">
        <f ca="1">IF(SUM(D321,F321,G321)&gt;=M320,0,IF(ISNA(VLOOKUP(A321,'Extra aflossing'!A:F,3,0)),0,VLOOKUP(A321,'Extra aflossing'!A:F,3,0))+IF(Datum_vandaag&lt;A321,Maandelijks_extra,0))</f>
        <v>0</v>
      </c>
      <c r="F321" s="4">
        <f t="shared" ca="1" si="40"/>
        <v>0</v>
      </c>
      <c r="G321" s="4">
        <f ca="1">M320*Invoer!$B$12/12</f>
        <v>0</v>
      </c>
      <c r="H321" s="4">
        <f ca="1">ABS(PMT(Invoer!$B$7/12,360-C321+1,M320,0))</f>
        <v>0</v>
      </c>
      <c r="I321" s="4">
        <f t="shared" ca="1" si="37"/>
        <v>0</v>
      </c>
      <c r="J321" s="4">
        <f t="shared" ca="1" si="41"/>
        <v>0</v>
      </c>
      <c r="K321" s="4">
        <f t="shared" ca="1" si="45"/>
        <v>0</v>
      </c>
      <c r="L321" s="4">
        <f t="shared" ca="1" si="42"/>
        <v>0</v>
      </c>
      <c r="M321" s="4">
        <f t="shared" ca="1" si="44"/>
        <v>0</v>
      </c>
    </row>
    <row r="322" spans="1:13" x14ac:dyDescent="0.25">
      <c r="A322" s="15">
        <f t="shared" si="43"/>
        <v>51471</v>
      </c>
      <c r="B322">
        <f t="shared" si="38"/>
        <v>27</v>
      </c>
      <c r="C322">
        <v>321</v>
      </c>
      <c r="D322" s="4">
        <f t="shared" ca="1" si="39"/>
        <v>0</v>
      </c>
      <c r="E322" s="29">
        <f ca="1">IF(SUM(D322,F322,G322)&gt;=M321,0,IF(ISNA(VLOOKUP(A322,'Extra aflossing'!A:F,3,0)),0,VLOOKUP(A322,'Extra aflossing'!A:F,3,0))+IF(Datum_vandaag&lt;A322,Maandelijks_extra,0))</f>
        <v>0</v>
      </c>
      <c r="F322" s="4">
        <f t="shared" ca="1" si="40"/>
        <v>0</v>
      </c>
      <c r="G322" s="4">
        <f ca="1">M321*Invoer!$B$12/12</f>
        <v>0</v>
      </c>
      <c r="H322" s="4">
        <f ca="1">ABS(PMT(Invoer!$B$7/12,360-C322+1,M321,0))</f>
        <v>0</v>
      </c>
      <c r="I322" s="4">
        <f t="shared" ref="I322:I361" ca="1" si="46">IF(G322-(Eigenwoningforfait/12)&lt;=0,0,(G322-(Eigenwoningforfait/12))*Belastingpercentage)</f>
        <v>0</v>
      </c>
      <c r="J322" s="4">
        <f t="shared" ca="1" si="41"/>
        <v>0</v>
      </c>
      <c r="K322" s="4">
        <f t="shared" ca="1" si="45"/>
        <v>0</v>
      </c>
      <c r="L322" s="4">
        <f t="shared" ca="1" si="42"/>
        <v>0</v>
      </c>
      <c r="M322" s="4">
        <f t="shared" ca="1" si="44"/>
        <v>0</v>
      </c>
    </row>
    <row r="323" spans="1:13" x14ac:dyDescent="0.25">
      <c r="A323" s="15">
        <f t="shared" si="43"/>
        <v>51502</v>
      </c>
      <c r="B323">
        <f t="shared" ref="B323:B361" si="47">CEILING(C323/12,1)</f>
        <v>27</v>
      </c>
      <c r="C323">
        <v>322</v>
      </c>
      <c r="D323" s="4">
        <f t="shared" ref="D323:D361" ca="1" si="48">H323-G323</f>
        <v>0</v>
      </c>
      <c r="E323" s="29">
        <f ca="1">IF(SUM(D323,F323,G323)&gt;=M322,0,IF(ISNA(VLOOKUP(A323,'Extra aflossing'!A:F,3,0)),0,VLOOKUP(A323,'Extra aflossing'!A:F,3,0))+IF(Datum_vandaag&lt;A323,Maandelijks_extra,0))</f>
        <v>0</v>
      </c>
      <c r="F323" s="4">
        <f t="shared" ref="F323:F361" ca="1" si="49">IF(A323&lt;=Stoppen_vrijwillig_aflos,IF(AND(Wat_wil_ik_maandelijks_betalen&gt;H323,A323&gt;=per_wanneer),IF(M322&gt;=0,IF(M322&gt;=Wat_wil_ik_maandelijks_betalen,(Wat_wil_ik_maandelijks_betalen-H323),M322-D323)),0),0)</f>
        <v>0</v>
      </c>
      <c r="G323" s="4">
        <f ca="1">M322*Invoer!$B$12/12</f>
        <v>0</v>
      </c>
      <c r="H323" s="4">
        <f ca="1">ABS(PMT(Invoer!$B$7/12,360-C323+1,M322,0))</f>
        <v>0</v>
      </c>
      <c r="I323" s="4">
        <f t="shared" ca="1" si="46"/>
        <v>0</v>
      </c>
      <c r="J323" s="4">
        <f t="shared" ref="J323:J361" ca="1" si="50">H323-I323</f>
        <v>0</v>
      </c>
      <c r="K323" s="4">
        <f t="shared" ca="1" si="45"/>
        <v>0</v>
      </c>
      <c r="L323" s="4">
        <f t="shared" ref="L323:L361" ca="1" si="51">K323-I323</f>
        <v>0</v>
      </c>
      <c r="M323" s="4">
        <f t="shared" ca="1" si="44"/>
        <v>0</v>
      </c>
    </row>
    <row r="324" spans="1:13" x14ac:dyDescent="0.25">
      <c r="A324" s="15">
        <f t="shared" ref="A324:A361" si="52">DATE(YEAR(A323),MONTH(A323)+1,DAY(A323))</f>
        <v>51533</v>
      </c>
      <c r="B324">
        <f t="shared" si="47"/>
        <v>27</v>
      </c>
      <c r="C324">
        <v>323</v>
      </c>
      <c r="D324" s="4">
        <f t="shared" ca="1" si="48"/>
        <v>0</v>
      </c>
      <c r="E324" s="29">
        <f ca="1">IF(SUM(D324,F324,G324)&gt;=M323,0,IF(ISNA(VLOOKUP(A324,'Extra aflossing'!A:F,3,0)),0,VLOOKUP(A324,'Extra aflossing'!A:F,3,0))+IF(Datum_vandaag&lt;A324,Maandelijks_extra,0))</f>
        <v>0</v>
      </c>
      <c r="F324" s="4">
        <f t="shared" ca="1" si="49"/>
        <v>0</v>
      </c>
      <c r="G324" s="4">
        <f ca="1">M323*Invoer!$B$12/12</f>
        <v>0</v>
      </c>
      <c r="H324" s="4">
        <f ca="1">ABS(PMT(Invoer!$B$7/12,360-C324+1,M323,0))</f>
        <v>0</v>
      </c>
      <c r="I324" s="4">
        <f t="shared" ca="1" si="46"/>
        <v>0</v>
      </c>
      <c r="J324" s="4">
        <f t="shared" ca="1" si="50"/>
        <v>0</v>
      </c>
      <c r="K324" s="4">
        <f t="shared" ca="1" si="45"/>
        <v>0</v>
      </c>
      <c r="L324" s="4">
        <f t="shared" ca="1" si="51"/>
        <v>0</v>
      </c>
      <c r="M324" s="4">
        <f t="shared" ref="M324:M361" ca="1" si="53">M323-D324-E324-F324</f>
        <v>0</v>
      </c>
    </row>
    <row r="325" spans="1:13" x14ac:dyDescent="0.25">
      <c r="A325" s="15">
        <f t="shared" si="52"/>
        <v>51561</v>
      </c>
      <c r="B325">
        <f t="shared" si="47"/>
        <v>27</v>
      </c>
      <c r="C325">
        <v>324</v>
      </c>
      <c r="D325" s="4">
        <f t="shared" ca="1" si="48"/>
        <v>0</v>
      </c>
      <c r="E325" s="29">
        <f ca="1">IF(SUM(D325,F325,G325)&gt;=M324,0,IF(ISNA(VLOOKUP(A325,'Extra aflossing'!A:F,3,0)),0,VLOOKUP(A325,'Extra aflossing'!A:F,3,0))+IF(Datum_vandaag&lt;A325,Maandelijks_extra,0))</f>
        <v>0</v>
      </c>
      <c r="F325" s="4">
        <f t="shared" ca="1" si="49"/>
        <v>0</v>
      </c>
      <c r="G325" s="4">
        <f ca="1">M324*Invoer!$B$12/12</f>
        <v>0</v>
      </c>
      <c r="H325" s="4">
        <f ca="1">ABS(PMT(Invoer!$B$7/12,360-C325+1,M324,0))</f>
        <v>0</v>
      </c>
      <c r="I325" s="4">
        <f t="shared" ca="1" si="46"/>
        <v>0</v>
      </c>
      <c r="J325" s="4">
        <f t="shared" ca="1" si="50"/>
        <v>0</v>
      </c>
      <c r="K325" s="4">
        <f t="shared" ca="1" si="45"/>
        <v>0</v>
      </c>
      <c r="L325" s="4">
        <f t="shared" ca="1" si="51"/>
        <v>0</v>
      </c>
      <c r="M325" s="4">
        <f t="shared" ca="1" si="53"/>
        <v>0</v>
      </c>
    </row>
    <row r="326" spans="1:13" x14ac:dyDescent="0.25">
      <c r="A326" s="15">
        <f t="shared" si="52"/>
        <v>51592</v>
      </c>
      <c r="B326">
        <f t="shared" si="47"/>
        <v>28</v>
      </c>
      <c r="C326">
        <v>325</v>
      </c>
      <c r="D326" s="4">
        <f t="shared" ca="1" si="48"/>
        <v>0</v>
      </c>
      <c r="E326" s="29">
        <f ca="1">IF(SUM(D326,F326,G326)&gt;=M325,0,IF(ISNA(VLOOKUP(A326,'Extra aflossing'!A:F,3,0)),0,VLOOKUP(A326,'Extra aflossing'!A:F,3,0))+IF(Datum_vandaag&lt;A326,Maandelijks_extra,0))</f>
        <v>0</v>
      </c>
      <c r="F326" s="4">
        <f t="shared" ca="1" si="49"/>
        <v>0</v>
      </c>
      <c r="G326" s="4">
        <f ca="1">M325*Invoer!$B$12/12</f>
        <v>0</v>
      </c>
      <c r="H326" s="4">
        <f ca="1">ABS(PMT(Invoer!$B$7/12,360-C326+1,M325,0))</f>
        <v>0</v>
      </c>
      <c r="I326" s="4">
        <f t="shared" ca="1" si="46"/>
        <v>0</v>
      </c>
      <c r="J326" s="4">
        <f t="shared" ca="1" si="50"/>
        <v>0</v>
      </c>
      <c r="K326" s="4">
        <f t="shared" ca="1" si="45"/>
        <v>0</v>
      </c>
      <c r="L326" s="4">
        <f t="shared" ca="1" si="51"/>
        <v>0</v>
      </c>
      <c r="M326" s="4">
        <f t="shared" ca="1" si="53"/>
        <v>0</v>
      </c>
    </row>
    <row r="327" spans="1:13" x14ac:dyDescent="0.25">
      <c r="A327" s="15">
        <f t="shared" si="52"/>
        <v>51622</v>
      </c>
      <c r="B327">
        <f t="shared" si="47"/>
        <v>28</v>
      </c>
      <c r="C327">
        <v>326</v>
      </c>
      <c r="D327" s="4">
        <f t="shared" ca="1" si="48"/>
        <v>0</v>
      </c>
      <c r="E327" s="29">
        <f ca="1">IF(SUM(D327,F327,G327)&gt;=M326,0,IF(ISNA(VLOOKUP(A327,'Extra aflossing'!A:F,3,0)),0,VLOOKUP(A327,'Extra aflossing'!A:F,3,0))+IF(Datum_vandaag&lt;A327,Maandelijks_extra,0))</f>
        <v>0</v>
      </c>
      <c r="F327" s="4">
        <f t="shared" ca="1" si="49"/>
        <v>0</v>
      </c>
      <c r="G327" s="4">
        <f ca="1">M326*Invoer!$B$12/12</f>
        <v>0</v>
      </c>
      <c r="H327" s="4">
        <f ca="1">ABS(PMT(Invoer!$B$7/12,360-C327+1,M326,0))</f>
        <v>0</v>
      </c>
      <c r="I327" s="4">
        <f t="shared" ca="1" si="46"/>
        <v>0</v>
      </c>
      <c r="J327" s="4">
        <f t="shared" ca="1" si="50"/>
        <v>0</v>
      </c>
      <c r="K327" s="4">
        <f t="shared" ca="1" si="45"/>
        <v>0</v>
      </c>
      <c r="L327" s="4">
        <f t="shared" ca="1" si="51"/>
        <v>0</v>
      </c>
      <c r="M327" s="4">
        <f t="shared" ca="1" si="53"/>
        <v>0</v>
      </c>
    </row>
    <row r="328" spans="1:13" x14ac:dyDescent="0.25">
      <c r="A328" s="15">
        <f t="shared" si="52"/>
        <v>51653</v>
      </c>
      <c r="B328">
        <f t="shared" si="47"/>
        <v>28</v>
      </c>
      <c r="C328">
        <v>327</v>
      </c>
      <c r="D328" s="4">
        <f t="shared" ca="1" si="48"/>
        <v>0</v>
      </c>
      <c r="E328" s="29">
        <f ca="1">IF(SUM(D328,F328,G328)&gt;=M327,0,IF(ISNA(VLOOKUP(A328,'Extra aflossing'!A:F,3,0)),0,VLOOKUP(A328,'Extra aflossing'!A:F,3,0))+IF(Datum_vandaag&lt;A328,Maandelijks_extra,0))</f>
        <v>0</v>
      </c>
      <c r="F328" s="4">
        <f t="shared" ca="1" si="49"/>
        <v>0</v>
      </c>
      <c r="G328" s="4">
        <f ca="1">M327*Invoer!$B$12/12</f>
        <v>0</v>
      </c>
      <c r="H328" s="4">
        <f ca="1">ABS(PMT(Invoer!$B$7/12,360-C328+1,M327,0))</f>
        <v>0</v>
      </c>
      <c r="I328" s="4">
        <f t="shared" ca="1" si="46"/>
        <v>0</v>
      </c>
      <c r="J328" s="4">
        <f t="shared" ca="1" si="50"/>
        <v>0</v>
      </c>
      <c r="K328" s="4">
        <f t="shared" ca="1" si="45"/>
        <v>0</v>
      </c>
      <c r="L328" s="4">
        <f t="shared" ca="1" si="51"/>
        <v>0</v>
      </c>
      <c r="M328" s="4">
        <f t="shared" ca="1" si="53"/>
        <v>0</v>
      </c>
    </row>
    <row r="329" spans="1:13" x14ac:dyDescent="0.25">
      <c r="A329" s="15">
        <f t="shared" si="52"/>
        <v>51683</v>
      </c>
      <c r="B329">
        <f t="shared" si="47"/>
        <v>28</v>
      </c>
      <c r="C329">
        <v>328</v>
      </c>
      <c r="D329" s="4">
        <f t="shared" ca="1" si="48"/>
        <v>0</v>
      </c>
      <c r="E329" s="29">
        <f ca="1">IF(SUM(D329,F329,G329)&gt;=M328,0,IF(ISNA(VLOOKUP(A329,'Extra aflossing'!A:F,3,0)),0,VLOOKUP(A329,'Extra aflossing'!A:F,3,0))+IF(Datum_vandaag&lt;A329,Maandelijks_extra,0))</f>
        <v>0</v>
      </c>
      <c r="F329" s="4">
        <f t="shared" ca="1" si="49"/>
        <v>0</v>
      </c>
      <c r="G329" s="4">
        <f ca="1">M328*Invoer!$B$12/12</f>
        <v>0</v>
      </c>
      <c r="H329" s="4">
        <f ca="1">ABS(PMT(Invoer!$B$7/12,360-C329+1,M328,0))</f>
        <v>0</v>
      </c>
      <c r="I329" s="4">
        <f t="shared" ca="1" si="46"/>
        <v>0</v>
      </c>
      <c r="J329" s="4">
        <f t="shared" ca="1" si="50"/>
        <v>0</v>
      </c>
      <c r="K329" s="4">
        <f t="shared" ca="1" si="45"/>
        <v>0</v>
      </c>
      <c r="L329" s="4">
        <f t="shared" ca="1" si="51"/>
        <v>0</v>
      </c>
      <c r="M329" s="4">
        <f t="shared" ca="1" si="53"/>
        <v>0</v>
      </c>
    </row>
    <row r="330" spans="1:13" x14ac:dyDescent="0.25">
      <c r="A330" s="15">
        <f t="shared" si="52"/>
        <v>51714</v>
      </c>
      <c r="B330">
        <f t="shared" si="47"/>
        <v>28</v>
      </c>
      <c r="C330">
        <v>329</v>
      </c>
      <c r="D330" s="4">
        <f t="shared" ca="1" si="48"/>
        <v>0</v>
      </c>
      <c r="E330" s="29">
        <f ca="1">IF(SUM(D330,F330,G330)&gt;=M329,0,IF(ISNA(VLOOKUP(A330,'Extra aflossing'!A:F,3,0)),0,VLOOKUP(A330,'Extra aflossing'!A:F,3,0))+IF(Datum_vandaag&lt;A330,Maandelijks_extra,0))</f>
        <v>0</v>
      </c>
      <c r="F330" s="4">
        <f t="shared" ca="1" si="49"/>
        <v>0</v>
      </c>
      <c r="G330" s="4">
        <f ca="1">M329*Invoer!$B$12/12</f>
        <v>0</v>
      </c>
      <c r="H330" s="4">
        <f ca="1">ABS(PMT(Invoer!$B$7/12,360-C330+1,M329,0))</f>
        <v>0</v>
      </c>
      <c r="I330" s="4">
        <f t="shared" ca="1" si="46"/>
        <v>0</v>
      </c>
      <c r="J330" s="4">
        <f t="shared" ca="1" si="50"/>
        <v>0</v>
      </c>
      <c r="K330" s="4">
        <f t="shared" ca="1" si="45"/>
        <v>0</v>
      </c>
      <c r="L330" s="4">
        <f t="shared" ca="1" si="51"/>
        <v>0</v>
      </c>
      <c r="M330" s="4">
        <f t="shared" ca="1" si="53"/>
        <v>0</v>
      </c>
    </row>
    <row r="331" spans="1:13" x14ac:dyDescent="0.25">
      <c r="A331" s="15">
        <f t="shared" si="52"/>
        <v>51745</v>
      </c>
      <c r="B331">
        <f t="shared" si="47"/>
        <v>28</v>
      </c>
      <c r="C331">
        <v>330</v>
      </c>
      <c r="D331" s="4">
        <f t="shared" ca="1" si="48"/>
        <v>0</v>
      </c>
      <c r="E331" s="29">
        <f ca="1">IF(SUM(D331,F331,G331)&gt;=M330,0,IF(ISNA(VLOOKUP(A331,'Extra aflossing'!A:F,3,0)),0,VLOOKUP(A331,'Extra aflossing'!A:F,3,0))+IF(Datum_vandaag&lt;A331,Maandelijks_extra,0))</f>
        <v>0</v>
      </c>
      <c r="F331" s="4">
        <f t="shared" ca="1" si="49"/>
        <v>0</v>
      </c>
      <c r="G331" s="4">
        <f ca="1">M330*Invoer!$B$12/12</f>
        <v>0</v>
      </c>
      <c r="H331" s="4">
        <f ca="1">ABS(PMT(Invoer!$B$7/12,360-C331+1,M330,0))</f>
        <v>0</v>
      </c>
      <c r="I331" s="4">
        <f t="shared" ca="1" si="46"/>
        <v>0</v>
      </c>
      <c r="J331" s="4">
        <f t="shared" ca="1" si="50"/>
        <v>0</v>
      </c>
      <c r="K331" s="4">
        <f t="shared" ca="1" si="45"/>
        <v>0</v>
      </c>
      <c r="L331" s="4">
        <f t="shared" ca="1" si="51"/>
        <v>0</v>
      </c>
      <c r="M331" s="4">
        <f t="shared" ca="1" si="53"/>
        <v>0</v>
      </c>
    </row>
    <row r="332" spans="1:13" x14ac:dyDescent="0.25">
      <c r="A332" s="15">
        <f t="shared" si="52"/>
        <v>51775</v>
      </c>
      <c r="B332">
        <f t="shared" si="47"/>
        <v>28</v>
      </c>
      <c r="C332">
        <v>331</v>
      </c>
      <c r="D332" s="4">
        <f t="shared" ca="1" si="48"/>
        <v>0</v>
      </c>
      <c r="E332" s="29">
        <f ca="1">IF(SUM(D332,F332,G332)&gt;=M331,0,IF(ISNA(VLOOKUP(A332,'Extra aflossing'!A:F,3,0)),0,VLOOKUP(A332,'Extra aflossing'!A:F,3,0))+IF(Datum_vandaag&lt;A332,Maandelijks_extra,0))</f>
        <v>0</v>
      </c>
      <c r="F332" s="4">
        <f t="shared" ca="1" si="49"/>
        <v>0</v>
      </c>
      <c r="G332" s="4">
        <f ca="1">M331*Invoer!$B$12/12</f>
        <v>0</v>
      </c>
      <c r="H332" s="4">
        <f ca="1">ABS(PMT(Invoer!$B$7/12,360-C332+1,M331,0))</f>
        <v>0</v>
      </c>
      <c r="I332" s="4">
        <f t="shared" ca="1" si="46"/>
        <v>0</v>
      </c>
      <c r="J332" s="4">
        <f t="shared" ca="1" si="50"/>
        <v>0</v>
      </c>
      <c r="K332" s="4">
        <f t="shared" ca="1" si="45"/>
        <v>0</v>
      </c>
      <c r="L332" s="4">
        <f t="shared" ca="1" si="51"/>
        <v>0</v>
      </c>
      <c r="M332" s="4">
        <f t="shared" ca="1" si="53"/>
        <v>0</v>
      </c>
    </row>
    <row r="333" spans="1:13" x14ac:dyDescent="0.25">
      <c r="A333" s="15">
        <f t="shared" si="52"/>
        <v>51806</v>
      </c>
      <c r="B333">
        <f t="shared" si="47"/>
        <v>28</v>
      </c>
      <c r="C333">
        <v>332</v>
      </c>
      <c r="D333" s="4">
        <f t="shared" ca="1" si="48"/>
        <v>0</v>
      </c>
      <c r="E333" s="29">
        <f ca="1">IF(SUM(D333,F333,G333)&gt;=M332,0,IF(ISNA(VLOOKUP(A333,'Extra aflossing'!A:F,3,0)),0,VLOOKUP(A333,'Extra aflossing'!A:F,3,0))+IF(Datum_vandaag&lt;A333,Maandelijks_extra,0))</f>
        <v>0</v>
      </c>
      <c r="F333" s="4">
        <f t="shared" ca="1" si="49"/>
        <v>0</v>
      </c>
      <c r="G333" s="4">
        <f ca="1">M332*Invoer!$B$12/12</f>
        <v>0</v>
      </c>
      <c r="H333" s="4">
        <f ca="1">ABS(PMT(Invoer!$B$7/12,360-C333+1,M332,0))</f>
        <v>0</v>
      </c>
      <c r="I333" s="4">
        <f t="shared" ca="1" si="46"/>
        <v>0</v>
      </c>
      <c r="J333" s="4">
        <f t="shared" ca="1" si="50"/>
        <v>0</v>
      </c>
      <c r="K333" s="4">
        <f t="shared" ca="1" si="45"/>
        <v>0</v>
      </c>
      <c r="L333" s="4">
        <f t="shared" ca="1" si="51"/>
        <v>0</v>
      </c>
      <c r="M333" s="4">
        <f t="shared" ca="1" si="53"/>
        <v>0</v>
      </c>
    </row>
    <row r="334" spans="1:13" x14ac:dyDescent="0.25">
      <c r="A334" s="15">
        <f t="shared" si="52"/>
        <v>51836</v>
      </c>
      <c r="B334">
        <f t="shared" si="47"/>
        <v>28</v>
      </c>
      <c r="C334">
        <v>333</v>
      </c>
      <c r="D334" s="4">
        <f t="shared" ca="1" si="48"/>
        <v>0</v>
      </c>
      <c r="E334" s="29">
        <f ca="1">IF(SUM(D334,F334,G334)&gt;=M333,0,IF(ISNA(VLOOKUP(A334,'Extra aflossing'!A:F,3,0)),0,VLOOKUP(A334,'Extra aflossing'!A:F,3,0))+IF(Datum_vandaag&lt;A334,Maandelijks_extra,0))</f>
        <v>0</v>
      </c>
      <c r="F334" s="4">
        <f t="shared" ca="1" si="49"/>
        <v>0</v>
      </c>
      <c r="G334" s="4">
        <f ca="1">M333*Invoer!$B$12/12</f>
        <v>0</v>
      </c>
      <c r="H334" s="4">
        <f ca="1">ABS(PMT(Invoer!$B$7/12,360-C334+1,M333,0))</f>
        <v>0</v>
      </c>
      <c r="I334" s="4">
        <f t="shared" ca="1" si="46"/>
        <v>0</v>
      </c>
      <c r="J334" s="4">
        <f t="shared" ca="1" si="50"/>
        <v>0</v>
      </c>
      <c r="K334" s="4">
        <f t="shared" ca="1" si="45"/>
        <v>0</v>
      </c>
      <c r="L334" s="4">
        <f t="shared" ca="1" si="51"/>
        <v>0</v>
      </c>
      <c r="M334" s="4">
        <f t="shared" ca="1" si="53"/>
        <v>0</v>
      </c>
    </row>
    <row r="335" spans="1:13" x14ac:dyDescent="0.25">
      <c r="A335" s="15">
        <f t="shared" si="52"/>
        <v>51867</v>
      </c>
      <c r="B335">
        <f t="shared" si="47"/>
        <v>28</v>
      </c>
      <c r="C335">
        <v>334</v>
      </c>
      <c r="D335" s="4">
        <f t="shared" ca="1" si="48"/>
        <v>0</v>
      </c>
      <c r="E335" s="29">
        <f ca="1">IF(SUM(D335,F335,G335)&gt;=M334,0,IF(ISNA(VLOOKUP(A335,'Extra aflossing'!A:F,3,0)),0,VLOOKUP(A335,'Extra aflossing'!A:F,3,0))+IF(Datum_vandaag&lt;A335,Maandelijks_extra,0))</f>
        <v>0</v>
      </c>
      <c r="F335" s="4">
        <f t="shared" ca="1" si="49"/>
        <v>0</v>
      </c>
      <c r="G335" s="4">
        <f ca="1">M334*Invoer!$B$12/12</f>
        <v>0</v>
      </c>
      <c r="H335" s="4">
        <f ca="1">ABS(PMT(Invoer!$B$7/12,360-C335+1,M334,0))</f>
        <v>0</v>
      </c>
      <c r="I335" s="4">
        <f t="shared" ca="1" si="46"/>
        <v>0</v>
      </c>
      <c r="J335" s="4">
        <f t="shared" ca="1" si="50"/>
        <v>0</v>
      </c>
      <c r="K335" s="4">
        <f t="shared" ca="1" si="45"/>
        <v>0</v>
      </c>
      <c r="L335" s="4">
        <f t="shared" ca="1" si="51"/>
        <v>0</v>
      </c>
      <c r="M335" s="4">
        <f t="shared" ca="1" si="53"/>
        <v>0</v>
      </c>
    </row>
    <row r="336" spans="1:13" x14ac:dyDescent="0.25">
      <c r="A336" s="15">
        <f t="shared" si="52"/>
        <v>51898</v>
      </c>
      <c r="B336">
        <f t="shared" si="47"/>
        <v>28</v>
      </c>
      <c r="C336">
        <v>335</v>
      </c>
      <c r="D336" s="4">
        <f t="shared" ca="1" si="48"/>
        <v>0</v>
      </c>
      <c r="E336" s="29">
        <f ca="1">IF(SUM(D336,F336,G336)&gt;=M335,0,IF(ISNA(VLOOKUP(A336,'Extra aflossing'!A:F,3,0)),0,VLOOKUP(A336,'Extra aflossing'!A:F,3,0))+IF(Datum_vandaag&lt;A336,Maandelijks_extra,0))</f>
        <v>0</v>
      </c>
      <c r="F336" s="4">
        <f t="shared" ca="1" si="49"/>
        <v>0</v>
      </c>
      <c r="G336" s="4">
        <f ca="1">M335*Invoer!$B$12/12</f>
        <v>0</v>
      </c>
      <c r="H336" s="4">
        <f ca="1">ABS(PMT(Invoer!$B$7/12,360-C336+1,M335,0))</f>
        <v>0</v>
      </c>
      <c r="I336" s="4">
        <f t="shared" ca="1" si="46"/>
        <v>0</v>
      </c>
      <c r="J336" s="4">
        <f t="shared" ca="1" si="50"/>
        <v>0</v>
      </c>
      <c r="K336" s="4">
        <f t="shared" ca="1" si="45"/>
        <v>0</v>
      </c>
      <c r="L336" s="4">
        <f t="shared" ca="1" si="51"/>
        <v>0</v>
      </c>
      <c r="M336" s="4">
        <f t="shared" ca="1" si="53"/>
        <v>0</v>
      </c>
    </row>
    <row r="337" spans="1:13" x14ac:dyDescent="0.25">
      <c r="A337" s="15">
        <f t="shared" si="52"/>
        <v>51926</v>
      </c>
      <c r="B337">
        <f t="shared" si="47"/>
        <v>28</v>
      </c>
      <c r="C337">
        <v>336</v>
      </c>
      <c r="D337" s="4">
        <f t="shared" ca="1" si="48"/>
        <v>0</v>
      </c>
      <c r="E337" s="29">
        <f ca="1">IF(SUM(D337,F337,G337)&gt;=M336,0,IF(ISNA(VLOOKUP(A337,'Extra aflossing'!A:F,3,0)),0,VLOOKUP(A337,'Extra aflossing'!A:F,3,0))+IF(Datum_vandaag&lt;A337,Maandelijks_extra,0))</f>
        <v>0</v>
      </c>
      <c r="F337" s="4">
        <f t="shared" ca="1" si="49"/>
        <v>0</v>
      </c>
      <c r="G337" s="4">
        <f ca="1">M336*Invoer!$B$12/12</f>
        <v>0</v>
      </c>
      <c r="H337" s="4">
        <f ca="1">ABS(PMT(Invoer!$B$7/12,360-C337+1,M336,0))</f>
        <v>0</v>
      </c>
      <c r="I337" s="4">
        <f t="shared" ca="1" si="46"/>
        <v>0</v>
      </c>
      <c r="J337" s="4">
        <f t="shared" ca="1" si="50"/>
        <v>0</v>
      </c>
      <c r="K337" s="4">
        <f t="shared" ca="1" si="45"/>
        <v>0</v>
      </c>
      <c r="L337" s="4">
        <f t="shared" ca="1" si="51"/>
        <v>0</v>
      </c>
      <c r="M337" s="4">
        <f t="shared" ca="1" si="53"/>
        <v>0</v>
      </c>
    </row>
    <row r="338" spans="1:13" x14ac:dyDescent="0.25">
      <c r="A338" s="15">
        <f t="shared" si="52"/>
        <v>51957</v>
      </c>
      <c r="B338">
        <f t="shared" si="47"/>
        <v>29</v>
      </c>
      <c r="C338">
        <v>337</v>
      </c>
      <c r="D338" s="4">
        <f t="shared" ca="1" si="48"/>
        <v>0</v>
      </c>
      <c r="E338" s="29">
        <f ca="1">IF(SUM(D338,F338,G338)&gt;=M337,0,IF(ISNA(VLOOKUP(A338,'Extra aflossing'!A:F,3,0)),0,VLOOKUP(A338,'Extra aflossing'!A:F,3,0))+IF(Datum_vandaag&lt;A338,Maandelijks_extra,0))</f>
        <v>0</v>
      </c>
      <c r="F338" s="4">
        <f t="shared" ca="1" si="49"/>
        <v>0</v>
      </c>
      <c r="G338" s="4">
        <f ca="1">M337*Invoer!$B$12/12</f>
        <v>0</v>
      </c>
      <c r="H338" s="4">
        <f ca="1">ABS(PMT(Invoer!$B$7/12,360-C338+1,M337,0))</f>
        <v>0</v>
      </c>
      <c r="I338" s="4">
        <f t="shared" ca="1" si="46"/>
        <v>0</v>
      </c>
      <c r="J338" s="4">
        <f t="shared" ca="1" si="50"/>
        <v>0</v>
      </c>
      <c r="K338" s="4">
        <f t="shared" ca="1" si="45"/>
        <v>0</v>
      </c>
      <c r="L338" s="4">
        <f t="shared" ca="1" si="51"/>
        <v>0</v>
      </c>
      <c r="M338" s="4">
        <f t="shared" ca="1" si="53"/>
        <v>0</v>
      </c>
    </row>
    <row r="339" spans="1:13" x14ac:dyDescent="0.25">
      <c r="A339" s="15">
        <f t="shared" si="52"/>
        <v>51987</v>
      </c>
      <c r="B339">
        <f t="shared" si="47"/>
        <v>29</v>
      </c>
      <c r="C339">
        <v>338</v>
      </c>
      <c r="D339" s="4">
        <f t="shared" ca="1" si="48"/>
        <v>0</v>
      </c>
      <c r="E339" s="29">
        <f ca="1">IF(SUM(D339,F339,G339)&gt;=M338,0,IF(ISNA(VLOOKUP(A339,'Extra aflossing'!A:F,3,0)),0,VLOOKUP(A339,'Extra aflossing'!A:F,3,0))+IF(Datum_vandaag&lt;A339,Maandelijks_extra,0))</f>
        <v>0</v>
      </c>
      <c r="F339" s="4">
        <f t="shared" ca="1" si="49"/>
        <v>0</v>
      </c>
      <c r="G339" s="4">
        <f ca="1">M338*Invoer!$B$12/12</f>
        <v>0</v>
      </c>
      <c r="H339" s="4">
        <f ca="1">ABS(PMT(Invoer!$B$7/12,360-C339+1,M338,0))</f>
        <v>0</v>
      </c>
      <c r="I339" s="4">
        <f t="shared" ca="1" si="46"/>
        <v>0</v>
      </c>
      <c r="J339" s="4">
        <f t="shared" ca="1" si="50"/>
        <v>0</v>
      </c>
      <c r="K339" s="4">
        <f t="shared" ca="1" si="45"/>
        <v>0</v>
      </c>
      <c r="L339" s="4">
        <f t="shared" ca="1" si="51"/>
        <v>0</v>
      </c>
      <c r="M339" s="4">
        <f t="shared" ca="1" si="53"/>
        <v>0</v>
      </c>
    </row>
    <row r="340" spans="1:13" x14ac:dyDescent="0.25">
      <c r="A340" s="15">
        <f t="shared" si="52"/>
        <v>52018</v>
      </c>
      <c r="B340">
        <f t="shared" si="47"/>
        <v>29</v>
      </c>
      <c r="C340">
        <v>339</v>
      </c>
      <c r="D340" s="4">
        <f t="shared" ca="1" si="48"/>
        <v>0</v>
      </c>
      <c r="E340" s="29">
        <f ca="1">IF(SUM(D340,F340,G340)&gt;=M339,0,IF(ISNA(VLOOKUP(A340,'Extra aflossing'!A:F,3,0)),0,VLOOKUP(A340,'Extra aflossing'!A:F,3,0))+IF(Datum_vandaag&lt;A340,Maandelijks_extra,0))</f>
        <v>0</v>
      </c>
      <c r="F340" s="4">
        <f t="shared" ca="1" si="49"/>
        <v>0</v>
      </c>
      <c r="G340" s="4">
        <f ca="1">M339*Invoer!$B$12/12</f>
        <v>0</v>
      </c>
      <c r="H340" s="4">
        <f ca="1">ABS(PMT(Invoer!$B$7/12,360-C340+1,M339,0))</f>
        <v>0</v>
      </c>
      <c r="I340" s="4">
        <f t="shared" ca="1" si="46"/>
        <v>0</v>
      </c>
      <c r="J340" s="4">
        <f t="shared" ca="1" si="50"/>
        <v>0</v>
      </c>
      <c r="K340" s="4">
        <f t="shared" ca="1" si="45"/>
        <v>0</v>
      </c>
      <c r="L340" s="4">
        <f t="shared" ca="1" si="51"/>
        <v>0</v>
      </c>
      <c r="M340" s="4">
        <f t="shared" ca="1" si="53"/>
        <v>0</v>
      </c>
    </row>
    <row r="341" spans="1:13" x14ac:dyDescent="0.25">
      <c r="A341" s="15">
        <f t="shared" si="52"/>
        <v>52048</v>
      </c>
      <c r="B341">
        <f t="shared" si="47"/>
        <v>29</v>
      </c>
      <c r="C341">
        <v>340</v>
      </c>
      <c r="D341" s="4">
        <f t="shared" ca="1" si="48"/>
        <v>0</v>
      </c>
      <c r="E341" s="29">
        <f ca="1">IF(SUM(D341,F341,G341)&gt;=M340,0,IF(ISNA(VLOOKUP(A341,'Extra aflossing'!A:F,3,0)),0,VLOOKUP(A341,'Extra aflossing'!A:F,3,0))+IF(Datum_vandaag&lt;A341,Maandelijks_extra,0))</f>
        <v>0</v>
      </c>
      <c r="F341" s="4">
        <f t="shared" ca="1" si="49"/>
        <v>0</v>
      </c>
      <c r="G341" s="4">
        <f ca="1">M340*Invoer!$B$12/12</f>
        <v>0</v>
      </c>
      <c r="H341" s="4">
        <f ca="1">ABS(PMT(Invoer!$B$7/12,360-C341+1,M340,0))</f>
        <v>0</v>
      </c>
      <c r="I341" s="4">
        <f t="shared" ca="1" si="46"/>
        <v>0</v>
      </c>
      <c r="J341" s="4">
        <f t="shared" ca="1" si="50"/>
        <v>0</v>
      </c>
      <c r="K341" s="4">
        <f t="shared" ca="1" si="45"/>
        <v>0</v>
      </c>
      <c r="L341" s="4">
        <f t="shared" ca="1" si="51"/>
        <v>0</v>
      </c>
      <c r="M341" s="4">
        <f t="shared" ca="1" si="53"/>
        <v>0</v>
      </c>
    </row>
    <row r="342" spans="1:13" x14ac:dyDescent="0.25">
      <c r="A342" s="15">
        <f t="shared" si="52"/>
        <v>52079</v>
      </c>
      <c r="B342">
        <f t="shared" si="47"/>
        <v>29</v>
      </c>
      <c r="C342">
        <v>341</v>
      </c>
      <c r="D342" s="4">
        <f t="shared" ca="1" si="48"/>
        <v>0</v>
      </c>
      <c r="E342" s="29">
        <f ca="1">IF(SUM(D342,F342,G342)&gt;=M341,0,IF(ISNA(VLOOKUP(A342,'Extra aflossing'!A:F,3,0)),0,VLOOKUP(A342,'Extra aflossing'!A:F,3,0))+IF(Datum_vandaag&lt;A342,Maandelijks_extra,0))</f>
        <v>0</v>
      </c>
      <c r="F342" s="4">
        <f t="shared" ca="1" si="49"/>
        <v>0</v>
      </c>
      <c r="G342" s="4">
        <f ca="1">M341*Invoer!$B$12/12</f>
        <v>0</v>
      </c>
      <c r="H342" s="4">
        <f ca="1">ABS(PMT(Invoer!$B$7/12,360-C342+1,M341,0))</f>
        <v>0</v>
      </c>
      <c r="I342" s="4">
        <f t="shared" ca="1" si="46"/>
        <v>0</v>
      </c>
      <c r="J342" s="4">
        <f t="shared" ca="1" si="50"/>
        <v>0</v>
      </c>
      <c r="K342" s="4">
        <f t="shared" ca="1" si="45"/>
        <v>0</v>
      </c>
      <c r="L342" s="4">
        <f t="shared" ca="1" si="51"/>
        <v>0</v>
      </c>
      <c r="M342" s="4">
        <f t="shared" ca="1" si="53"/>
        <v>0</v>
      </c>
    </row>
    <row r="343" spans="1:13" x14ac:dyDescent="0.25">
      <c r="A343" s="15">
        <f t="shared" si="52"/>
        <v>52110</v>
      </c>
      <c r="B343">
        <f t="shared" si="47"/>
        <v>29</v>
      </c>
      <c r="C343">
        <v>342</v>
      </c>
      <c r="D343" s="4">
        <f t="shared" ca="1" si="48"/>
        <v>0</v>
      </c>
      <c r="E343" s="29">
        <f ca="1">IF(SUM(D343,F343,G343)&gt;=M342,0,IF(ISNA(VLOOKUP(A343,'Extra aflossing'!A:F,3,0)),0,VLOOKUP(A343,'Extra aflossing'!A:F,3,0))+IF(Datum_vandaag&lt;A343,Maandelijks_extra,0))</f>
        <v>0</v>
      </c>
      <c r="F343" s="4">
        <f t="shared" ca="1" si="49"/>
        <v>0</v>
      </c>
      <c r="G343" s="4">
        <f ca="1">M342*Invoer!$B$12/12</f>
        <v>0</v>
      </c>
      <c r="H343" s="4">
        <f ca="1">ABS(PMT(Invoer!$B$7/12,360-C343+1,M342,0))</f>
        <v>0</v>
      </c>
      <c r="I343" s="4">
        <f t="shared" ca="1" si="46"/>
        <v>0</v>
      </c>
      <c r="J343" s="4">
        <f t="shared" ca="1" si="50"/>
        <v>0</v>
      </c>
      <c r="K343" s="4">
        <f t="shared" ca="1" si="45"/>
        <v>0</v>
      </c>
      <c r="L343" s="4">
        <f t="shared" ca="1" si="51"/>
        <v>0</v>
      </c>
      <c r="M343" s="4">
        <f t="shared" ca="1" si="53"/>
        <v>0</v>
      </c>
    </row>
    <row r="344" spans="1:13" x14ac:dyDescent="0.25">
      <c r="A344" s="15">
        <f t="shared" si="52"/>
        <v>52140</v>
      </c>
      <c r="B344">
        <f t="shared" si="47"/>
        <v>29</v>
      </c>
      <c r="C344">
        <v>343</v>
      </c>
      <c r="D344" s="4">
        <f t="shared" ca="1" si="48"/>
        <v>0</v>
      </c>
      <c r="E344" s="29">
        <f ca="1">IF(SUM(D344,F344,G344)&gt;=M343,0,IF(ISNA(VLOOKUP(A344,'Extra aflossing'!A:F,3,0)),0,VLOOKUP(A344,'Extra aflossing'!A:F,3,0))+IF(Datum_vandaag&lt;A344,Maandelijks_extra,0))</f>
        <v>0</v>
      </c>
      <c r="F344" s="4">
        <f t="shared" ca="1" si="49"/>
        <v>0</v>
      </c>
      <c r="G344" s="4">
        <f ca="1">M343*Invoer!$B$12/12</f>
        <v>0</v>
      </c>
      <c r="H344" s="4">
        <f ca="1">ABS(PMT(Invoer!$B$7/12,360-C344+1,M343,0))</f>
        <v>0</v>
      </c>
      <c r="I344" s="4">
        <f t="shared" ca="1" si="46"/>
        <v>0</v>
      </c>
      <c r="J344" s="4">
        <f t="shared" ca="1" si="50"/>
        <v>0</v>
      </c>
      <c r="K344" s="4">
        <f t="shared" ca="1" si="45"/>
        <v>0</v>
      </c>
      <c r="L344" s="4">
        <f t="shared" ca="1" si="51"/>
        <v>0</v>
      </c>
      <c r="M344" s="4">
        <f t="shared" ca="1" si="53"/>
        <v>0</v>
      </c>
    </row>
    <row r="345" spans="1:13" x14ac:dyDescent="0.25">
      <c r="A345" s="15">
        <f t="shared" si="52"/>
        <v>52171</v>
      </c>
      <c r="B345">
        <f t="shared" si="47"/>
        <v>29</v>
      </c>
      <c r="C345">
        <v>344</v>
      </c>
      <c r="D345" s="4">
        <f t="shared" ca="1" si="48"/>
        <v>0</v>
      </c>
      <c r="E345" s="29">
        <f ca="1">IF(SUM(D345,F345,G345)&gt;=M344,0,IF(ISNA(VLOOKUP(A345,'Extra aflossing'!A:F,3,0)),0,VLOOKUP(A345,'Extra aflossing'!A:F,3,0))+IF(Datum_vandaag&lt;A345,Maandelijks_extra,0))</f>
        <v>0</v>
      </c>
      <c r="F345" s="4">
        <f t="shared" ca="1" si="49"/>
        <v>0</v>
      </c>
      <c r="G345" s="4">
        <f ca="1">M344*Invoer!$B$12/12</f>
        <v>0</v>
      </c>
      <c r="H345" s="4">
        <f ca="1">ABS(PMT(Invoer!$B$7/12,360-C345+1,M344,0))</f>
        <v>0</v>
      </c>
      <c r="I345" s="4">
        <f t="shared" ca="1" si="46"/>
        <v>0</v>
      </c>
      <c r="J345" s="4">
        <f t="shared" ca="1" si="50"/>
        <v>0</v>
      </c>
      <c r="K345" s="4">
        <f t="shared" ca="1" si="45"/>
        <v>0</v>
      </c>
      <c r="L345" s="4">
        <f t="shared" ca="1" si="51"/>
        <v>0</v>
      </c>
      <c r="M345" s="4">
        <f t="shared" ca="1" si="53"/>
        <v>0</v>
      </c>
    </row>
    <row r="346" spans="1:13" x14ac:dyDescent="0.25">
      <c r="A346" s="15">
        <f t="shared" si="52"/>
        <v>52201</v>
      </c>
      <c r="B346">
        <f t="shared" si="47"/>
        <v>29</v>
      </c>
      <c r="C346">
        <v>345</v>
      </c>
      <c r="D346" s="4">
        <f t="shared" ca="1" si="48"/>
        <v>0</v>
      </c>
      <c r="E346" s="29">
        <f ca="1">IF(SUM(D346,F346,G346)&gt;=M345,0,IF(ISNA(VLOOKUP(A346,'Extra aflossing'!A:F,3,0)),0,VLOOKUP(A346,'Extra aflossing'!A:F,3,0))+IF(Datum_vandaag&lt;A346,Maandelijks_extra,0))</f>
        <v>0</v>
      </c>
      <c r="F346" s="4">
        <f t="shared" ca="1" si="49"/>
        <v>0</v>
      </c>
      <c r="G346" s="4">
        <f ca="1">M345*Invoer!$B$12/12</f>
        <v>0</v>
      </c>
      <c r="H346" s="4">
        <f ca="1">ABS(PMT(Invoer!$B$7/12,360-C346+1,M345,0))</f>
        <v>0</v>
      </c>
      <c r="I346" s="4">
        <f t="shared" ca="1" si="46"/>
        <v>0</v>
      </c>
      <c r="J346" s="4">
        <f t="shared" ca="1" si="50"/>
        <v>0</v>
      </c>
      <c r="K346" s="4">
        <f t="shared" ca="1" si="45"/>
        <v>0</v>
      </c>
      <c r="L346" s="4">
        <f t="shared" ca="1" si="51"/>
        <v>0</v>
      </c>
      <c r="M346" s="4">
        <f t="shared" ca="1" si="53"/>
        <v>0</v>
      </c>
    </row>
    <row r="347" spans="1:13" x14ac:dyDescent="0.25">
      <c r="A347" s="15">
        <f t="shared" si="52"/>
        <v>52232</v>
      </c>
      <c r="B347">
        <f t="shared" si="47"/>
        <v>29</v>
      </c>
      <c r="C347">
        <v>346</v>
      </c>
      <c r="D347" s="4">
        <f t="shared" ca="1" si="48"/>
        <v>0</v>
      </c>
      <c r="E347" s="29">
        <f ca="1">IF(SUM(D347,F347,G347)&gt;=M346,0,IF(ISNA(VLOOKUP(A347,'Extra aflossing'!A:F,3,0)),0,VLOOKUP(A347,'Extra aflossing'!A:F,3,0))+IF(Datum_vandaag&lt;A347,Maandelijks_extra,0))</f>
        <v>0</v>
      </c>
      <c r="F347" s="4">
        <f t="shared" ca="1" si="49"/>
        <v>0</v>
      </c>
      <c r="G347" s="4">
        <f ca="1">M346*Invoer!$B$12/12</f>
        <v>0</v>
      </c>
      <c r="H347" s="4">
        <f ca="1">ABS(PMT(Invoer!$B$7/12,360-C347+1,M346,0))</f>
        <v>0</v>
      </c>
      <c r="I347" s="4">
        <f t="shared" ca="1" si="46"/>
        <v>0</v>
      </c>
      <c r="J347" s="4">
        <f t="shared" ca="1" si="50"/>
        <v>0</v>
      </c>
      <c r="K347" s="4">
        <f t="shared" ca="1" si="45"/>
        <v>0</v>
      </c>
      <c r="L347" s="4">
        <f t="shared" ca="1" si="51"/>
        <v>0</v>
      </c>
      <c r="M347" s="4">
        <f t="shared" ca="1" si="53"/>
        <v>0</v>
      </c>
    </row>
    <row r="348" spans="1:13" x14ac:dyDescent="0.25">
      <c r="A348" s="15">
        <f t="shared" si="52"/>
        <v>52263</v>
      </c>
      <c r="B348">
        <f t="shared" si="47"/>
        <v>29</v>
      </c>
      <c r="C348">
        <v>347</v>
      </c>
      <c r="D348" s="4">
        <f t="shared" ca="1" si="48"/>
        <v>0</v>
      </c>
      <c r="E348" s="29">
        <f ca="1">IF(SUM(D348,F348,G348)&gt;=M347,0,IF(ISNA(VLOOKUP(A348,'Extra aflossing'!A:F,3,0)),0,VLOOKUP(A348,'Extra aflossing'!A:F,3,0))+IF(Datum_vandaag&lt;A348,Maandelijks_extra,0))</f>
        <v>0</v>
      </c>
      <c r="F348" s="4">
        <f t="shared" ca="1" si="49"/>
        <v>0</v>
      </c>
      <c r="G348" s="4">
        <f ca="1">M347*Invoer!$B$12/12</f>
        <v>0</v>
      </c>
      <c r="H348" s="4">
        <f ca="1">ABS(PMT(Invoer!$B$7/12,360-C348+1,M347,0))</f>
        <v>0</v>
      </c>
      <c r="I348" s="4">
        <f t="shared" ca="1" si="46"/>
        <v>0</v>
      </c>
      <c r="J348" s="4">
        <f t="shared" ca="1" si="50"/>
        <v>0</v>
      </c>
      <c r="K348" s="4">
        <f t="shared" ca="1" si="45"/>
        <v>0</v>
      </c>
      <c r="L348" s="4">
        <f t="shared" ca="1" si="51"/>
        <v>0</v>
      </c>
      <c r="M348" s="4">
        <f t="shared" ca="1" si="53"/>
        <v>0</v>
      </c>
    </row>
    <row r="349" spans="1:13" x14ac:dyDescent="0.25">
      <c r="A349" s="15">
        <f t="shared" si="52"/>
        <v>52291</v>
      </c>
      <c r="B349">
        <f t="shared" si="47"/>
        <v>29</v>
      </c>
      <c r="C349">
        <v>348</v>
      </c>
      <c r="D349" s="4">
        <f t="shared" ca="1" si="48"/>
        <v>0</v>
      </c>
      <c r="E349" s="29">
        <f ca="1">IF(SUM(D349,F349,G349)&gt;=M348,0,IF(ISNA(VLOOKUP(A349,'Extra aflossing'!A:F,3,0)),0,VLOOKUP(A349,'Extra aflossing'!A:F,3,0))+IF(Datum_vandaag&lt;A349,Maandelijks_extra,0))</f>
        <v>0</v>
      </c>
      <c r="F349" s="4">
        <f t="shared" ca="1" si="49"/>
        <v>0</v>
      </c>
      <c r="G349" s="4">
        <f ca="1">M348*Invoer!$B$12/12</f>
        <v>0</v>
      </c>
      <c r="H349" s="4">
        <f ca="1">ABS(PMT(Invoer!$B$7/12,360-C349+1,M348,0))</f>
        <v>0</v>
      </c>
      <c r="I349" s="4">
        <f t="shared" ca="1" si="46"/>
        <v>0</v>
      </c>
      <c r="J349" s="4">
        <f t="shared" ca="1" si="50"/>
        <v>0</v>
      </c>
      <c r="K349" s="4">
        <f t="shared" ca="1" si="45"/>
        <v>0</v>
      </c>
      <c r="L349" s="4">
        <f t="shared" ca="1" si="51"/>
        <v>0</v>
      </c>
      <c r="M349" s="4">
        <f t="shared" ca="1" si="53"/>
        <v>0</v>
      </c>
    </row>
    <row r="350" spans="1:13" x14ac:dyDescent="0.25">
      <c r="A350" s="15">
        <f t="shared" si="52"/>
        <v>52322</v>
      </c>
      <c r="B350">
        <f t="shared" si="47"/>
        <v>30</v>
      </c>
      <c r="C350">
        <v>349</v>
      </c>
      <c r="D350" s="4">
        <f t="shared" ca="1" si="48"/>
        <v>0</v>
      </c>
      <c r="E350" s="29">
        <f ca="1">IF(SUM(D350,F350,G350)&gt;=M349,0,IF(ISNA(VLOOKUP(A350,'Extra aflossing'!A:F,3,0)),0,VLOOKUP(A350,'Extra aflossing'!A:F,3,0))+IF(Datum_vandaag&lt;A350,Maandelijks_extra,0))</f>
        <v>0</v>
      </c>
      <c r="F350" s="4">
        <f t="shared" ca="1" si="49"/>
        <v>0</v>
      </c>
      <c r="G350" s="4">
        <f ca="1">M349*Invoer!$B$12/12</f>
        <v>0</v>
      </c>
      <c r="H350" s="4">
        <f ca="1">ABS(PMT(Invoer!$B$7/12,360-C350+1,M349,0))</f>
        <v>0</v>
      </c>
      <c r="I350" s="4">
        <f t="shared" ca="1" si="46"/>
        <v>0</v>
      </c>
      <c r="J350" s="4">
        <f t="shared" ca="1" si="50"/>
        <v>0</v>
      </c>
      <c r="K350" s="4">
        <f t="shared" ca="1" si="45"/>
        <v>0</v>
      </c>
      <c r="L350" s="4">
        <f t="shared" ca="1" si="51"/>
        <v>0</v>
      </c>
      <c r="M350" s="4">
        <f t="shared" ca="1" si="53"/>
        <v>0</v>
      </c>
    </row>
    <row r="351" spans="1:13" x14ac:dyDescent="0.25">
      <c r="A351" s="15">
        <f t="shared" si="52"/>
        <v>52352</v>
      </c>
      <c r="B351">
        <f t="shared" si="47"/>
        <v>30</v>
      </c>
      <c r="C351">
        <v>350</v>
      </c>
      <c r="D351" s="4">
        <f t="shared" ca="1" si="48"/>
        <v>0</v>
      </c>
      <c r="E351" s="29">
        <f ca="1">IF(SUM(D351,F351,G351)&gt;=M350,0,IF(ISNA(VLOOKUP(A351,'Extra aflossing'!A:F,3,0)),0,VLOOKUP(A351,'Extra aflossing'!A:F,3,0))+IF(Datum_vandaag&lt;A351,Maandelijks_extra,0))</f>
        <v>0</v>
      </c>
      <c r="F351" s="4">
        <f t="shared" ca="1" si="49"/>
        <v>0</v>
      </c>
      <c r="G351" s="4">
        <f ca="1">M350*Invoer!$B$12/12</f>
        <v>0</v>
      </c>
      <c r="H351" s="4">
        <f ca="1">ABS(PMT(Invoer!$B$7/12,360-C351+1,M350,0))</f>
        <v>0</v>
      </c>
      <c r="I351" s="4">
        <f t="shared" ca="1" si="46"/>
        <v>0</v>
      </c>
      <c r="J351" s="4">
        <f t="shared" ca="1" si="50"/>
        <v>0</v>
      </c>
      <c r="K351" s="4">
        <f t="shared" ca="1" si="45"/>
        <v>0</v>
      </c>
      <c r="L351" s="4">
        <f t="shared" ca="1" si="51"/>
        <v>0</v>
      </c>
      <c r="M351" s="4">
        <f t="shared" ca="1" si="53"/>
        <v>0</v>
      </c>
    </row>
    <row r="352" spans="1:13" x14ac:dyDescent="0.25">
      <c r="A352" s="15">
        <f t="shared" si="52"/>
        <v>52383</v>
      </c>
      <c r="B352">
        <f t="shared" si="47"/>
        <v>30</v>
      </c>
      <c r="C352">
        <v>351</v>
      </c>
      <c r="D352" s="4">
        <f t="shared" ca="1" si="48"/>
        <v>0</v>
      </c>
      <c r="E352" s="29">
        <f ca="1">IF(SUM(D352,F352,G352)&gt;=M351,0,IF(ISNA(VLOOKUP(A352,'Extra aflossing'!A:F,3,0)),0,VLOOKUP(A352,'Extra aflossing'!A:F,3,0))+IF(Datum_vandaag&lt;A352,Maandelijks_extra,0))</f>
        <v>0</v>
      </c>
      <c r="F352" s="4">
        <f t="shared" ca="1" si="49"/>
        <v>0</v>
      </c>
      <c r="G352" s="4">
        <f ca="1">M351*Invoer!$B$12/12</f>
        <v>0</v>
      </c>
      <c r="H352" s="4">
        <f ca="1">ABS(PMT(Invoer!$B$7/12,360-C352+1,M351,0))</f>
        <v>0</v>
      </c>
      <c r="I352" s="4">
        <f t="shared" ca="1" si="46"/>
        <v>0</v>
      </c>
      <c r="J352" s="4">
        <f t="shared" ca="1" si="50"/>
        <v>0</v>
      </c>
      <c r="K352" s="4">
        <f t="shared" ca="1" si="45"/>
        <v>0</v>
      </c>
      <c r="L352" s="4">
        <f t="shared" ca="1" si="51"/>
        <v>0</v>
      </c>
      <c r="M352" s="4">
        <f t="shared" ca="1" si="53"/>
        <v>0</v>
      </c>
    </row>
    <row r="353" spans="1:13" x14ac:dyDescent="0.25">
      <c r="A353" s="15">
        <f t="shared" si="52"/>
        <v>52413</v>
      </c>
      <c r="B353">
        <f t="shared" si="47"/>
        <v>30</v>
      </c>
      <c r="C353">
        <v>352</v>
      </c>
      <c r="D353" s="4">
        <f t="shared" ca="1" si="48"/>
        <v>0</v>
      </c>
      <c r="E353" s="29">
        <f ca="1">IF(SUM(D353,F353,G353)&gt;=M352,0,IF(ISNA(VLOOKUP(A353,'Extra aflossing'!A:F,3,0)),0,VLOOKUP(A353,'Extra aflossing'!A:F,3,0))+IF(Datum_vandaag&lt;A353,Maandelijks_extra,0))</f>
        <v>0</v>
      </c>
      <c r="F353" s="4">
        <f t="shared" ca="1" si="49"/>
        <v>0</v>
      </c>
      <c r="G353" s="4">
        <f ca="1">M352*Invoer!$B$12/12</f>
        <v>0</v>
      </c>
      <c r="H353" s="4">
        <f ca="1">ABS(PMT(Invoer!$B$7/12,360-C353+1,M352,0))</f>
        <v>0</v>
      </c>
      <c r="I353" s="4">
        <f t="shared" ca="1" si="46"/>
        <v>0</v>
      </c>
      <c r="J353" s="4">
        <f t="shared" ca="1" si="50"/>
        <v>0</v>
      </c>
      <c r="K353" s="4">
        <f t="shared" ca="1" si="45"/>
        <v>0</v>
      </c>
      <c r="L353" s="4">
        <f t="shared" ca="1" si="51"/>
        <v>0</v>
      </c>
      <c r="M353" s="4">
        <f t="shared" ca="1" si="53"/>
        <v>0</v>
      </c>
    </row>
    <row r="354" spans="1:13" x14ac:dyDescent="0.25">
      <c r="A354" s="15">
        <f t="shared" si="52"/>
        <v>52444</v>
      </c>
      <c r="B354">
        <f t="shared" si="47"/>
        <v>30</v>
      </c>
      <c r="C354">
        <v>353</v>
      </c>
      <c r="D354" s="4">
        <f t="shared" ca="1" si="48"/>
        <v>0</v>
      </c>
      <c r="E354" s="29">
        <f ca="1">IF(SUM(D354,F354,G354)&gt;=M353,0,IF(ISNA(VLOOKUP(A354,'Extra aflossing'!A:F,3,0)),0,VLOOKUP(A354,'Extra aflossing'!A:F,3,0))+IF(Datum_vandaag&lt;A354,Maandelijks_extra,0))</f>
        <v>0</v>
      </c>
      <c r="F354" s="4">
        <f t="shared" ca="1" si="49"/>
        <v>0</v>
      </c>
      <c r="G354" s="4">
        <f ca="1">M353*Invoer!$B$12/12</f>
        <v>0</v>
      </c>
      <c r="H354" s="4">
        <f ca="1">ABS(PMT(Invoer!$B$7/12,360-C354+1,M353,0))</f>
        <v>0</v>
      </c>
      <c r="I354" s="4">
        <f t="shared" ca="1" si="46"/>
        <v>0</v>
      </c>
      <c r="J354" s="4">
        <f t="shared" ca="1" si="50"/>
        <v>0</v>
      </c>
      <c r="K354" s="4">
        <f t="shared" ca="1" si="45"/>
        <v>0</v>
      </c>
      <c r="L354" s="4">
        <f t="shared" ca="1" si="51"/>
        <v>0</v>
      </c>
      <c r="M354" s="4">
        <f t="shared" ca="1" si="53"/>
        <v>0</v>
      </c>
    </row>
    <row r="355" spans="1:13" x14ac:dyDescent="0.25">
      <c r="A355" s="15">
        <f t="shared" si="52"/>
        <v>52475</v>
      </c>
      <c r="B355">
        <f t="shared" si="47"/>
        <v>30</v>
      </c>
      <c r="C355">
        <v>354</v>
      </c>
      <c r="D355" s="4">
        <f t="shared" ca="1" si="48"/>
        <v>0</v>
      </c>
      <c r="E355" s="29">
        <f ca="1">IF(SUM(D355,F355,G355)&gt;=M354,0,IF(ISNA(VLOOKUP(A355,'Extra aflossing'!A:F,3,0)),0,VLOOKUP(A355,'Extra aflossing'!A:F,3,0))+IF(Datum_vandaag&lt;A355,Maandelijks_extra,0))</f>
        <v>0</v>
      </c>
      <c r="F355" s="4">
        <f t="shared" ca="1" si="49"/>
        <v>0</v>
      </c>
      <c r="G355" s="4">
        <f ca="1">M354*Invoer!$B$12/12</f>
        <v>0</v>
      </c>
      <c r="H355" s="4">
        <f ca="1">ABS(PMT(Invoer!$B$7/12,360-C355+1,M354,0))</f>
        <v>0</v>
      </c>
      <c r="I355" s="4">
        <f t="shared" ca="1" si="46"/>
        <v>0</v>
      </c>
      <c r="J355" s="4">
        <f t="shared" ca="1" si="50"/>
        <v>0</v>
      </c>
      <c r="K355" s="4">
        <f t="shared" ca="1" si="45"/>
        <v>0</v>
      </c>
      <c r="L355" s="4">
        <f t="shared" ca="1" si="51"/>
        <v>0</v>
      </c>
      <c r="M355" s="4">
        <f t="shared" ca="1" si="53"/>
        <v>0</v>
      </c>
    </row>
    <row r="356" spans="1:13" x14ac:dyDescent="0.25">
      <c r="A356" s="15">
        <f t="shared" si="52"/>
        <v>52505</v>
      </c>
      <c r="B356">
        <f t="shared" si="47"/>
        <v>30</v>
      </c>
      <c r="C356">
        <v>355</v>
      </c>
      <c r="D356" s="4">
        <f t="shared" ca="1" si="48"/>
        <v>0</v>
      </c>
      <c r="E356" s="29">
        <f ca="1">IF(SUM(D356,F356,G356)&gt;=M355,0,IF(ISNA(VLOOKUP(A356,'Extra aflossing'!A:F,3,0)),0,VLOOKUP(A356,'Extra aflossing'!A:F,3,0))+IF(Datum_vandaag&lt;A356,Maandelijks_extra,0))</f>
        <v>0</v>
      </c>
      <c r="F356" s="4">
        <f t="shared" ca="1" si="49"/>
        <v>0</v>
      </c>
      <c r="G356" s="4">
        <f ca="1">M355*Invoer!$B$12/12</f>
        <v>0</v>
      </c>
      <c r="H356" s="4">
        <f ca="1">ABS(PMT(Invoer!$B$7/12,360-C356+1,M355,0))</f>
        <v>0</v>
      </c>
      <c r="I356" s="4">
        <f t="shared" ca="1" si="46"/>
        <v>0</v>
      </c>
      <c r="J356" s="4">
        <f t="shared" ca="1" si="50"/>
        <v>0</v>
      </c>
      <c r="K356" s="4">
        <f t="shared" ca="1" si="45"/>
        <v>0</v>
      </c>
      <c r="L356" s="4">
        <f t="shared" ca="1" si="51"/>
        <v>0</v>
      </c>
      <c r="M356" s="4">
        <f t="shared" ca="1" si="53"/>
        <v>0</v>
      </c>
    </row>
    <row r="357" spans="1:13" x14ac:dyDescent="0.25">
      <c r="A357" s="15">
        <f t="shared" si="52"/>
        <v>52536</v>
      </c>
      <c r="B357">
        <f t="shared" si="47"/>
        <v>30</v>
      </c>
      <c r="C357">
        <v>356</v>
      </c>
      <c r="D357" s="4">
        <f t="shared" ca="1" si="48"/>
        <v>0</v>
      </c>
      <c r="E357" s="29">
        <f ca="1">IF(SUM(D357,F357,G357)&gt;=M356,0,IF(ISNA(VLOOKUP(A357,'Extra aflossing'!A:F,3,0)),0,VLOOKUP(A357,'Extra aflossing'!A:F,3,0))+IF(Datum_vandaag&lt;A357,Maandelijks_extra,0))</f>
        <v>0</v>
      </c>
      <c r="F357" s="4">
        <f t="shared" ca="1" si="49"/>
        <v>0</v>
      </c>
      <c r="G357" s="4">
        <f ca="1">M356*Invoer!$B$12/12</f>
        <v>0</v>
      </c>
      <c r="H357" s="4">
        <f ca="1">ABS(PMT(Invoer!$B$7/12,360-C357+1,M356,0))</f>
        <v>0</v>
      </c>
      <c r="I357" s="4">
        <f t="shared" ca="1" si="46"/>
        <v>0</v>
      </c>
      <c r="J357" s="4">
        <f t="shared" ca="1" si="50"/>
        <v>0</v>
      </c>
      <c r="K357" s="4">
        <f t="shared" ca="1" si="45"/>
        <v>0</v>
      </c>
      <c r="L357" s="4">
        <f t="shared" ca="1" si="51"/>
        <v>0</v>
      </c>
      <c r="M357" s="4">
        <f t="shared" ca="1" si="53"/>
        <v>0</v>
      </c>
    </row>
    <row r="358" spans="1:13" x14ac:dyDescent="0.25">
      <c r="A358" s="15">
        <f t="shared" si="52"/>
        <v>52566</v>
      </c>
      <c r="B358">
        <f t="shared" si="47"/>
        <v>30</v>
      </c>
      <c r="C358">
        <v>357</v>
      </c>
      <c r="D358" s="4">
        <f t="shared" ca="1" si="48"/>
        <v>0</v>
      </c>
      <c r="E358" s="29">
        <f ca="1">IF(SUM(D358,F358,G358)&gt;=M357,0,IF(ISNA(VLOOKUP(A358,'Extra aflossing'!A:F,3,0)),0,VLOOKUP(A358,'Extra aflossing'!A:F,3,0))+IF(Datum_vandaag&lt;A358,Maandelijks_extra,0))</f>
        <v>0</v>
      </c>
      <c r="F358" s="4">
        <f t="shared" ca="1" si="49"/>
        <v>0</v>
      </c>
      <c r="G358" s="4">
        <f ca="1">M357*Invoer!$B$12/12</f>
        <v>0</v>
      </c>
      <c r="H358" s="4">
        <f ca="1">ABS(PMT(Invoer!$B$7/12,360-C358+1,M357,0))</f>
        <v>0</v>
      </c>
      <c r="I358" s="4">
        <f t="shared" ca="1" si="46"/>
        <v>0</v>
      </c>
      <c r="J358" s="4">
        <f t="shared" ca="1" si="50"/>
        <v>0</v>
      </c>
      <c r="K358" s="4">
        <f t="shared" ca="1" si="45"/>
        <v>0</v>
      </c>
      <c r="L358" s="4">
        <f t="shared" ca="1" si="51"/>
        <v>0</v>
      </c>
      <c r="M358" s="4">
        <f t="shared" ca="1" si="53"/>
        <v>0</v>
      </c>
    </row>
    <row r="359" spans="1:13" x14ac:dyDescent="0.25">
      <c r="A359" s="15">
        <f t="shared" si="52"/>
        <v>52597</v>
      </c>
      <c r="B359">
        <f t="shared" si="47"/>
        <v>30</v>
      </c>
      <c r="C359">
        <v>358</v>
      </c>
      <c r="D359" s="4">
        <f t="shared" ca="1" si="48"/>
        <v>0</v>
      </c>
      <c r="E359" s="29">
        <f ca="1">IF(SUM(D359,F359,G359)&gt;=M358,0,IF(ISNA(VLOOKUP(A359,'Extra aflossing'!A:F,3,0)),0,VLOOKUP(A359,'Extra aflossing'!A:F,3,0))+IF(Datum_vandaag&lt;A359,Maandelijks_extra,0))</f>
        <v>0</v>
      </c>
      <c r="F359" s="4">
        <f t="shared" ca="1" si="49"/>
        <v>0</v>
      </c>
      <c r="G359" s="4">
        <f ca="1">M358*Invoer!$B$12/12</f>
        <v>0</v>
      </c>
      <c r="H359" s="4">
        <f ca="1">ABS(PMT(Invoer!$B$7/12,360-C359+1,M358,0))</f>
        <v>0</v>
      </c>
      <c r="I359" s="4">
        <f t="shared" ca="1" si="46"/>
        <v>0</v>
      </c>
      <c r="J359" s="4">
        <f t="shared" ca="1" si="50"/>
        <v>0</v>
      </c>
      <c r="K359" s="4">
        <f t="shared" ca="1" si="45"/>
        <v>0</v>
      </c>
      <c r="L359" s="4">
        <f t="shared" ca="1" si="51"/>
        <v>0</v>
      </c>
      <c r="M359" s="4">
        <f t="shared" ca="1" si="53"/>
        <v>0</v>
      </c>
    </row>
    <row r="360" spans="1:13" x14ac:dyDescent="0.25">
      <c r="A360" s="15">
        <f t="shared" si="52"/>
        <v>52628</v>
      </c>
      <c r="B360">
        <f t="shared" si="47"/>
        <v>30</v>
      </c>
      <c r="C360">
        <v>359</v>
      </c>
      <c r="D360" s="4">
        <f t="shared" ca="1" si="48"/>
        <v>0</v>
      </c>
      <c r="E360" s="29">
        <f ca="1">IF(SUM(D360,F360,G360)&gt;=M359,0,IF(ISNA(VLOOKUP(A360,'Extra aflossing'!A:F,3,0)),0,VLOOKUP(A360,'Extra aflossing'!A:F,3,0))+IF(Datum_vandaag&lt;A360,Maandelijks_extra,0))</f>
        <v>0</v>
      </c>
      <c r="F360" s="4">
        <f t="shared" ca="1" si="49"/>
        <v>0</v>
      </c>
      <c r="G360" s="4">
        <f ca="1">M359*Invoer!$B$12/12</f>
        <v>0</v>
      </c>
      <c r="H360" s="4">
        <f ca="1">ABS(PMT(Invoer!$B$7/12,360-C360+1,M359,0))</f>
        <v>0</v>
      </c>
      <c r="I360" s="4">
        <f t="shared" ca="1" si="46"/>
        <v>0</v>
      </c>
      <c r="J360" s="4">
        <f t="shared" ca="1" si="50"/>
        <v>0</v>
      </c>
      <c r="K360" s="4">
        <f t="shared" ca="1" si="45"/>
        <v>0</v>
      </c>
      <c r="L360" s="4">
        <f t="shared" ca="1" si="51"/>
        <v>0</v>
      </c>
      <c r="M360" s="4">
        <f t="shared" ca="1" si="53"/>
        <v>0</v>
      </c>
    </row>
    <row r="361" spans="1:13" x14ac:dyDescent="0.25">
      <c r="A361" s="15">
        <f t="shared" si="52"/>
        <v>52657</v>
      </c>
      <c r="B361">
        <f t="shared" si="47"/>
        <v>30</v>
      </c>
      <c r="C361">
        <v>360</v>
      </c>
      <c r="D361" s="4">
        <f t="shared" ca="1" si="48"/>
        <v>0</v>
      </c>
      <c r="E361" s="29">
        <f ca="1">IF(SUM(D361,F361,G361)&gt;=M360,0,IF(ISNA(VLOOKUP(A361,'Extra aflossing'!A:F,3,0)),0,VLOOKUP(A361,'Extra aflossing'!A:F,3,0))+IF(Datum_vandaag&lt;A361,Maandelijks_extra,0))</f>
        <v>0</v>
      </c>
      <c r="F361" s="4">
        <f t="shared" si="49"/>
        <v>0</v>
      </c>
      <c r="G361" s="4">
        <f ca="1">M360*Invoer!$B$12/12</f>
        <v>0</v>
      </c>
      <c r="H361" s="4">
        <f ca="1">ABS(PMT(Invoer!$B$7/12,360-C361+1,M360,0))</f>
        <v>0</v>
      </c>
      <c r="I361" s="4">
        <f t="shared" ca="1" si="46"/>
        <v>0</v>
      </c>
      <c r="J361" s="4">
        <f t="shared" ca="1" si="50"/>
        <v>0</v>
      </c>
      <c r="K361" s="4">
        <f t="shared" ca="1" si="45"/>
        <v>0</v>
      </c>
      <c r="L361" s="4">
        <f t="shared" ca="1" si="51"/>
        <v>0</v>
      </c>
      <c r="M361" s="4">
        <f t="shared" ca="1" si="53"/>
        <v>0</v>
      </c>
    </row>
    <row r="362" spans="1:13" x14ac:dyDescent="0.25">
      <c r="A362" s="15"/>
    </row>
    <row r="363" spans="1:13" x14ac:dyDescent="0.25">
      <c r="A363" s="15"/>
    </row>
    <row r="364" spans="1:13" x14ac:dyDescent="0.25">
      <c r="A364" s="15"/>
    </row>
    <row r="365" spans="1:13" x14ac:dyDescent="0.25">
      <c r="A365" s="15"/>
    </row>
    <row r="366" spans="1:13" x14ac:dyDescent="0.25">
      <c r="A366" s="15"/>
    </row>
    <row r="367" spans="1:13" x14ac:dyDescent="0.25">
      <c r="A367" s="15"/>
    </row>
    <row r="368" spans="1:13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72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3" max="3" width="10.7109375" customWidth="1"/>
    <col min="4" max="4" width="11.42578125" style="4" bestFit="1" customWidth="1"/>
    <col min="5" max="5" width="13.85546875" style="4" bestFit="1" customWidth="1"/>
    <col min="6" max="6" width="28.7109375" style="4" bestFit="1" customWidth="1"/>
    <col min="7" max="7" width="10.7109375" style="4" customWidth="1"/>
    <col min="8" max="8" width="11.42578125" style="4" bestFit="1" customWidth="1"/>
    <col min="9" max="9" width="10.7109375" style="4" customWidth="1"/>
    <col min="10" max="10" width="12.42578125" style="4" bestFit="1" customWidth="1"/>
    <col min="11" max="11" width="22.85546875" style="4" bestFit="1" customWidth="1"/>
    <col min="12" max="12" width="23.85546875" style="4" bestFit="1" customWidth="1"/>
    <col min="13" max="13" width="13.28515625" style="4" bestFit="1" customWidth="1"/>
    <col min="14" max="14" width="30.5703125" bestFit="1" customWidth="1"/>
    <col min="16" max="16" width="10.42578125" bestFit="1" customWidth="1"/>
    <col min="18" max="18" width="12.42578125" bestFit="1" customWidth="1"/>
  </cols>
  <sheetData>
    <row r="1" spans="1:19" x14ac:dyDescent="0.25">
      <c r="A1" t="s">
        <v>80</v>
      </c>
      <c r="B1" t="s">
        <v>10</v>
      </c>
      <c r="C1" t="s">
        <v>5</v>
      </c>
      <c r="D1" s="4" t="s">
        <v>2</v>
      </c>
      <c r="E1" s="4" t="s">
        <v>86</v>
      </c>
      <c r="F1" s="4" t="s">
        <v>92</v>
      </c>
      <c r="G1" s="4" t="s">
        <v>3</v>
      </c>
      <c r="H1" s="4" t="s">
        <v>8</v>
      </c>
      <c r="I1" s="4" t="s">
        <v>6</v>
      </c>
      <c r="J1" s="4" t="s">
        <v>7</v>
      </c>
      <c r="K1" s="4" t="s">
        <v>97</v>
      </c>
      <c r="L1" s="4" t="s">
        <v>98</v>
      </c>
      <c r="M1" s="4" t="s">
        <v>4</v>
      </c>
      <c r="N1" s="4" t="s">
        <v>96</v>
      </c>
    </row>
    <row r="2" spans="1:19" x14ac:dyDescent="0.25">
      <c r="A2" s="15">
        <f>Invoer!B2</f>
        <v>41730</v>
      </c>
      <c r="B2">
        <f>CEILING(C2/12,1)</f>
        <v>1</v>
      </c>
      <c r="C2">
        <v>1</v>
      </c>
      <c r="D2" s="4">
        <f>H2-G2</f>
        <v>0</v>
      </c>
      <c r="E2" s="4">
        <f>IF(ISNA(VLOOKUP(A2,'Extra aflossing'!A:F,3,0)),0,VLOOKUP(A2,'Extra aflossing'!A:F,3,0))</f>
        <v>0</v>
      </c>
      <c r="F2" s="4">
        <f>IF(M1&gt;=0,IF(M1&gt;=$H$2,($H$2-H2),M1-D2))</f>
        <v>0</v>
      </c>
      <c r="G2" s="4">
        <f>Invoer!B3*Invoer!B7/12</f>
        <v>0</v>
      </c>
      <c r="H2" s="4">
        <f>ABS(PMT(Invoer!$B$7/12,360-C2+1,Invoer!$B$3,0))</f>
        <v>0</v>
      </c>
      <c r="I2" s="4">
        <f>IF(G2-(Eigenwoningforfait/12)&lt;=0,0,(G2-(Eigenwoningforfait/12))*Belastingpercentage)</f>
        <v>0</v>
      </c>
      <c r="J2" s="4">
        <f t="shared" ref="J2:J65" si="0">H2-I2</f>
        <v>0</v>
      </c>
      <c r="K2" s="4">
        <f>SUM(F2,H2)</f>
        <v>0</v>
      </c>
      <c r="L2" s="4">
        <f>K2-I2</f>
        <v>0</v>
      </c>
      <c r="M2" s="4">
        <f>Invoer!B3-D2-E2</f>
        <v>0</v>
      </c>
      <c r="N2" s="4">
        <f>SUM(E2,F2,H2)</f>
        <v>0</v>
      </c>
      <c r="R2" s="4">
        <f>SUM(F2:F360)</f>
        <v>0</v>
      </c>
      <c r="S2">
        <f>124.06*360</f>
        <v>44661.599999999999</v>
      </c>
    </row>
    <row r="3" spans="1:19" x14ac:dyDescent="0.25">
      <c r="A3" s="15">
        <f>DATE(YEAR(A2),MONTH(A2)+1,DAY(A2))</f>
        <v>41760</v>
      </c>
      <c r="B3">
        <f t="shared" ref="B3:B66" si="1">CEILING(C3/12,1)</f>
        <v>1</v>
      </c>
      <c r="C3">
        <v>2</v>
      </c>
      <c r="D3" s="4">
        <f t="shared" ref="D3:D66" si="2">H3-G3</f>
        <v>0</v>
      </c>
      <c r="E3" s="4">
        <f>IF(ISNA(VLOOKUP(A3,'Extra aflossing'!A:F,3,0)),0,VLOOKUP(A3,'Extra aflossing'!A:F,3,0))</f>
        <v>0</v>
      </c>
      <c r="F3" s="4">
        <f>IF(A3&lt;=Invoer!$B$20,IF(M2&gt;=0,IF(M2&gt;=$H$2,($H$2-H3),M2-D3)),0)</f>
        <v>0</v>
      </c>
      <c r="G3" s="4">
        <f>IF(M2*Invoer!$B$7/12&gt;=0,M2*Invoer!$B$7/12,0)</f>
        <v>0</v>
      </c>
      <c r="H3" s="4">
        <f>ABS(PMT(Invoer!$B$7/12,360-C3+1,IF(M2&gt;=0,M2,0),0))</f>
        <v>0</v>
      </c>
      <c r="I3" s="4">
        <f t="shared" ref="I3:I66" si="3">IF(G3-(Eigenwoningforfait/12)&lt;=0,0,(G3-(Eigenwoningforfait/12))*Belastingpercentage)</f>
        <v>0</v>
      </c>
      <c r="J3" s="4">
        <f t="shared" si="0"/>
        <v>0</v>
      </c>
      <c r="K3" s="4">
        <f t="shared" ref="K3:K66" si="4">SUM(F3,H3)</f>
        <v>0</v>
      </c>
      <c r="L3" s="4">
        <f t="shared" ref="L3:L66" si="5">K3-I3</f>
        <v>0</v>
      </c>
      <c r="M3" s="4">
        <f>M2-D3-E3-F3</f>
        <v>0</v>
      </c>
      <c r="N3" s="4">
        <f t="shared" ref="N3:N66" si="6">SUM(E3,F3,H3)</f>
        <v>0</v>
      </c>
    </row>
    <row r="4" spans="1:19" x14ac:dyDescent="0.25">
      <c r="A4" s="15">
        <f t="shared" ref="A4:A67" si="7">DATE(YEAR(A3),MONTH(A3)+1,DAY(A3))</f>
        <v>41791</v>
      </c>
      <c r="B4">
        <f t="shared" si="1"/>
        <v>1</v>
      </c>
      <c r="C4">
        <v>3</v>
      </c>
      <c r="D4" s="4">
        <f t="shared" si="2"/>
        <v>0</v>
      </c>
      <c r="E4" s="4">
        <f>IF(ISNA(VLOOKUP(A4,'Extra aflossing'!A:F,3,0)),0,VLOOKUP(A4,'Extra aflossing'!A:F,3,0))</f>
        <v>0</v>
      </c>
      <c r="F4" s="4">
        <f>IF(A4&lt;=Invoer!$B$20,IF(M3&gt;=0,IF(M3&gt;=$H$2,($H$2-H4),M3-D4)),0)</f>
        <v>0</v>
      </c>
      <c r="G4" s="4">
        <f>IF(M3*Invoer!$B$7/12&gt;=0,M3*Invoer!$B$7/12,0)</f>
        <v>0</v>
      </c>
      <c r="H4" s="4">
        <f>ABS(PMT(Invoer!$B$7/12,360-C4+1,IF(M3&gt;=0,M3,0),0))</f>
        <v>0</v>
      </c>
      <c r="I4" s="4">
        <f t="shared" si="3"/>
        <v>0</v>
      </c>
      <c r="J4" s="4">
        <f t="shared" si="0"/>
        <v>0</v>
      </c>
      <c r="K4" s="4">
        <f t="shared" si="4"/>
        <v>0</v>
      </c>
      <c r="L4" s="4">
        <f t="shared" si="5"/>
        <v>0</v>
      </c>
      <c r="M4" s="4">
        <f t="shared" ref="M4:M67" si="8">M3-D4-E4-F4</f>
        <v>0</v>
      </c>
      <c r="N4" s="4">
        <f t="shared" si="6"/>
        <v>0</v>
      </c>
      <c r="P4" s="4">
        <f>SUM(G2:G11)</f>
        <v>0</v>
      </c>
    </row>
    <row r="5" spans="1:19" x14ac:dyDescent="0.25">
      <c r="A5" s="15">
        <f t="shared" si="7"/>
        <v>41821</v>
      </c>
      <c r="B5">
        <f t="shared" si="1"/>
        <v>1</v>
      </c>
      <c r="C5">
        <v>4</v>
      </c>
      <c r="D5" s="4">
        <f t="shared" si="2"/>
        <v>0</v>
      </c>
      <c r="E5" s="4">
        <f>IF(ISNA(VLOOKUP(A5,'Extra aflossing'!A:F,3,0)),0,VLOOKUP(A5,'Extra aflossing'!A:F,3,0))</f>
        <v>0</v>
      </c>
      <c r="F5" s="4">
        <f>IF(A5&lt;=Invoer!$B$20,IF(M4&gt;=0,IF(M4&gt;=$H$2,($H$2-H5),M4-D5)),0)</f>
        <v>0</v>
      </c>
      <c r="G5" s="4">
        <f>IF(M4*Invoer!$B$7/12&gt;=0,M4*Invoer!$B$7/12,0)</f>
        <v>0</v>
      </c>
      <c r="H5" s="4">
        <f>ABS(PMT(Invoer!$B$7/12,360-C5+1,IF(M4&gt;=0,M4,0),0))</f>
        <v>0</v>
      </c>
      <c r="I5" s="4">
        <f t="shared" si="3"/>
        <v>0</v>
      </c>
      <c r="J5" s="4">
        <f t="shared" si="0"/>
        <v>0</v>
      </c>
      <c r="K5" s="4">
        <f t="shared" si="4"/>
        <v>0</v>
      </c>
      <c r="L5" s="4">
        <f t="shared" si="5"/>
        <v>0</v>
      </c>
      <c r="M5" s="4">
        <f t="shared" si="8"/>
        <v>0</v>
      </c>
      <c r="N5" s="4">
        <f t="shared" si="6"/>
        <v>0</v>
      </c>
    </row>
    <row r="6" spans="1:19" x14ac:dyDescent="0.25">
      <c r="A6" s="15">
        <f t="shared" si="7"/>
        <v>41852</v>
      </c>
      <c r="B6">
        <f t="shared" si="1"/>
        <v>1</v>
      </c>
      <c r="C6">
        <v>5</v>
      </c>
      <c r="D6" s="4">
        <f t="shared" si="2"/>
        <v>0</v>
      </c>
      <c r="E6" s="4">
        <f>IF(ISNA(VLOOKUP(A6,'Extra aflossing'!A:F,3,0)),0,VLOOKUP(A6,'Extra aflossing'!A:F,3,0))</f>
        <v>0</v>
      </c>
      <c r="F6" s="4">
        <f>IF(A6&lt;=Invoer!$B$20,IF(M5&gt;=0,IF(M5&gt;=$H$2,($H$2-H6),M5-D6)),0)</f>
        <v>0</v>
      </c>
      <c r="G6" s="4">
        <f>IF(M5*Invoer!$B$7/12&gt;=0,M5*Invoer!$B$7/12,0)</f>
        <v>0</v>
      </c>
      <c r="H6" s="4">
        <f>ABS(PMT(Invoer!$B$7/12,360-C6+1,IF(M5&gt;=0,M5,0),0))</f>
        <v>0</v>
      </c>
      <c r="I6" s="4">
        <f t="shared" si="3"/>
        <v>0</v>
      </c>
      <c r="J6" s="4">
        <f t="shared" si="0"/>
        <v>0</v>
      </c>
      <c r="K6" s="4">
        <f t="shared" si="4"/>
        <v>0</v>
      </c>
      <c r="L6" s="4">
        <f t="shared" si="5"/>
        <v>0</v>
      </c>
      <c r="M6" s="4">
        <f t="shared" si="8"/>
        <v>0</v>
      </c>
      <c r="N6" s="4">
        <f t="shared" si="6"/>
        <v>0</v>
      </c>
    </row>
    <row r="7" spans="1:19" x14ac:dyDescent="0.25">
      <c r="A7" s="15">
        <f t="shared" si="7"/>
        <v>41883</v>
      </c>
      <c r="B7">
        <f t="shared" si="1"/>
        <v>1</v>
      </c>
      <c r="C7">
        <v>6</v>
      </c>
      <c r="D7" s="4">
        <f t="shared" si="2"/>
        <v>0</v>
      </c>
      <c r="E7" s="4">
        <f>IF(ISNA(VLOOKUP(A7,'Extra aflossing'!A:F,3,0)),0,VLOOKUP(A7,'Extra aflossing'!A:F,3,0))</f>
        <v>0</v>
      </c>
      <c r="F7" s="4">
        <f>IF(A7&lt;=Invoer!$B$20,IF(M6&gt;=0,IF(M6&gt;=$H$2,($H$2-H7),M6-D7)),0)</f>
        <v>0</v>
      </c>
      <c r="G7" s="4">
        <f>IF(M6*Invoer!$B$7/12&gt;=0,M6*Invoer!$B$7/12,0)</f>
        <v>0</v>
      </c>
      <c r="H7" s="4">
        <f>ABS(PMT(Invoer!$B$7/12,360-C7+1,IF(M6&gt;=0,M6,0),0))</f>
        <v>0</v>
      </c>
      <c r="I7" s="4">
        <f t="shared" si="3"/>
        <v>0</v>
      </c>
      <c r="J7" s="4">
        <f t="shared" si="0"/>
        <v>0</v>
      </c>
      <c r="K7" s="4">
        <f t="shared" si="4"/>
        <v>0</v>
      </c>
      <c r="L7" s="4">
        <f t="shared" si="5"/>
        <v>0</v>
      </c>
      <c r="M7" s="4">
        <f t="shared" si="8"/>
        <v>0</v>
      </c>
      <c r="N7" s="4">
        <f t="shared" si="6"/>
        <v>0</v>
      </c>
    </row>
    <row r="8" spans="1:19" x14ac:dyDescent="0.25">
      <c r="A8" s="15">
        <f t="shared" si="7"/>
        <v>41913</v>
      </c>
      <c r="B8">
        <f t="shared" si="1"/>
        <v>1</v>
      </c>
      <c r="C8">
        <v>7</v>
      </c>
      <c r="D8" s="4">
        <f t="shared" si="2"/>
        <v>0</v>
      </c>
      <c r="E8" s="4">
        <f>IF(ISNA(VLOOKUP(A8,'Extra aflossing'!A:F,3,0)),0,VLOOKUP(A8,'Extra aflossing'!A:F,3,0))</f>
        <v>0</v>
      </c>
      <c r="F8" s="4">
        <f>IF(A8&lt;=Invoer!$B$20,IF(M7&gt;=0,IF(M7&gt;=$H$2,($H$2-H8),M7-D8)),0)</f>
        <v>0</v>
      </c>
      <c r="G8" s="4">
        <f>IF(M7*Invoer!$B$7/12&gt;=0,M7*Invoer!$B$7/12,0)</f>
        <v>0</v>
      </c>
      <c r="H8" s="4">
        <f>ABS(PMT(Invoer!$B$7/12,360-C8+1,IF(M7&gt;=0,M7,0),0))</f>
        <v>0</v>
      </c>
      <c r="I8" s="4">
        <f t="shared" si="3"/>
        <v>0</v>
      </c>
      <c r="J8" s="4">
        <f t="shared" si="0"/>
        <v>0</v>
      </c>
      <c r="K8" s="4">
        <f t="shared" si="4"/>
        <v>0</v>
      </c>
      <c r="L8" s="4">
        <f t="shared" si="5"/>
        <v>0</v>
      </c>
      <c r="M8" s="4">
        <f t="shared" si="8"/>
        <v>0</v>
      </c>
      <c r="N8" s="4">
        <f t="shared" si="6"/>
        <v>0</v>
      </c>
      <c r="P8" t="s">
        <v>87</v>
      </c>
    </row>
    <row r="9" spans="1:19" x14ac:dyDescent="0.25">
      <c r="A9" s="15">
        <f t="shared" si="7"/>
        <v>41944</v>
      </c>
      <c r="B9">
        <f t="shared" si="1"/>
        <v>1</v>
      </c>
      <c r="C9">
        <v>8</v>
      </c>
      <c r="D9" s="4">
        <f t="shared" si="2"/>
        <v>0</v>
      </c>
      <c r="E9" s="4">
        <f>IF(ISNA(VLOOKUP(A9,'Extra aflossing'!A:F,3,0)),0,VLOOKUP(A9,'Extra aflossing'!A:F,3,0))</f>
        <v>0</v>
      </c>
      <c r="F9" s="4">
        <f>IF(A9&lt;=Invoer!$B$20,IF(M8&gt;=0,IF(M8&gt;=$H$2,($H$2-H9),M8-D9)),0)</f>
        <v>0</v>
      </c>
      <c r="G9" s="4">
        <f>IF(M8*Invoer!$B$7/12&gt;=0,M8*Invoer!$B$7/12,0)</f>
        <v>0</v>
      </c>
      <c r="H9" s="4">
        <f>ABS(PMT(Invoer!$B$7/12,360-C9+1,IF(M8&gt;=0,M8,0),0))</f>
        <v>0</v>
      </c>
      <c r="I9" s="4">
        <f t="shared" si="3"/>
        <v>0</v>
      </c>
      <c r="J9" s="4">
        <f t="shared" si="0"/>
        <v>0</v>
      </c>
      <c r="K9" s="4">
        <f t="shared" si="4"/>
        <v>0</v>
      </c>
      <c r="L9" s="4">
        <f t="shared" si="5"/>
        <v>0</v>
      </c>
      <c r="M9" s="4">
        <f t="shared" si="8"/>
        <v>0</v>
      </c>
      <c r="N9" s="4">
        <f t="shared" si="6"/>
        <v>0</v>
      </c>
    </row>
    <row r="10" spans="1:19" x14ac:dyDescent="0.25">
      <c r="A10" s="15">
        <f t="shared" si="7"/>
        <v>41974</v>
      </c>
      <c r="B10">
        <f t="shared" si="1"/>
        <v>1</v>
      </c>
      <c r="C10">
        <v>9</v>
      </c>
      <c r="D10" s="4">
        <f t="shared" si="2"/>
        <v>0</v>
      </c>
      <c r="E10" s="4">
        <f>IF(ISNA(VLOOKUP(A10,'Extra aflossing'!A:F,3,0)),0,VLOOKUP(A10,'Extra aflossing'!A:F,3,0))</f>
        <v>0</v>
      </c>
      <c r="F10" s="4">
        <f>IF(A10&lt;=Invoer!$B$20,IF(M9&gt;=0,IF(M9&gt;=$H$2,($H$2-H10),M9-D10)),0)</f>
        <v>0</v>
      </c>
      <c r="G10" s="4">
        <f>IF(M9*Invoer!$B$7/12&gt;=0,M9*Invoer!$B$7/12,0)</f>
        <v>0</v>
      </c>
      <c r="H10" s="4">
        <f>ABS(PMT(Invoer!$B$7/12,360-C10+1,IF(M9&gt;=0,M9,0),0))</f>
        <v>0</v>
      </c>
      <c r="I10" s="4">
        <f t="shared" si="3"/>
        <v>0</v>
      </c>
      <c r="J10" s="4">
        <f t="shared" si="0"/>
        <v>0</v>
      </c>
      <c r="K10" s="4">
        <f t="shared" si="4"/>
        <v>0</v>
      </c>
      <c r="L10" s="4">
        <f t="shared" si="5"/>
        <v>0</v>
      </c>
      <c r="M10" s="4">
        <f t="shared" si="8"/>
        <v>0</v>
      </c>
      <c r="N10" s="4">
        <f t="shared" si="6"/>
        <v>0</v>
      </c>
    </row>
    <row r="11" spans="1:19" x14ac:dyDescent="0.25">
      <c r="A11" s="15">
        <f t="shared" si="7"/>
        <v>42005</v>
      </c>
      <c r="B11">
        <f t="shared" si="1"/>
        <v>1</v>
      </c>
      <c r="C11">
        <v>10</v>
      </c>
      <c r="D11" s="4">
        <f t="shared" si="2"/>
        <v>0</v>
      </c>
      <c r="E11" s="4">
        <f>IF(ISNA(VLOOKUP(A11,'Extra aflossing'!A:F,3,0)),0,VLOOKUP(A11,'Extra aflossing'!A:F,3,0))</f>
        <v>0</v>
      </c>
      <c r="F11" s="4">
        <f>IF(A11&lt;=Invoer!$B$20,IF(M10&gt;=0,IF(M10&gt;=$H$2,($H$2-H11),M10-D11)),0)</f>
        <v>0</v>
      </c>
      <c r="G11" s="4">
        <f>IF(M10*Invoer!$B$7/12&gt;=0,M10*Invoer!$B$7/12,0)</f>
        <v>0</v>
      </c>
      <c r="H11" s="4">
        <f>ABS(PMT(Invoer!$B$7/12,360-C11+1,IF(M10&gt;=0,M10,0),0))</f>
        <v>0</v>
      </c>
      <c r="I11" s="4">
        <f t="shared" si="3"/>
        <v>0</v>
      </c>
      <c r="J11" s="4">
        <f t="shared" si="0"/>
        <v>0</v>
      </c>
      <c r="K11" s="4">
        <f t="shared" si="4"/>
        <v>0</v>
      </c>
      <c r="L11" s="4">
        <f t="shared" si="5"/>
        <v>0</v>
      </c>
      <c r="M11" s="4">
        <f t="shared" si="8"/>
        <v>0</v>
      </c>
      <c r="N11" s="4">
        <f t="shared" si="6"/>
        <v>0</v>
      </c>
    </row>
    <row r="12" spans="1:19" x14ac:dyDescent="0.25">
      <c r="A12" s="15">
        <f t="shared" si="7"/>
        <v>42036</v>
      </c>
      <c r="B12">
        <f t="shared" si="1"/>
        <v>1</v>
      </c>
      <c r="C12">
        <v>11</v>
      </c>
      <c r="D12" s="4">
        <f t="shared" si="2"/>
        <v>0</v>
      </c>
      <c r="E12" s="4">
        <f>IF(ISNA(VLOOKUP(A12,'Extra aflossing'!A:F,3,0)),0,VLOOKUP(A12,'Extra aflossing'!A:F,3,0))</f>
        <v>0</v>
      </c>
      <c r="F12" s="4">
        <f>IF(A12&lt;=Invoer!$B$20,IF(M11&gt;=0,IF(M11&gt;=$H$2,($H$2-H12),M11-D12)),0)</f>
        <v>0</v>
      </c>
      <c r="G12" s="4">
        <f>IF(M11*Invoer!$B$7/12&gt;=0,M11*Invoer!$B$7/12,0)</f>
        <v>0</v>
      </c>
      <c r="H12" s="4">
        <f>ABS(PMT(Invoer!$B$7/12,360-C12+1,IF(M11&gt;=0,M11,0),0))</f>
        <v>0</v>
      </c>
      <c r="I12" s="4">
        <f t="shared" si="3"/>
        <v>0</v>
      </c>
      <c r="J12" s="4">
        <f t="shared" si="0"/>
        <v>0</v>
      </c>
      <c r="K12" s="4">
        <f t="shared" si="4"/>
        <v>0</v>
      </c>
      <c r="L12" s="4">
        <f t="shared" si="5"/>
        <v>0</v>
      </c>
      <c r="M12" s="4">
        <f t="shared" si="8"/>
        <v>0</v>
      </c>
      <c r="N12" s="4">
        <f t="shared" si="6"/>
        <v>0</v>
      </c>
    </row>
    <row r="13" spans="1:19" x14ac:dyDescent="0.25">
      <c r="A13" s="15">
        <f t="shared" si="7"/>
        <v>42064</v>
      </c>
      <c r="B13">
        <f t="shared" si="1"/>
        <v>1</v>
      </c>
      <c r="C13">
        <v>12</v>
      </c>
      <c r="D13" s="4">
        <f t="shared" si="2"/>
        <v>0</v>
      </c>
      <c r="E13" s="4">
        <f>IF(ISNA(VLOOKUP(A13,'Extra aflossing'!A:F,3,0)),0,VLOOKUP(A13,'Extra aflossing'!A:F,3,0))</f>
        <v>0</v>
      </c>
      <c r="F13" s="4">
        <f>IF(A13&lt;=Invoer!$B$20,IF(M12&gt;=0,IF(M12&gt;=$H$2,($H$2-H13),M12-D13)),0)</f>
        <v>0</v>
      </c>
      <c r="G13" s="4">
        <f>IF(M12*Invoer!$B$7/12&gt;=0,M12*Invoer!$B$7/12,0)</f>
        <v>0</v>
      </c>
      <c r="H13" s="4">
        <f>ABS(PMT(Invoer!$B$7/12,360-C13+1,IF(M12&gt;=0,M12,0),0))</f>
        <v>0</v>
      </c>
      <c r="I13" s="4">
        <f t="shared" si="3"/>
        <v>0</v>
      </c>
      <c r="J13" s="4">
        <f t="shared" si="0"/>
        <v>0</v>
      </c>
      <c r="K13" s="4">
        <f t="shared" si="4"/>
        <v>0</v>
      </c>
      <c r="L13" s="4">
        <f t="shared" si="5"/>
        <v>0</v>
      </c>
      <c r="M13" s="4">
        <f t="shared" si="8"/>
        <v>0</v>
      </c>
      <c r="N13" s="4">
        <f t="shared" si="6"/>
        <v>0</v>
      </c>
    </row>
    <row r="14" spans="1:19" x14ac:dyDescent="0.25">
      <c r="A14" s="15">
        <f t="shared" si="7"/>
        <v>42095</v>
      </c>
      <c r="B14">
        <f t="shared" si="1"/>
        <v>2</v>
      </c>
      <c r="C14">
        <v>13</v>
      </c>
      <c r="D14" s="4">
        <f t="shared" si="2"/>
        <v>0</v>
      </c>
      <c r="E14" s="4">
        <f>IF(ISNA(VLOOKUP(A14,'Extra aflossing'!A:F,3,0)),0,VLOOKUP(A14,'Extra aflossing'!A:F,3,0))</f>
        <v>0</v>
      </c>
      <c r="F14" s="4">
        <f>IF(A14&lt;=Invoer!$B$20,IF(M13&gt;=0,IF(M13&gt;=$H$2,($H$2-H14),M13-D14)),0)</f>
        <v>0</v>
      </c>
      <c r="G14" s="4">
        <f>IF(M13*Invoer!$B$7/12&gt;=0,M13*Invoer!$B$7/12,0)</f>
        <v>0</v>
      </c>
      <c r="H14" s="4">
        <f>ABS(PMT(Invoer!$B$7/12,360-C14+1,IF(M13&gt;=0,M13,0),0))</f>
        <v>0</v>
      </c>
      <c r="I14" s="4">
        <f t="shared" si="3"/>
        <v>0</v>
      </c>
      <c r="J14" s="4">
        <f t="shared" si="0"/>
        <v>0</v>
      </c>
      <c r="K14" s="4">
        <f t="shared" si="4"/>
        <v>0</v>
      </c>
      <c r="L14" s="4">
        <f t="shared" si="5"/>
        <v>0</v>
      </c>
      <c r="M14" s="4">
        <f t="shared" si="8"/>
        <v>0</v>
      </c>
      <c r="N14" s="4">
        <f t="shared" si="6"/>
        <v>0</v>
      </c>
    </row>
    <row r="15" spans="1:19" x14ac:dyDescent="0.25">
      <c r="A15" s="15">
        <f>DATE(YEAR(A14),MONTH(A14)+1,DAY(A14))</f>
        <v>42125</v>
      </c>
      <c r="B15">
        <f t="shared" si="1"/>
        <v>2</v>
      </c>
      <c r="C15">
        <v>14</v>
      </c>
      <c r="D15" s="4">
        <f t="shared" si="2"/>
        <v>0</v>
      </c>
      <c r="E15" s="4">
        <f>IF(ISNA(VLOOKUP(A15,'Extra aflossing'!A:F,3,0)),0,VLOOKUP(A15,'Extra aflossing'!A:F,3,0))</f>
        <v>0</v>
      </c>
      <c r="F15" s="4">
        <f>IF(A15&lt;=Invoer!$B$20,IF(M14&gt;=0,IF(M14&gt;=$H$2,($H$2-H15),M14-D15)),0)</f>
        <v>0</v>
      </c>
      <c r="G15" s="4">
        <f>IF(M14*Invoer!$B$7/12&gt;=0,M14*Invoer!$B$7/12,0)</f>
        <v>0</v>
      </c>
      <c r="H15" s="4">
        <f>ABS(PMT(Invoer!$B$7/12,360-C15+1,IF(M14&gt;=0,M14,0),0))</f>
        <v>0</v>
      </c>
      <c r="I15" s="4">
        <f t="shared" si="3"/>
        <v>0</v>
      </c>
      <c r="J15" s="4">
        <f t="shared" si="0"/>
        <v>0</v>
      </c>
      <c r="K15" s="4">
        <f t="shared" si="4"/>
        <v>0</v>
      </c>
      <c r="L15" s="4">
        <f t="shared" si="5"/>
        <v>0</v>
      </c>
      <c r="M15" s="4">
        <f t="shared" si="8"/>
        <v>0</v>
      </c>
      <c r="N15" s="4">
        <f t="shared" si="6"/>
        <v>0</v>
      </c>
    </row>
    <row r="16" spans="1:19" x14ac:dyDescent="0.25">
      <c r="A16" s="15">
        <f t="shared" si="7"/>
        <v>42156</v>
      </c>
      <c r="B16">
        <f t="shared" si="1"/>
        <v>2</v>
      </c>
      <c r="C16">
        <v>15</v>
      </c>
      <c r="D16" s="4">
        <f t="shared" si="2"/>
        <v>0</v>
      </c>
      <c r="E16" s="4">
        <f>IF(ISNA(VLOOKUP(A16,'Extra aflossing'!A:F,3,0)),0,VLOOKUP(A16,'Extra aflossing'!A:F,3,0))</f>
        <v>0</v>
      </c>
      <c r="F16" s="4">
        <f>IF(A16&lt;=Invoer!$B$20,IF(M15&gt;=0,IF(M15&gt;=$H$2,($H$2-H16),M15-D16)),0)</f>
        <v>0</v>
      </c>
      <c r="G16" s="4">
        <f>IF(M15*Invoer!$B$7/12&gt;=0,M15*Invoer!$B$7/12,0)</f>
        <v>0</v>
      </c>
      <c r="H16" s="4">
        <f>ABS(PMT(Invoer!$B$7/12,360-C16+1,IF(M15&gt;=0,M15,0),0))</f>
        <v>0</v>
      </c>
      <c r="I16" s="4">
        <f t="shared" si="3"/>
        <v>0</v>
      </c>
      <c r="J16" s="4">
        <f t="shared" si="0"/>
        <v>0</v>
      </c>
      <c r="K16" s="4">
        <f t="shared" si="4"/>
        <v>0</v>
      </c>
      <c r="L16" s="4">
        <f t="shared" si="5"/>
        <v>0</v>
      </c>
      <c r="M16" s="4">
        <f t="shared" si="8"/>
        <v>0</v>
      </c>
      <c r="N16" s="4">
        <f t="shared" si="6"/>
        <v>0</v>
      </c>
    </row>
    <row r="17" spans="1:14" x14ac:dyDescent="0.25">
      <c r="A17" s="15">
        <f t="shared" si="7"/>
        <v>42186</v>
      </c>
      <c r="B17">
        <f t="shared" si="1"/>
        <v>2</v>
      </c>
      <c r="C17">
        <v>16</v>
      </c>
      <c r="D17" s="4">
        <f t="shared" si="2"/>
        <v>0</v>
      </c>
      <c r="E17" s="4">
        <f>IF(ISNA(VLOOKUP(A17,'Extra aflossing'!A:F,3,0)),0,VLOOKUP(A17,'Extra aflossing'!A:F,3,0))</f>
        <v>0</v>
      </c>
      <c r="F17" s="4">
        <f>IF(A17&lt;=Invoer!$B$20,IF(M16&gt;=0,IF(M16&gt;=$H$2,($H$2-H17),M16-D17)),0)</f>
        <v>0</v>
      </c>
      <c r="G17" s="4">
        <f>IF(M16*Invoer!$B$7/12&gt;=0,M16*Invoer!$B$7/12,0)</f>
        <v>0</v>
      </c>
      <c r="H17" s="4">
        <f>ABS(PMT(Invoer!$B$7/12,360-C17+1,IF(M16&gt;=0,M16,0),0))</f>
        <v>0</v>
      </c>
      <c r="I17" s="4">
        <f t="shared" si="3"/>
        <v>0</v>
      </c>
      <c r="J17" s="4">
        <f t="shared" si="0"/>
        <v>0</v>
      </c>
      <c r="K17" s="4">
        <f t="shared" si="4"/>
        <v>0</v>
      </c>
      <c r="L17" s="4">
        <f t="shared" si="5"/>
        <v>0</v>
      </c>
      <c r="M17" s="4">
        <f t="shared" si="8"/>
        <v>0</v>
      </c>
      <c r="N17" s="4">
        <f t="shared" si="6"/>
        <v>0</v>
      </c>
    </row>
    <row r="18" spans="1:14" x14ac:dyDescent="0.25">
      <c r="A18" s="15">
        <f t="shared" si="7"/>
        <v>42217</v>
      </c>
      <c r="B18">
        <f t="shared" si="1"/>
        <v>2</v>
      </c>
      <c r="C18">
        <v>17</v>
      </c>
      <c r="D18" s="4">
        <f t="shared" si="2"/>
        <v>0</v>
      </c>
      <c r="E18" s="4">
        <f>IF(ISNA(VLOOKUP(A18,'Extra aflossing'!A:F,3,0)),0,VLOOKUP(A18,'Extra aflossing'!A:F,3,0))</f>
        <v>0</v>
      </c>
      <c r="F18" s="4">
        <f>IF(A18&lt;=Invoer!$B$20,IF(M17&gt;=0,IF(M17&gt;=$H$2,($H$2-H18),M17-D18)),0)</f>
        <v>0</v>
      </c>
      <c r="G18" s="4">
        <f>IF(M17*Invoer!$B$7/12&gt;=0,M17*Invoer!$B$7/12,0)</f>
        <v>0</v>
      </c>
      <c r="H18" s="4">
        <f>ABS(PMT(Invoer!$B$7/12,360-C18+1,IF(M17&gt;=0,M17,0),0))</f>
        <v>0</v>
      </c>
      <c r="I18" s="4">
        <f t="shared" si="3"/>
        <v>0</v>
      </c>
      <c r="J18" s="4">
        <f t="shared" si="0"/>
        <v>0</v>
      </c>
      <c r="K18" s="4">
        <f t="shared" si="4"/>
        <v>0</v>
      </c>
      <c r="L18" s="4">
        <f t="shared" si="5"/>
        <v>0</v>
      </c>
      <c r="M18" s="4">
        <f t="shared" si="8"/>
        <v>0</v>
      </c>
      <c r="N18" s="4">
        <f t="shared" si="6"/>
        <v>0</v>
      </c>
    </row>
    <row r="19" spans="1:14" x14ac:dyDescent="0.25">
      <c r="A19" s="15">
        <f t="shared" si="7"/>
        <v>42248</v>
      </c>
      <c r="B19">
        <f t="shared" si="1"/>
        <v>2</v>
      </c>
      <c r="C19">
        <v>18</v>
      </c>
      <c r="D19" s="4">
        <f t="shared" si="2"/>
        <v>0</v>
      </c>
      <c r="E19" s="4">
        <f>IF(ISNA(VLOOKUP(A19,'Extra aflossing'!A:F,3,0)),0,VLOOKUP(A19,'Extra aflossing'!A:F,3,0))</f>
        <v>0</v>
      </c>
      <c r="F19" s="4">
        <f>IF(A19&lt;=Invoer!$B$20,IF(M18&gt;=0,IF(M18&gt;=$H$2,($H$2-H19),M18-D19)),0)</f>
        <v>0</v>
      </c>
      <c r="G19" s="4">
        <f>IF(M18*Invoer!$B$7/12&gt;=0,M18*Invoer!$B$7/12,0)</f>
        <v>0</v>
      </c>
      <c r="H19" s="4">
        <f>ABS(PMT(Invoer!$B$7/12,360-C19+1,IF(M18&gt;=0,M18,0),0))</f>
        <v>0</v>
      </c>
      <c r="I19" s="4">
        <f t="shared" si="3"/>
        <v>0</v>
      </c>
      <c r="J19" s="4">
        <f t="shared" si="0"/>
        <v>0</v>
      </c>
      <c r="K19" s="4">
        <f t="shared" si="4"/>
        <v>0</v>
      </c>
      <c r="L19" s="4">
        <f t="shared" si="5"/>
        <v>0</v>
      </c>
      <c r="M19" s="4">
        <f t="shared" si="8"/>
        <v>0</v>
      </c>
      <c r="N19" s="4">
        <f t="shared" si="6"/>
        <v>0</v>
      </c>
    </row>
    <row r="20" spans="1:14" x14ac:dyDescent="0.25">
      <c r="A20" s="15">
        <f t="shared" si="7"/>
        <v>42278</v>
      </c>
      <c r="B20">
        <f t="shared" si="1"/>
        <v>2</v>
      </c>
      <c r="C20">
        <v>19</v>
      </c>
      <c r="D20" s="4">
        <f t="shared" si="2"/>
        <v>0</v>
      </c>
      <c r="E20" s="4">
        <f>IF(ISNA(VLOOKUP(A20,'Extra aflossing'!A:F,3,0)),0,VLOOKUP(A20,'Extra aflossing'!A:F,3,0))</f>
        <v>0</v>
      </c>
      <c r="F20" s="4">
        <f>IF(A20&lt;=Invoer!$B$20,IF(M19&gt;=0,IF(M19&gt;=$H$2,($H$2-H20),M19-D20)),0)</f>
        <v>0</v>
      </c>
      <c r="G20" s="4">
        <f>IF(M19*Invoer!$B$7/12&gt;=0,M19*Invoer!$B$7/12,0)</f>
        <v>0</v>
      </c>
      <c r="H20" s="4">
        <f>ABS(PMT(Invoer!$B$7/12,360-C20+1,IF(M19&gt;=0,M19,0),0))</f>
        <v>0</v>
      </c>
      <c r="I20" s="4">
        <f t="shared" si="3"/>
        <v>0</v>
      </c>
      <c r="J20" s="4">
        <f t="shared" si="0"/>
        <v>0</v>
      </c>
      <c r="K20" s="4">
        <f t="shared" si="4"/>
        <v>0</v>
      </c>
      <c r="L20" s="4">
        <f t="shared" si="5"/>
        <v>0</v>
      </c>
      <c r="M20" s="4">
        <f t="shared" si="8"/>
        <v>0</v>
      </c>
      <c r="N20" s="4">
        <f t="shared" si="6"/>
        <v>0</v>
      </c>
    </row>
    <row r="21" spans="1:14" x14ac:dyDescent="0.25">
      <c r="A21" s="15">
        <f t="shared" si="7"/>
        <v>42309</v>
      </c>
      <c r="B21">
        <f t="shared" si="1"/>
        <v>2</v>
      </c>
      <c r="C21">
        <v>20</v>
      </c>
      <c r="D21" s="4">
        <f t="shared" si="2"/>
        <v>0</v>
      </c>
      <c r="E21" s="4">
        <f>IF(ISNA(VLOOKUP(A21,'Extra aflossing'!A:F,3,0)),0,VLOOKUP(A21,'Extra aflossing'!A:F,3,0))</f>
        <v>0</v>
      </c>
      <c r="F21" s="4">
        <f>IF(A21&lt;=Invoer!$B$20,IF(M20&gt;=0,IF(M20&gt;=$H$2,($H$2-H21),M20-D21)),0)</f>
        <v>0</v>
      </c>
      <c r="G21" s="4">
        <f>IF(M20*Invoer!$B$7/12&gt;=0,M20*Invoer!$B$7/12,0)</f>
        <v>0</v>
      </c>
      <c r="H21" s="4">
        <f>ABS(PMT(Invoer!$B$7/12,360-C21+1,IF(M20&gt;=0,M20,0),0))</f>
        <v>0</v>
      </c>
      <c r="I21" s="4">
        <f t="shared" si="3"/>
        <v>0</v>
      </c>
      <c r="J21" s="4">
        <f t="shared" si="0"/>
        <v>0</v>
      </c>
      <c r="K21" s="4">
        <f t="shared" si="4"/>
        <v>0</v>
      </c>
      <c r="L21" s="4">
        <f t="shared" si="5"/>
        <v>0</v>
      </c>
      <c r="M21" s="4">
        <f t="shared" si="8"/>
        <v>0</v>
      </c>
      <c r="N21" s="4">
        <f t="shared" si="6"/>
        <v>0</v>
      </c>
    </row>
    <row r="22" spans="1:14" x14ac:dyDescent="0.25">
      <c r="A22" s="15">
        <f t="shared" si="7"/>
        <v>42339</v>
      </c>
      <c r="B22">
        <f t="shared" si="1"/>
        <v>2</v>
      </c>
      <c r="C22">
        <v>21</v>
      </c>
      <c r="D22" s="4">
        <f t="shared" si="2"/>
        <v>0</v>
      </c>
      <c r="E22" s="4">
        <f>IF(ISNA(VLOOKUP(A22,'Extra aflossing'!A:F,3,0)),0,VLOOKUP(A22,'Extra aflossing'!A:F,3,0))</f>
        <v>0</v>
      </c>
      <c r="F22" s="4">
        <f>IF(A22&lt;=Invoer!$B$20,IF(M21&gt;=0,IF(M21&gt;=$H$2,($H$2-H22),M21-D22)),0)</f>
        <v>0</v>
      </c>
      <c r="G22" s="4">
        <f>IF(M21*Invoer!$B$7/12&gt;=0,M21*Invoer!$B$7/12,0)</f>
        <v>0</v>
      </c>
      <c r="H22" s="4">
        <f>ABS(PMT(Invoer!$B$7/12,360-C22+1,IF(M21&gt;=0,M21,0),0))</f>
        <v>0</v>
      </c>
      <c r="I22" s="4">
        <f t="shared" si="3"/>
        <v>0</v>
      </c>
      <c r="J22" s="4">
        <f t="shared" si="0"/>
        <v>0</v>
      </c>
      <c r="K22" s="4">
        <f t="shared" si="4"/>
        <v>0</v>
      </c>
      <c r="L22" s="4">
        <f t="shared" si="5"/>
        <v>0</v>
      </c>
      <c r="M22" s="4">
        <f t="shared" si="8"/>
        <v>0</v>
      </c>
      <c r="N22" s="4">
        <f t="shared" si="6"/>
        <v>0</v>
      </c>
    </row>
    <row r="23" spans="1:14" x14ac:dyDescent="0.25">
      <c r="A23" s="15">
        <f t="shared" si="7"/>
        <v>42370</v>
      </c>
      <c r="B23">
        <f t="shared" si="1"/>
        <v>2</v>
      </c>
      <c r="C23">
        <v>22</v>
      </c>
      <c r="D23" s="4">
        <f t="shared" si="2"/>
        <v>0</v>
      </c>
      <c r="E23" s="4">
        <f>IF(ISNA(VLOOKUP(A23,'Extra aflossing'!A:F,3,0)),0,VLOOKUP(A23,'Extra aflossing'!A:F,3,0))</f>
        <v>0</v>
      </c>
      <c r="F23" s="4">
        <f>IF(A23&lt;=Invoer!$B$20,IF(M22&gt;=0,IF(M22&gt;=$H$2,($H$2-H23),M22-D23)),0)</f>
        <v>0</v>
      </c>
      <c r="G23" s="4">
        <f>IF(M22*Invoer!$B$7/12&gt;=0,M22*Invoer!$B$7/12,0)</f>
        <v>0</v>
      </c>
      <c r="H23" s="4">
        <f>ABS(PMT(Invoer!$B$7/12,360-C23+1,IF(M22&gt;=0,M22,0),0))</f>
        <v>0</v>
      </c>
      <c r="I23" s="4">
        <f t="shared" si="3"/>
        <v>0</v>
      </c>
      <c r="J23" s="4">
        <f t="shared" si="0"/>
        <v>0</v>
      </c>
      <c r="K23" s="4">
        <f t="shared" si="4"/>
        <v>0</v>
      </c>
      <c r="L23" s="4">
        <f t="shared" si="5"/>
        <v>0</v>
      </c>
      <c r="M23" s="4">
        <f t="shared" si="8"/>
        <v>0</v>
      </c>
      <c r="N23" s="4">
        <f t="shared" si="6"/>
        <v>0</v>
      </c>
    </row>
    <row r="24" spans="1:14" x14ac:dyDescent="0.25">
      <c r="A24" s="15">
        <f t="shared" si="7"/>
        <v>42401</v>
      </c>
      <c r="B24">
        <f t="shared" si="1"/>
        <v>2</v>
      </c>
      <c r="C24">
        <v>23</v>
      </c>
      <c r="D24" s="4">
        <f t="shared" si="2"/>
        <v>0</v>
      </c>
      <c r="E24" s="4">
        <f>IF(ISNA(VLOOKUP(A24,'Extra aflossing'!A:F,3,0)),0,VLOOKUP(A24,'Extra aflossing'!A:F,3,0))</f>
        <v>0</v>
      </c>
      <c r="F24" s="4">
        <f>IF(A24&lt;=Invoer!$B$20,IF(M23&gt;=0,IF(M23&gt;=$H$2,($H$2-H24),M23-D24)),0)</f>
        <v>0</v>
      </c>
      <c r="G24" s="4">
        <f>IF(M23*Invoer!$B$7/12&gt;=0,M23*Invoer!$B$7/12,0)</f>
        <v>0</v>
      </c>
      <c r="H24" s="4">
        <f>ABS(PMT(Invoer!$B$7/12,360-C24+1,IF(M23&gt;=0,M23,0),0))</f>
        <v>0</v>
      </c>
      <c r="I24" s="4">
        <f t="shared" si="3"/>
        <v>0</v>
      </c>
      <c r="J24" s="4">
        <f t="shared" si="0"/>
        <v>0</v>
      </c>
      <c r="K24" s="4">
        <f t="shared" si="4"/>
        <v>0</v>
      </c>
      <c r="L24" s="4">
        <f t="shared" si="5"/>
        <v>0</v>
      </c>
      <c r="M24" s="4">
        <f t="shared" si="8"/>
        <v>0</v>
      </c>
      <c r="N24" s="4">
        <f t="shared" si="6"/>
        <v>0</v>
      </c>
    </row>
    <row r="25" spans="1:14" x14ac:dyDescent="0.25">
      <c r="A25" s="15">
        <f t="shared" si="7"/>
        <v>42430</v>
      </c>
      <c r="B25">
        <f t="shared" si="1"/>
        <v>2</v>
      </c>
      <c r="C25">
        <v>24</v>
      </c>
      <c r="D25" s="4">
        <f t="shared" si="2"/>
        <v>0</v>
      </c>
      <c r="E25" s="4">
        <f>IF(ISNA(VLOOKUP(A25,'Extra aflossing'!A:F,3,0)),0,VLOOKUP(A25,'Extra aflossing'!A:F,3,0))</f>
        <v>0</v>
      </c>
      <c r="F25" s="4">
        <f>IF(A25&lt;=Invoer!$B$20,IF(M24&gt;=0,IF(M24&gt;=$H$2,($H$2-H25),M24-D25)),0)</f>
        <v>0</v>
      </c>
      <c r="G25" s="4">
        <f>IF(M24*Invoer!$B$7/12&gt;=0,M24*Invoer!$B$7/12,0)</f>
        <v>0</v>
      </c>
      <c r="H25" s="4">
        <f>ABS(PMT(Invoer!$B$7/12,360-C25+1,IF(M24&gt;=0,M24,0),0))</f>
        <v>0</v>
      </c>
      <c r="I25" s="4">
        <f t="shared" si="3"/>
        <v>0</v>
      </c>
      <c r="J25" s="4">
        <f t="shared" si="0"/>
        <v>0</v>
      </c>
      <c r="K25" s="4">
        <f t="shared" si="4"/>
        <v>0</v>
      </c>
      <c r="L25" s="4">
        <f t="shared" si="5"/>
        <v>0</v>
      </c>
      <c r="M25" s="4">
        <f t="shared" si="8"/>
        <v>0</v>
      </c>
      <c r="N25" s="4">
        <f t="shared" si="6"/>
        <v>0</v>
      </c>
    </row>
    <row r="26" spans="1:14" x14ac:dyDescent="0.25">
      <c r="A26" s="15">
        <f t="shared" si="7"/>
        <v>42461</v>
      </c>
      <c r="B26">
        <f t="shared" si="1"/>
        <v>3</v>
      </c>
      <c r="C26">
        <v>25</v>
      </c>
      <c r="D26" s="4">
        <f t="shared" si="2"/>
        <v>0</v>
      </c>
      <c r="E26" s="4">
        <f>IF(ISNA(VLOOKUP(A26,'Extra aflossing'!A:F,3,0)),0,VLOOKUP(A26,'Extra aflossing'!A:F,3,0))</f>
        <v>0</v>
      </c>
      <c r="F26" s="4">
        <f>IF(A26&lt;=Invoer!$B$20,IF(M25&gt;=0,IF(M25&gt;=$H$2,($H$2-H26),M25-D26)),0)</f>
        <v>0</v>
      </c>
      <c r="G26" s="4">
        <f>IF(M25*Invoer!$B$7/12&gt;=0,M25*Invoer!$B$7/12,0)</f>
        <v>0</v>
      </c>
      <c r="H26" s="4">
        <f>ABS(PMT(Invoer!$B$7/12,360-C26+1,IF(M25&gt;=0,M25,0),0))</f>
        <v>0</v>
      </c>
      <c r="I26" s="4">
        <f t="shared" si="3"/>
        <v>0</v>
      </c>
      <c r="J26" s="4">
        <f t="shared" si="0"/>
        <v>0</v>
      </c>
      <c r="K26" s="4">
        <f t="shared" si="4"/>
        <v>0</v>
      </c>
      <c r="L26" s="4">
        <f t="shared" si="5"/>
        <v>0</v>
      </c>
      <c r="M26" s="4">
        <f t="shared" si="8"/>
        <v>0</v>
      </c>
      <c r="N26" s="4">
        <f t="shared" si="6"/>
        <v>0</v>
      </c>
    </row>
    <row r="27" spans="1:14" x14ac:dyDescent="0.25">
      <c r="A27" s="15">
        <f t="shared" si="7"/>
        <v>42491</v>
      </c>
      <c r="B27">
        <f t="shared" si="1"/>
        <v>3</v>
      </c>
      <c r="C27">
        <v>26</v>
      </c>
      <c r="D27" s="4">
        <f t="shared" si="2"/>
        <v>0</v>
      </c>
      <c r="E27" s="4">
        <f>IF(ISNA(VLOOKUP(A27,'Extra aflossing'!A:F,3,0)),0,VLOOKUP(A27,'Extra aflossing'!A:F,3,0))</f>
        <v>0</v>
      </c>
      <c r="F27" s="4">
        <f>IF(A27&lt;=Invoer!$B$20,IF(M26&gt;=0,IF(M26&gt;=$H$2,($H$2-H27),M26-D27)),0)</f>
        <v>0</v>
      </c>
      <c r="G27" s="4">
        <f>IF(M26*Invoer!$B$7/12&gt;=0,M26*Invoer!$B$7/12,0)</f>
        <v>0</v>
      </c>
      <c r="H27" s="4">
        <f>ABS(PMT(Invoer!$B$7/12,360-C27+1,IF(M26&gt;=0,M26,0),0))</f>
        <v>0</v>
      </c>
      <c r="I27" s="4">
        <f t="shared" si="3"/>
        <v>0</v>
      </c>
      <c r="J27" s="4">
        <f t="shared" si="0"/>
        <v>0</v>
      </c>
      <c r="K27" s="4">
        <f t="shared" si="4"/>
        <v>0</v>
      </c>
      <c r="L27" s="4">
        <f t="shared" si="5"/>
        <v>0</v>
      </c>
      <c r="M27" s="4">
        <f t="shared" si="8"/>
        <v>0</v>
      </c>
      <c r="N27" s="4">
        <f t="shared" si="6"/>
        <v>0</v>
      </c>
    </row>
    <row r="28" spans="1:14" x14ac:dyDescent="0.25">
      <c r="A28" s="15">
        <f t="shared" si="7"/>
        <v>42522</v>
      </c>
      <c r="B28">
        <f t="shared" si="1"/>
        <v>3</v>
      </c>
      <c r="C28">
        <v>27</v>
      </c>
      <c r="D28" s="4">
        <f t="shared" si="2"/>
        <v>0</v>
      </c>
      <c r="E28" s="4">
        <f>IF(ISNA(VLOOKUP(A28,'Extra aflossing'!A:F,3,0)),0,VLOOKUP(A28,'Extra aflossing'!A:F,3,0))</f>
        <v>0</v>
      </c>
      <c r="F28" s="4">
        <f>IF(A28&lt;=Invoer!$B$20,IF(M27&gt;=0,IF(M27&gt;=$H$2,($H$2-H28),M27-D28)),0)</f>
        <v>0</v>
      </c>
      <c r="G28" s="4">
        <f>IF(M27*Invoer!$B$7/12&gt;=0,M27*Invoer!$B$7/12,0)</f>
        <v>0</v>
      </c>
      <c r="H28" s="4">
        <f>ABS(PMT(Invoer!$B$7/12,360-C28+1,IF(M27&gt;=0,M27,0),0))</f>
        <v>0</v>
      </c>
      <c r="I28" s="4">
        <f t="shared" si="3"/>
        <v>0</v>
      </c>
      <c r="J28" s="4">
        <f t="shared" si="0"/>
        <v>0</v>
      </c>
      <c r="K28" s="4">
        <f t="shared" si="4"/>
        <v>0</v>
      </c>
      <c r="L28" s="4">
        <f t="shared" si="5"/>
        <v>0</v>
      </c>
      <c r="M28" s="4">
        <f t="shared" si="8"/>
        <v>0</v>
      </c>
      <c r="N28" s="4">
        <f t="shared" si="6"/>
        <v>0</v>
      </c>
    </row>
    <row r="29" spans="1:14" x14ac:dyDescent="0.25">
      <c r="A29" s="15">
        <f t="shared" si="7"/>
        <v>42552</v>
      </c>
      <c r="B29">
        <f t="shared" si="1"/>
        <v>3</v>
      </c>
      <c r="C29">
        <v>28</v>
      </c>
      <c r="D29" s="4">
        <f t="shared" si="2"/>
        <v>0</v>
      </c>
      <c r="E29" s="4">
        <f>IF(ISNA(VLOOKUP(A29,'Extra aflossing'!A:F,3,0)),0,VLOOKUP(A29,'Extra aflossing'!A:F,3,0))</f>
        <v>0</v>
      </c>
      <c r="F29" s="4">
        <f>IF(A29&lt;=Invoer!$B$20,IF(M28&gt;=0,IF(M28&gt;=$H$2,($H$2-H29),M28-D29)),0)</f>
        <v>0</v>
      </c>
      <c r="G29" s="4">
        <f>IF(M28*Invoer!$B$7/12&gt;=0,M28*Invoer!$B$7/12,0)</f>
        <v>0</v>
      </c>
      <c r="H29" s="4">
        <f>ABS(PMT(Invoer!$B$7/12,360-C29+1,IF(M28&gt;=0,M28,0),0))</f>
        <v>0</v>
      </c>
      <c r="I29" s="4">
        <f t="shared" si="3"/>
        <v>0</v>
      </c>
      <c r="J29" s="4">
        <f t="shared" si="0"/>
        <v>0</v>
      </c>
      <c r="K29" s="4">
        <f t="shared" si="4"/>
        <v>0</v>
      </c>
      <c r="L29" s="4">
        <f t="shared" si="5"/>
        <v>0</v>
      </c>
      <c r="M29" s="4">
        <f t="shared" si="8"/>
        <v>0</v>
      </c>
      <c r="N29" s="4">
        <f t="shared" si="6"/>
        <v>0</v>
      </c>
    </row>
    <row r="30" spans="1:14" x14ac:dyDescent="0.25">
      <c r="A30" s="15">
        <f t="shared" si="7"/>
        <v>42583</v>
      </c>
      <c r="B30">
        <f t="shared" si="1"/>
        <v>3</v>
      </c>
      <c r="C30">
        <v>29</v>
      </c>
      <c r="D30" s="4">
        <f t="shared" si="2"/>
        <v>0</v>
      </c>
      <c r="E30" s="4">
        <f>IF(ISNA(VLOOKUP(A30,'Extra aflossing'!A:F,3,0)),0,VLOOKUP(A30,'Extra aflossing'!A:F,3,0))</f>
        <v>0</v>
      </c>
      <c r="F30" s="4">
        <f>IF(A30&lt;=Invoer!$B$20,IF(M29&gt;=0,IF(M29&gt;=$H$2,($H$2-H30),M29-D30)),0)</f>
        <v>0</v>
      </c>
      <c r="G30" s="4">
        <f>IF(M29*Invoer!$B$7/12&gt;=0,M29*Invoer!$B$7/12,0)</f>
        <v>0</v>
      </c>
      <c r="H30" s="4">
        <f>ABS(PMT(Invoer!$B$7/12,360-C30+1,IF(M29&gt;=0,M29,0),0))</f>
        <v>0</v>
      </c>
      <c r="I30" s="4">
        <f t="shared" si="3"/>
        <v>0</v>
      </c>
      <c r="J30" s="4">
        <f t="shared" si="0"/>
        <v>0</v>
      </c>
      <c r="K30" s="4">
        <f t="shared" si="4"/>
        <v>0</v>
      </c>
      <c r="L30" s="4">
        <f t="shared" si="5"/>
        <v>0</v>
      </c>
      <c r="M30" s="4">
        <f t="shared" si="8"/>
        <v>0</v>
      </c>
      <c r="N30" s="4">
        <f t="shared" si="6"/>
        <v>0</v>
      </c>
    </row>
    <row r="31" spans="1:14" x14ac:dyDescent="0.25">
      <c r="A31" s="15">
        <f t="shared" si="7"/>
        <v>42614</v>
      </c>
      <c r="B31">
        <f t="shared" si="1"/>
        <v>3</v>
      </c>
      <c r="C31">
        <v>30</v>
      </c>
      <c r="D31" s="4">
        <f t="shared" si="2"/>
        <v>0</v>
      </c>
      <c r="E31" s="4">
        <f>IF(ISNA(VLOOKUP(A31,'Extra aflossing'!A:F,3,0)),0,VLOOKUP(A31,'Extra aflossing'!A:F,3,0))</f>
        <v>0</v>
      </c>
      <c r="F31" s="4">
        <f>IF(A31&lt;=Invoer!$B$20,IF(M30&gt;=0,IF(M30&gt;=$H$2,($H$2-H31),M30-D31)),0)</f>
        <v>0</v>
      </c>
      <c r="G31" s="4">
        <f>IF(M30*Invoer!$B$7/12&gt;=0,M30*Invoer!$B$7/12,0)</f>
        <v>0</v>
      </c>
      <c r="H31" s="4">
        <f>ABS(PMT(Invoer!$B$7/12,360-C31+1,IF(M30&gt;=0,M30,0),0))</f>
        <v>0</v>
      </c>
      <c r="I31" s="4">
        <f t="shared" si="3"/>
        <v>0</v>
      </c>
      <c r="J31" s="4">
        <f t="shared" si="0"/>
        <v>0</v>
      </c>
      <c r="K31" s="4">
        <f t="shared" si="4"/>
        <v>0</v>
      </c>
      <c r="L31" s="4">
        <f t="shared" si="5"/>
        <v>0</v>
      </c>
      <c r="M31" s="4">
        <f t="shared" si="8"/>
        <v>0</v>
      </c>
      <c r="N31" s="4">
        <f t="shared" si="6"/>
        <v>0</v>
      </c>
    </row>
    <row r="32" spans="1:14" x14ac:dyDescent="0.25">
      <c r="A32" s="15">
        <f t="shared" si="7"/>
        <v>42644</v>
      </c>
      <c r="B32">
        <f t="shared" si="1"/>
        <v>3</v>
      </c>
      <c r="C32">
        <v>31</v>
      </c>
      <c r="D32" s="4">
        <f t="shared" si="2"/>
        <v>0</v>
      </c>
      <c r="E32" s="4">
        <f>IF(ISNA(VLOOKUP(A32,'Extra aflossing'!A:F,3,0)),0,VLOOKUP(A32,'Extra aflossing'!A:F,3,0))</f>
        <v>0</v>
      </c>
      <c r="F32" s="4">
        <f>IF(A32&lt;=Invoer!$B$20,IF(M31&gt;=0,IF(M31&gt;=$H$2,($H$2-H32),M31-D32)),0)</f>
        <v>0</v>
      </c>
      <c r="G32" s="4">
        <f>IF(M31*Invoer!$B$7/12&gt;=0,M31*Invoer!$B$7/12,0)</f>
        <v>0</v>
      </c>
      <c r="H32" s="4">
        <f>ABS(PMT(Invoer!$B$7/12,360-C32+1,IF(M31&gt;=0,M31,0),0))</f>
        <v>0</v>
      </c>
      <c r="I32" s="4">
        <f t="shared" si="3"/>
        <v>0</v>
      </c>
      <c r="J32" s="4">
        <f t="shared" si="0"/>
        <v>0</v>
      </c>
      <c r="K32" s="4">
        <f t="shared" si="4"/>
        <v>0</v>
      </c>
      <c r="L32" s="4">
        <f t="shared" si="5"/>
        <v>0</v>
      </c>
      <c r="M32" s="4">
        <f t="shared" si="8"/>
        <v>0</v>
      </c>
      <c r="N32" s="4">
        <f t="shared" si="6"/>
        <v>0</v>
      </c>
    </row>
    <row r="33" spans="1:14" x14ac:dyDescent="0.25">
      <c r="A33" s="15">
        <f t="shared" si="7"/>
        <v>42675</v>
      </c>
      <c r="B33">
        <f t="shared" si="1"/>
        <v>3</v>
      </c>
      <c r="C33">
        <v>32</v>
      </c>
      <c r="D33" s="4">
        <f t="shared" si="2"/>
        <v>0</v>
      </c>
      <c r="E33" s="4">
        <f>IF(ISNA(VLOOKUP(A33,'Extra aflossing'!A:F,3,0)),0,VLOOKUP(A33,'Extra aflossing'!A:F,3,0))</f>
        <v>0</v>
      </c>
      <c r="F33" s="4">
        <f>IF(A33&lt;=Invoer!$B$20,IF(M32&gt;=0,IF(M32&gt;=$H$2,($H$2-H33),M32-D33)),0)</f>
        <v>0</v>
      </c>
      <c r="G33" s="4">
        <f>IF(M32*Invoer!$B$7/12&gt;=0,M32*Invoer!$B$7/12,0)</f>
        <v>0</v>
      </c>
      <c r="H33" s="4">
        <f>ABS(PMT(Invoer!$B$7/12,360-C33+1,IF(M32&gt;=0,M32,0),0))</f>
        <v>0</v>
      </c>
      <c r="I33" s="4">
        <f t="shared" si="3"/>
        <v>0</v>
      </c>
      <c r="J33" s="4">
        <f t="shared" si="0"/>
        <v>0</v>
      </c>
      <c r="K33" s="4">
        <f t="shared" si="4"/>
        <v>0</v>
      </c>
      <c r="L33" s="4">
        <f t="shared" si="5"/>
        <v>0</v>
      </c>
      <c r="M33" s="4">
        <f t="shared" si="8"/>
        <v>0</v>
      </c>
      <c r="N33" s="4">
        <f t="shared" si="6"/>
        <v>0</v>
      </c>
    </row>
    <row r="34" spans="1:14" x14ac:dyDescent="0.25">
      <c r="A34" s="15">
        <f t="shared" si="7"/>
        <v>42705</v>
      </c>
      <c r="B34">
        <f t="shared" si="1"/>
        <v>3</v>
      </c>
      <c r="C34">
        <v>33</v>
      </c>
      <c r="D34" s="4">
        <f t="shared" si="2"/>
        <v>0</v>
      </c>
      <c r="E34" s="4">
        <f>IF(ISNA(VLOOKUP(A34,'Extra aflossing'!A:F,3,0)),0,VLOOKUP(A34,'Extra aflossing'!A:F,3,0))</f>
        <v>0</v>
      </c>
      <c r="F34" s="4">
        <f>IF(A34&lt;=Invoer!$B$20,IF(M33&gt;=0,IF(M33&gt;=$H$2,($H$2-H34),M33-D34)),0)</f>
        <v>0</v>
      </c>
      <c r="G34" s="4">
        <f>IF(M33*Invoer!$B$7/12&gt;=0,M33*Invoer!$B$7/12,0)</f>
        <v>0</v>
      </c>
      <c r="H34" s="4">
        <f>ABS(PMT(Invoer!$B$7/12,360-C34+1,IF(M33&gt;=0,M33,0),0))</f>
        <v>0</v>
      </c>
      <c r="I34" s="4">
        <f t="shared" si="3"/>
        <v>0</v>
      </c>
      <c r="J34" s="4">
        <f t="shared" si="0"/>
        <v>0</v>
      </c>
      <c r="K34" s="4">
        <f t="shared" si="4"/>
        <v>0</v>
      </c>
      <c r="L34" s="4">
        <f t="shared" si="5"/>
        <v>0</v>
      </c>
      <c r="M34" s="4">
        <f t="shared" si="8"/>
        <v>0</v>
      </c>
      <c r="N34" s="4">
        <f t="shared" si="6"/>
        <v>0</v>
      </c>
    </row>
    <row r="35" spans="1:14" x14ac:dyDescent="0.25">
      <c r="A35" s="15">
        <f t="shared" si="7"/>
        <v>42736</v>
      </c>
      <c r="B35">
        <f t="shared" si="1"/>
        <v>3</v>
      </c>
      <c r="C35">
        <v>34</v>
      </c>
      <c r="D35" s="4">
        <f t="shared" si="2"/>
        <v>0</v>
      </c>
      <c r="E35" s="4">
        <f>IF(ISNA(VLOOKUP(A35,'Extra aflossing'!A:F,3,0)),0,VLOOKUP(A35,'Extra aflossing'!A:F,3,0))</f>
        <v>0</v>
      </c>
      <c r="F35" s="4">
        <f>IF(A35&lt;=Invoer!$B$20,IF(M34&gt;=0,IF(M34&gt;=$H$2,($H$2-H35),M34-D35)),0)</f>
        <v>0</v>
      </c>
      <c r="G35" s="4">
        <f>IF(M34*Invoer!$B$7/12&gt;=0,M34*Invoer!$B$7/12,0)</f>
        <v>0</v>
      </c>
      <c r="H35" s="4">
        <f>ABS(PMT(Invoer!$B$7/12,360-C35+1,IF(M34&gt;=0,M34,0),0))</f>
        <v>0</v>
      </c>
      <c r="I35" s="4">
        <f t="shared" si="3"/>
        <v>0</v>
      </c>
      <c r="J35" s="4">
        <f t="shared" si="0"/>
        <v>0</v>
      </c>
      <c r="K35" s="4">
        <f t="shared" si="4"/>
        <v>0</v>
      </c>
      <c r="L35" s="4">
        <f t="shared" si="5"/>
        <v>0</v>
      </c>
      <c r="M35" s="4">
        <f t="shared" si="8"/>
        <v>0</v>
      </c>
      <c r="N35" s="4">
        <f t="shared" si="6"/>
        <v>0</v>
      </c>
    </row>
    <row r="36" spans="1:14" x14ac:dyDescent="0.25">
      <c r="A36" s="15">
        <f t="shared" si="7"/>
        <v>42767</v>
      </c>
      <c r="B36">
        <f t="shared" si="1"/>
        <v>3</v>
      </c>
      <c r="C36">
        <v>35</v>
      </c>
      <c r="D36" s="4">
        <f t="shared" si="2"/>
        <v>0</v>
      </c>
      <c r="E36" s="4">
        <f>IF(ISNA(VLOOKUP(A36,'Extra aflossing'!A:F,3,0)),0,VLOOKUP(A36,'Extra aflossing'!A:F,3,0))</f>
        <v>0</v>
      </c>
      <c r="F36" s="4">
        <f>IF(A36&lt;=Invoer!$B$20,IF(M35&gt;=0,IF(M35&gt;=$H$2,($H$2-H36),M35-D36)),0)</f>
        <v>0</v>
      </c>
      <c r="G36" s="4">
        <f>IF(M35*Invoer!$B$7/12&gt;=0,M35*Invoer!$B$7/12,0)</f>
        <v>0</v>
      </c>
      <c r="H36" s="4">
        <f>ABS(PMT(Invoer!$B$7/12,360-C36+1,IF(M35&gt;=0,M35,0),0))</f>
        <v>0</v>
      </c>
      <c r="I36" s="4">
        <f t="shared" si="3"/>
        <v>0</v>
      </c>
      <c r="J36" s="4">
        <f t="shared" si="0"/>
        <v>0</v>
      </c>
      <c r="K36" s="4">
        <f t="shared" si="4"/>
        <v>0</v>
      </c>
      <c r="L36" s="4">
        <f t="shared" si="5"/>
        <v>0</v>
      </c>
      <c r="M36" s="4">
        <f t="shared" si="8"/>
        <v>0</v>
      </c>
      <c r="N36" s="4">
        <f t="shared" si="6"/>
        <v>0</v>
      </c>
    </row>
    <row r="37" spans="1:14" x14ac:dyDescent="0.25">
      <c r="A37" s="15">
        <f t="shared" si="7"/>
        <v>42795</v>
      </c>
      <c r="B37">
        <f t="shared" si="1"/>
        <v>3</v>
      </c>
      <c r="C37">
        <v>36</v>
      </c>
      <c r="D37" s="4">
        <f t="shared" si="2"/>
        <v>0</v>
      </c>
      <c r="E37" s="4">
        <f>IF(ISNA(VLOOKUP(A37,'Extra aflossing'!A:F,3,0)),0,VLOOKUP(A37,'Extra aflossing'!A:F,3,0))</f>
        <v>0</v>
      </c>
      <c r="F37" s="4">
        <f>IF(A37&lt;=Invoer!$B$20,IF(M36&gt;=0,IF(M36&gt;=$H$2,($H$2-H37),M36-D37)),0)</f>
        <v>0</v>
      </c>
      <c r="G37" s="4">
        <f>IF(M36*Invoer!$B$7/12&gt;=0,M36*Invoer!$B$7/12,0)</f>
        <v>0</v>
      </c>
      <c r="H37" s="4">
        <f>ABS(PMT(Invoer!$B$7/12,360-C37+1,IF(M36&gt;=0,M36,0),0))</f>
        <v>0</v>
      </c>
      <c r="I37" s="4">
        <f t="shared" si="3"/>
        <v>0</v>
      </c>
      <c r="J37" s="4">
        <f t="shared" si="0"/>
        <v>0</v>
      </c>
      <c r="K37" s="4">
        <f t="shared" si="4"/>
        <v>0</v>
      </c>
      <c r="L37" s="4">
        <f t="shared" si="5"/>
        <v>0</v>
      </c>
      <c r="M37" s="4">
        <f t="shared" si="8"/>
        <v>0</v>
      </c>
      <c r="N37" s="4">
        <f t="shared" si="6"/>
        <v>0</v>
      </c>
    </row>
    <row r="38" spans="1:14" x14ac:dyDescent="0.25">
      <c r="A38" s="15">
        <f t="shared" si="7"/>
        <v>42826</v>
      </c>
      <c r="B38">
        <f t="shared" si="1"/>
        <v>4</v>
      </c>
      <c r="C38">
        <v>37</v>
      </c>
      <c r="D38" s="4">
        <f t="shared" si="2"/>
        <v>0</v>
      </c>
      <c r="E38" s="4">
        <f>IF(ISNA(VLOOKUP(A38,'Extra aflossing'!A:F,3,0)),0,VLOOKUP(A38,'Extra aflossing'!A:F,3,0))</f>
        <v>0</v>
      </c>
      <c r="F38" s="4">
        <f>IF(A38&lt;=Invoer!$B$20,IF(M37&gt;=0,IF(M37&gt;=$H$2,($H$2-H38),M37-D38)),0)</f>
        <v>0</v>
      </c>
      <c r="G38" s="4">
        <f>IF(M37*Invoer!$B$7/12&gt;=0,M37*Invoer!$B$7/12,0)</f>
        <v>0</v>
      </c>
      <c r="H38" s="4">
        <f>ABS(PMT(Invoer!$B$7/12,360-C38+1,IF(M37&gt;=0,M37,0),0))</f>
        <v>0</v>
      </c>
      <c r="I38" s="4">
        <f t="shared" si="3"/>
        <v>0</v>
      </c>
      <c r="J38" s="4">
        <f t="shared" si="0"/>
        <v>0</v>
      </c>
      <c r="K38" s="4">
        <f t="shared" si="4"/>
        <v>0</v>
      </c>
      <c r="L38" s="4">
        <f t="shared" si="5"/>
        <v>0</v>
      </c>
      <c r="M38" s="4">
        <f t="shared" si="8"/>
        <v>0</v>
      </c>
      <c r="N38" s="4">
        <f t="shared" si="6"/>
        <v>0</v>
      </c>
    </row>
    <row r="39" spans="1:14" x14ac:dyDescent="0.25">
      <c r="A39" s="15">
        <f t="shared" si="7"/>
        <v>42856</v>
      </c>
      <c r="B39">
        <f t="shared" si="1"/>
        <v>4</v>
      </c>
      <c r="C39">
        <v>38</v>
      </c>
      <c r="D39" s="4">
        <f t="shared" si="2"/>
        <v>0</v>
      </c>
      <c r="E39" s="4">
        <f>IF(ISNA(VLOOKUP(A39,'Extra aflossing'!A:F,3,0)),0,VLOOKUP(A39,'Extra aflossing'!A:F,3,0))</f>
        <v>0</v>
      </c>
      <c r="F39" s="4">
        <f>IF(A39&lt;=Invoer!$B$20,IF(M38&gt;=0,IF(M38&gt;=$H$2,($H$2-H39),M38-D39)),0)</f>
        <v>0</v>
      </c>
      <c r="G39" s="4">
        <f>IF(M38*Invoer!$B$7/12&gt;=0,M38*Invoer!$B$7/12,0)</f>
        <v>0</v>
      </c>
      <c r="H39" s="4">
        <f>ABS(PMT(Invoer!$B$7/12,360-C39+1,IF(M38&gt;=0,M38,0),0))</f>
        <v>0</v>
      </c>
      <c r="I39" s="4">
        <f t="shared" si="3"/>
        <v>0</v>
      </c>
      <c r="J39" s="4">
        <f t="shared" si="0"/>
        <v>0</v>
      </c>
      <c r="K39" s="4">
        <f t="shared" si="4"/>
        <v>0</v>
      </c>
      <c r="L39" s="4">
        <f t="shared" si="5"/>
        <v>0</v>
      </c>
      <c r="M39" s="4">
        <f t="shared" si="8"/>
        <v>0</v>
      </c>
      <c r="N39" s="4">
        <f t="shared" si="6"/>
        <v>0</v>
      </c>
    </row>
    <row r="40" spans="1:14" x14ac:dyDescent="0.25">
      <c r="A40" s="15">
        <f t="shared" si="7"/>
        <v>42887</v>
      </c>
      <c r="B40">
        <f t="shared" si="1"/>
        <v>4</v>
      </c>
      <c r="C40">
        <v>39</v>
      </c>
      <c r="D40" s="4">
        <f t="shared" si="2"/>
        <v>0</v>
      </c>
      <c r="E40" s="4">
        <f>IF(ISNA(VLOOKUP(A40,'Extra aflossing'!A:F,3,0)),0,VLOOKUP(A40,'Extra aflossing'!A:F,3,0))</f>
        <v>0</v>
      </c>
      <c r="F40" s="4">
        <f>IF(A40&lt;=Invoer!$B$20,IF(M39&gt;=0,IF(M39&gt;=$H$2,($H$2-H40),M39-D40)),0)</f>
        <v>0</v>
      </c>
      <c r="G40" s="4">
        <f>IF(M39*Invoer!$B$7/12&gt;=0,M39*Invoer!$B$7/12,0)</f>
        <v>0</v>
      </c>
      <c r="H40" s="4">
        <f>ABS(PMT(Invoer!$B$7/12,360-C40+1,IF(M39&gt;=0,M39,0),0))</f>
        <v>0</v>
      </c>
      <c r="I40" s="4">
        <f t="shared" si="3"/>
        <v>0</v>
      </c>
      <c r="J40" s="4">
        <f t="shared" si="0"/>
        <v>0</v>
      </c>
      <c r="K40" s="4">
        <f t="shared" si="4"/>
        <v>0</v>
      </c>
      <c r="L40" s="4">
        <f t="shared" si="5"/>
        <v>0</v>
      </c>
      <c r="M40" s="4">
        <f t="shared" si="8"/>
        <v>0</v>
      </c>
      <c r="N40" s="4">
        <f t="shared" si="6"/>
        <v>0</v>
      </c>
    </row>
    <row r="41" spans="1:14" x14ac:dyDescent="0.25">
      <c r="A41" s="15">
        <f t="shared" si="7"/>
        <v>42917</v>
      </c>
      <c r="B41">
        <f t="shared" si="1"/>
        <v>4</v>
      </c>
      <c r="C41">
        <v>40</v>
      </c>
      <c r="D41" s="4">
        <f t="shared" si="2"/>
        <v>0</v>
      </c>
      <c r="E41" s="4">
        <f>IF(ISNA(VLOOKUP(A41,'Extra aflossing'!A:F,3,0)),0,VLOOKUP(A41,'Extra aflossing'!A:F,3,0))</f>
        <v>0</v>
      </c>
      <c r="F41" s="4">
        <f>IF(A41&lt;=Invoer!$B$20,IF(M40&gt;=0,IF(M40&gt;=$H$2,($H$2-H41),M40-D41)),0)</f>
        <v>0</v>
      </c>
      <c r="G41" s="4">
        <f>IF(M40*Invoer!$B$7/12&gt;=0,M40*Invoer!$B$7/12,0)</f>
        <v>0</v>
      </c>
      <c r="H41" s="4">
        <f>ABS(PMT(Invoer!$B$7/12,360-C41+1,IF(M40&gt;=0,M40,0),0))</f>
        <v>0</v>
      </c>
      <c r="I41" s="4">
        <f t="shared" si="3"/>
        <v>0</v>
      </c>
      <c r="J41" s="4">
        <f t="shared" si="0"/>
        <v>0</v>
      </c>
      <c r="K41" s="4">
        <f t="shared" si="4"/>
        <v>0</v>
      </c>
      <c r="L41" s="4">
        <f t="shared" si="5"/>
        <v>0</v>
      </c>
      <c r="M41" s="4">
        <f t="shared" si="8"/>
        <v>0</v>
      </c>
      <c r="N41" s="4">
        <f t="shared" si="6"/>
        <v>0</v>
      </c>
    </row>
    <row r="42" spans="1:14" x14ac:dyDescent="0.25">
      <c r="A42" s="15">
        <f t="shared" si="7"/>
        <v>42948</v>
      </c>
      <c r="B42">
        <f t="shared" si="1"/>
        <v>4</v>
      </c>
      <c r="C42">
        <v>41</v>
      </c>
      <c r="D42" s="4">
        <f t="shared" si="2"/>
        <v>0</v>
      </c>
      <c r="E42" s="4">
        <f>IF(ISNA(VLOOKUP(A42,'Extra aflossing'!A:F,3,0)),0,VLOOKUP(A42,'Extra aflossing'!A:F,3,0))</f>
        <v>0</v>
      </c>
      <c r="F42" s="4">
        <f>IF(A42&lt;=Invoer!$B$20,IF(M41&gt;=0,IF(M41&gt;=$H$2,($H$2-H42),M41-D42)),0)</f>
        <v>0</v>
      </c>
      <c r="G42" s="4">
        <f>IF(M41*Invoer!$B$7/12&gt;=0,M41*Invoer!$B$7/12,0)</f>
        <v>0</v>
      </c>
      <c r="H42" s="4">
        <f>ABS(PMT(Invoer!$B$7/12,360-C42+1,IF(M41&gt;=0,M41,0),0))</f>
        <v>0</v>
      </c>
      <c r="I42" s="4">
        <f t="shared" si="3"/>
        <v>0</v>
      </c>
      <c r="J42" s="4">
        <f t="shared" si="0"/>
        <v>0</v>
      </c>
      <c r="K42" s="4">
        <f t="shared" si="4"/>
        <v>0</v>
      </c>
      <c r="L42" s="4">
        <f t="shared" si="5"/>
        <v>0</v>
      </c>
      <c r="M42" s="4">
        <f t="shared" si="8"/>
        <v>0</v>
      </c>
      <c r="N42" s="4">
        <f t="shared" si="6"/>
        <v>0</v>
      </c>
    </row>
    <row r="43" spans="1:14" x14ac:dyDescent="0.25">
      <c r="A43" s="15">
        <f t="shared" si="7"/>
        <v>42979</v>
      </c>
      <c r="B43">
        <f t="shared" si="1"/>
        <v>4</v>
      </c>
      <c r="C43">
        <v>42</v>
      </c>
      <c r="D43" s="4">
        <f t="shared" si="2"/>
        <v>0</v>
      </c>
      <c r="E43" s="4">
        <f>IF(ISNA(VLOOKUP(A43,'Extra aflossing'!A:F,3,0)),0,VLOOKUP(A43,'Extra aflossing'!A:F,3,0))</f>
        <v>0</v>
      </c>
      <c r="F43" s="4">
        <f>IF(A43&lt;=Invoer!$B$20,IF(M42&gt;=0,IF(M42&gt;=$H$2,($H$2-H43),M42-D43)),0)</f>
        <v>0</v>
      </c>
      <c r="G43" s="4">
        <f>IF(M42*Invoer!$B$7/12&gt;=0,M42*Invoer!$B$7/12,0)</f>
        <v>0</v>
      </c>
      <c r="H43" s="4">
        <f>ABS(PMT(Invoer!$B$7/12,360-C43+1,IF(M42&gt;=0,M42,0),0))</f>
        <v>0</v>
      </c>
      <c r="I43" s="4">
        <f t="shared" si="3"/>
        <v>0</v>
      </c>
      <c r="J43" s="4">
        <f t="shared" si="0"/>
        <v>0</v>
      </c>
      <c r="K43" s="4">
        <f t="shared" si="4"/>
        <v>0</v>
      </c>
      <c r="L43" s="4">
        <f t="shared" si="5"/>
        <v>0</v>
      </c>
      <c r="M43" s="4">
        <f t="shared" si="8"/>
        <v>0</v>
      </c>
      <c r="N43" s="4">
        <f t="shared" si="6"/>
        <v>0</v>
      </c>
    </row>
    <row r="44" spans="1:14" x14ac:dyDescent="0.25">
      <c r="A44" s="15">
        <f t="shared" si="7"/>
        <v>43009</v>
      </c>
      <c r="B44">
        <f t="shared" si="1"/>
        <v>4</v>
      </c>
      <c r="C44">
        <v>43</v>
      </c>
      <c r="D44" s="4">
        <f t="shared" si="2"/>
        <v>0</v>
      </c>
      <c r="E44" s="4">
        <f>IF(ISNA(VLOOKUP(A44,'Extra aflossing'!A:F,3,0)),0,VLOOKUP(A44,'Extra aflossing'!A:F,3,0))</f>
        <v>0</v>
      </c>
      <c r="F44" s="4">
        <f>IF(A44&lt;=Invoer!$B$20,IF(M43&gt;=0,IF(M43&gt;=$H$2,($H$2-H44),M43-D44)),0)</f>
        <v>0</v>
      </c>
      <c r="G44" s="4">
        <f>IF(M43*Invoer!$B$7/12&gt;=0,M43*Invoer!$B$7/12,0)</f>
        <v>0</v>
      </c>
      <c r="H44" s="4">
        <f>ABS(PMT(Invoer!$B$7/12,360-C44+1,IF(M43&gt;=0,M43,0),0))</f>
        <v>0</v>
      </c>
      <c r="I44" s="4">
        <f t="shared" si="3"/>
        <v>0</v>
      </c>
      <c r="J44" s="4">
        <f t="shared" si="0"/>
        <v>0</v>
      </c>
      <c r="K44" s="4">
        <f t="shared" si="4"/>
        <v>0</v>
      </c>
      <c r="L44" s="4">
        <f t="shared" si="5"/>
        <v>0</v>
      </c>
      <c r="M44" s="4">
        <f t="shared" si="8"/>
        <v>0</v>
      </c>
      <c r="N44" s="4">
        <f t="shared" si="6"/>
        <v>0</v>
      </c>
    </row>
    <row r="45" spans="1:14" x14ac:dyDescent="0.25">
      <c r="A45" s="15">
        <f t="shared" si="7"/>
        <v>43040</v>
      </c>
      <c r="B45">
        <f t="shared" si="1"/>
        <v>4</v>
      </c>
      <c r="C45">
        <v>44</v>
      </c>
      <c r="D45" s="4">
        <f t="shared" si="2"/>
        <v>0</v>
      </c>
      <c r="E45" s="4">
        <f>IF(ISNA(VLOOKUP(A45,'Extra aflossing'!A:F,3,0)),0,VLOOKUP(A45,'Extra aflossing'!A:F,3,0))</f>
        <v>0</v>
      </c>
      <c r="F45" s="4">
        <f>IF(A45&lt;=Invoer!$B$20,IF(M44&gt;=0,IF(M44&gt;=$H$2,($H$2-H45),M44-D45)),0)</f>
        <v>0</v>
      </c>
      <c r="G45" s="4">
        <f>IF(M44*Invoer!$B$7/12&gt;=0,M44*Invoer!$B$7/12,0)</f>
        <v>0</v>
      </c>
      <c r="H45" s="4">
        <f>ABS(PMT(Invoer!$B$7/12,360-C45+1,IF(M44&gt;=0,M44,0),0))</f>
        <v>0</v>
      </c>
      <c r="I45" s="4">
        <f t="shared" si="3"/>
        <v>0</v>
      </c>
      <c r="J45" s="4">
        <f t="shared" si="0"/>
        <v>0</v>
      </c>
      <c r="K45" s="4">
        <f t="shared" si="4"/>
        <v>0</v>
      </c>
      <c r="L45" s="4">
        <f t="shared" si="5"/>
        <v>0</v>
      </c>
      <c r="M45" s="4">
        <f t="shared" si="8"/>
        <v>0</v>
      </c>
      <c r="N45" s="4">
        <f t="shared" si="6"/>
        <v>0</v>
      </c>
    </row>
    <row r="46" spans="1:14" x14ac:dyDescent="0.25">
      <c r="A46" s="15">
        <f t="shared" si="7"/>
        <v>43070</v>
      </c>
      <c r="B46">
        <f t="shared" si="1"/>
        <v>4</v>
      </c>
      <c r="C46">
        <v>45</v>
      </c>
      <c r="D46" s="4">
        <f t="shared" si="2"/>
        <v>0</v>
      </c>
      <c r="E46" s="4">
        <f>IF(ISNA(VLOOKUP(A46,'Extra aflossing'!A:F,3,0)),0,VLOOKUP(A46,'Extra aflossing'!A:F,3,0))</f>
        <v>0</v>
      </c>
      <c r="F46" s="4">
        <f>IF(A46&lt;=Invoer!$B$20,IF(M45&gt;=0,IF(M45&gt;=$H$2,($H$2-H46),M45-D46)),0)</f>
        <v>0</v>
      </c>
      <c r="G46" s="4">
        <f>IF(M45*Invoer!$B$7/12&gt;=0,M45*Invoer!$B$7/12,0)</f>
        <v>0</v>
      </c>
      <c r="H46" s="4">
        <f>ABS(PMT(Invoer!$B$7/12,360-C46+1,IF(M45&gt;=0,M45,0),0))</f>
        <v>0</v>
      </c>
      <c r="I46" s="4">
        <f t="shared" si="3"/>
        <v>0</v>
      </c>
      <c r="J46" s="4">
        <f t="shared" si="0"/>
        <v>0</v>
      </c>
      <c r="K46" s="4">
        <f t="shared" si="4"/>
        <v>0</v>
      </c>
      <c r="L46" s="4">
        <f t="shared" si="5"/>
        <v>0</v>
      </c>
      <c r="M46" s="4">
        <f t="shared" si="8"/>
        <v>0</v>
      </c>
      <c r="N46" s="4">
        <f t="shared" si="6"/>
        <v>0</v>
      </c>
    </row>
    <row r="47" spans="1:14" x14ac:dyDescent="0.25">
      <c r="A47" s="15">
        <f t="shared" si="7"/>
        <v>43101</v>
      </c>
      <c r="B47">
        <f t="shared" si="1"/>
        <v>4</v>
      </c>
      <c r="C47">
        <v>46</v>
      </c>
      <c r="D47" s="4">
        <f t="shared" si="2"/>
        <v>0</v>
      </c>
      <c r="E47" s="4">
        <f>IF(ISNA(VLOOKUP(A47,'Extra aflossing'!A:F,3,0)),0,VLOOKUP(A47,'Extra aflossing'!A:F,3,0))</f>
        <v>0</v>
      </c>
      <c r="F47" s="4">
        <f>IF(A47&lt;=Invoer!$B$20,IF(M46&gt;=0,IF(M46&gt;=$H$2,($H$2-H47),M46-D47)),0)</f>
        <v>0</v>
      </c>
      <c r="G47" s="4">
        <f>IF(M46*Invoer!$B$7/12&gt;=0,M46*Invoer!$B$7/12,0)</f>
        <v>0</v>
      </c>
      <c r="H47" s="4">
        <f>ABS(PMT(Invoer!$B$7/12,360-C47+1,IF(M46&gt;=0,M46,0),0))</f>
        <v>0</v>
      </c>
      <c r="I47" s="4">
        <f t="shared" si="3"/>
        <v>0</v>
      </c>
      <c r="J47" s="4">
        <f t="shared" si="0"/>
        <v>0</v>
      </c>
      <c r="K47" s="4">
        <f t="shared" si="4"/>
        <v>0</v>
      </c>
      <c r="L47" s="4">
        <f t="shared" si="5"/>
        <v>0</v>
      </c>
      <c r="M47" s="4">
        <f t="shared" si="8"/>
        <v>0</v>
      </c>
      <c r="N47" s="4">
        <f t="shared" si="6"/>
        <v>0</v>
      </c>
    </row>
    <row r="48" spans="1:14" x14ac:dyDescent="0.25">
      <c r="A48" s="15">
        <f t="shared" si="7"/>
        <v>43132</v>
      </c>
      <c r="B48">
        <f t="shared" si="1"/>
        <v>4</v>
      </c>
      <c r="C48">
        <v>47</v>
      </c>
      <c r="D48" s="4">
        <f t="shared" si="2"/>
        <v>0</v>
      </c>
      <c r="E48" s="4">
        <f>IF(ISNA(VLOOKUP(A48,'Extra aflossing'!A:F,3,0)),0,VLOOKUP(A48,'Extra aflossing'!A:F,3,0))</f>
        <v>0</v>
      </c>
      <c r="F48" s="4">
        <f>IF(A48&lt;=Invoer!$B$20,IF(M47&gt;=0,IF(M47&gt;=$H$2,($H$2-H48),M47-D48)),0)</f>
        <v>0</v>
      </c>
      <c r="G48" s="4">
        <f>IF(M47*Invoer!$B$7/12&gt;=0,M47*Invoer!$B$7/12,0)</f>
        <v>0</v>
      </c>
      <c r="H48" s="4">
        <f>ABS(PMT(Invoer!$B$7/12,360-C48+1,IF(M47&gt;=0,M47,0),0))</f>
        <v>0</v>
      </c>
      <c r="I48" s="4">
        <f t="shared" si="3"/>
        <v>0</v>
      </c>
      <c r="J48" s="4">
        <f t="shared" si="0"/>
        <v>0</v>
      </c>
      <c r="K48" s="4">
        <f t="shared" si="4"/>
        <v>0</v>
      </c>
      <c r="L48" s="4">
        <f t="shared" si="5"/>
        <v>0</v>
      </c>
      <c r="M48" s="4">
        <f t="shared" si="8"/>
        <v>0</v>
      </c>
      <c r="N48" s="4">
        <f t="shared" si="6"/>
        <v>0</v>
      </c>
    </row>
    <row r="49" spans="1:14" x14ac:dyDescent="0.25">
      <c r="A49" s="15">
        <f t="shared" si="7"/>
        <v>43160</v>
      </c>
      <c r="B49">
        <f t="shared" si="1"/>
        <v>4</v>
      </c>
      <c r="C49">
        <v>48</v>
      </c>
      <c r="D49" s="4">
        <f t="shared" si="2"/>
        <v>0</v>
      </c>
      <c r="E49" s="4">
        <f>IF(ISNA(VLOOKUP(A49,'Extra aflossing'!A:F,3,0)),0,VLOOKUP(A49,'Extra aflossing'!A:F,3,0))</f>
        <v>0</v>
      </c>
      <c r="F49" s="4">
        <f>IF(A49&lt;=Invoer!$B$20,IF(M48&gt;=0,IF(M48&gt;=$H$2,($H$2-H49),M48-D49)),0)</f>
        <v>0</v>
      </c>
      <c r="G49" s="4">
        <f>IF(M48*Invoer!$B$7/12&gt;=0,M48*Invoer!$B$7/12,0)</f>
        <v>0</v>
      </c>
      <c r="H49" s="4">
        <f>ABS(PMT(Invoer!$B$7/12,360-C49+1,IF(M48&gt;=0,M48,0),0))</f>
        <v>0</v>
      </c>
      <c r="I49" s="4">
        <f t="shared" si="3"/>
        <v>0</v>
      </c>
      <c r="J49" s="4">
        <f t="shared" si="0"/>
        <v>0</v>
      </c>
      <c r="K49" s="4">
        <f t="shared" si="4"/>
        <v>0</v>
      </c>
      <c r="L49" s="4">
        <f t="shared" si="5"/>
        <v>0</v>
      </c>
      <c r="M49" s="4">
        <f t="shared" si="8"/>
        <v>0</v>
      </c>
      <c r="N49" s="4">
        <f t="shared" si="6"/>
        <v>0</v>
      </c>
    </row>
    <row r="50" spans="1:14" x14ac:dyDescent="0.25">
      <c r="A50" s="15">
        <f t="shared" si="7"/>
        <v>43191</v>
      </c>
      <c r="B50">
        <f t="shared" si="1"/>
        <v>5</v>
      </c>
      <c r="C50">
        <v>49</v>
      </c>
      <c r="D50" s="4">
        <f t="shared" si="2"/>
        <v>0</v>
      </c>
      <c r="E50" s="4">
        <f>IF(ISNA(VLOOKUP(A50,'Extra aflossing'!A:F,3,0)),0,VLOOKUP(A50,'Extra aflossing'!A:F,3,0))</f>
        <v>0</v>
      </c>
      <c r="F50" s="4">
        <f>IF(A50&lt;=Invoer!$B$20,IF(M49&gt;=0,IF(M49&gt;=$H$2,($H$2-H50),M49-D50)),0)</f>
        <v>0</v>
      </c>
      <c r="G50" s="4">
        <f>IF(M49*Invoer!$B$7/12&gt;=0,M49*Invoer!$B$7/12,0)</f>
        <v>0</v>
      </c>
      <c r="H50" s="4">
        <f>ABS(PMT(Invoer!$B$7/12,360-C50+1,IF(M49&gt;=0,M49,0),0))</f>
        <v>0</v>
      </c>
      <c r="I50" s="4">
        <f t="shared" si="3"/>
        <v>0</v>
      </c>
      <c r="J50" s="4">
        <f t="shared" si="0"/>
        <v>0</v>
      </c>
      <c r="K50" s="4">
        <f t="shared" si="4"/>
        <v>0</v>
      </c>
      <c r="L50" s="4">
        <f t="shared" si="5"/>
        <v>0</v>
      </c>
      <c r="M50" s="4">
        <f t="shared" si="8"/>
        <v>0</v>
      </c>
      <c r="N50" s="4">
        <f t="shared" si="6"/>
        <v>0</v>
      </c>
    </row>
    <row r="51" spans="1:14" x14ac:dyDescent="0.25">
      <c r="A51" s="15">
        <f t="shared" si="7"/>
        <v>43221</v>
      </c>
      <c r="B51">
        <f t="shared" si="1"/>
        <v>5</v>
      </c>
      <c r="C51">
        <v>50</v>
      </c>
      <c r="D51" s="4">
        <f t="shared" si="2"/>
        <v>0</v>
      </c>
      <c r="E51" s="4">
        <f>IF(ISNA(VLOOKUP(A51,'Extra aflossing'!A:F,3,0)),0,VLOOKUP(A51,'Extra aflossing'!A:F,3,0))</f>
        <v>0</v>
      </c>
      <c r="F51" s="4">
        <f>IF(A51&lt;=Invoer!$B$20,IF(M50&gt;=0,IF(M50&gt;=$H$2,($H$2-H51),M50-D51)),0)</f>
        <v>0</v>
      </c>
      <c r="G51" s="4">
        <f>IF(M50*Invoer!$B$7/12&gt;=0,M50*Invoer!$B$7/12,0)</f>
        <v>0</v>
      </c>
      <c r="H51" s="4">
        <f>ABS(PMT(Invoer!$B$7/12,360-C51+1,IF(M50&gt;=0,M50,0),0))</f>
        <v>0</v>
      </c>
      <c r="I51" s="4">
        <f t="shared" si="3"/>
        <v>0</v>
      </c>
      <c r="J51" s="4">
        <f t="shared" si="0"/>
        <v>0</v>
      </c>
      <c r="K51" s="4">
        <f t="shared" si="4"/>
        <v>0</v>
      </c>
      <c r="L51" s="4">
        <f t="shared" si="5"/>
        <v>0</v>
      </c>
      <c r="M51" s="4">
        <f t="shared" si="8"/>
        <v>0</v>
      </c>
      <c r="N51" s="4">
        <f t="shared" si="6"/>
        <v>0</v>
      </c>
    </row>
    <row r="52" spans="1:14" x14ac:dyDescent="0.25">
      <c r="A52" s="15">
        <f t="shared" si="7"/>
        <v>43252</v>
      </c>
      <c r="B52">
        <f t="shared" si="1"/>
        <v>5</v>
      </c>
      <c r="C52">
        <v>51</v>
      </c>
      <c r="D52" s="4">
        <f t="shared" si="2"/>
        <v>0</v>
      </c>
      <c r="E52" s="4">
        <f>IF(ISNA(VLOOKUP(A52,'Extra aflossing'!A:F,3,0)),0,VLOOKUP(A52,'Extra aflossing'!A:F,3,0))</f>
        <v>0</v>
      </c>
      <c r="F52" s="4">
        <f>IF(A52&lt;=Invoer!$B$20,IF(M51&gt;=0,IF(M51&gt;=$H$2,($H$2-H52),M51-D52)),0)</f>
        <v>0</v>
      </c>
      <c r="G52" s="4">
        <f>IF(M51*Invoer!$B$7/12&gt;=0,M51*Invoer!$B$7/12,0)</f>
        <v>0</v>
      </c>
      <c r="H52" s="4">
        <f>ABS(PMT(Invoer!$B$7/12,360-C52+1,IF(M51&gt;=0,M51,0),0))</f>
        <v>0</v>
      </c>
      <c r="I52" s="4">
        <f t="shared" si="3"/>
        <v>0</v>
      </c>
      <c r="J52" s="4">
        <f t="shared" si="0"/>
        <v>0</v>
      </c>
      <c r="K52" s="4">
        <f t="shared" si="4"/>
        <v>0</v>
      </c>
      <c r="L52" s="4">
        <f t="shared" si="5"/>
        <v>0</v>
      </c>
      <c r="M52" s="4">
        <f t="shared" si="8"/>
        <v>0</v>
      </c>
      <c r="N52" s="4">
        <f t="shared" si="6"/>
        <v>0</v>
      </c>
    </row>
    <row r="53" spans="1:14" x14ac:dyDescent="0.25">
      <c r="A53" s="15">
        <f t="shared" si="7"/>
        <v>43282</v>
      </c>
      <c r="B53">
        <f t="shared" si="1"/>
        <v>5</v>
      </c>
      <c r="C53">
        <v>52</v>
      </c>
      <c r="D53" s="4">
        <f t="shared" si="2"/>
        <v>0</v>
      </c>
      <c r="E53" s="4">
        <f>IF(ISNA(VLOOKUP(A53,'Extra aflossing'!A:F,3,0)),0,VLOOKUP(A53,'Extra aflossing'!A:F,3,0))</f>
        <v>0</v>
      </c>
      <c r="F53" s="4">
        <f>IF(A53&lt;=Invoer!$B$20,IF(M52&gt;=0,IF(M52&gt;=$H$2,($H$2-H53),M52-D53)),0)</f>
        <v>0</v>
      </c>
      <c r="G53" s="4">
        <f>IF(M52*Invoer!$B$7/12&gt;=0,M52*Invoer!$B$7/12,0)</f>
        <v>0</v>
      </c>
      <c r="H53" s="4">
        <f>ABS(PMT(Invoer!$B$7/12,360-C53+1,IF(M52&gt;=0,M52,0),0))</f>
        <v>0</v>
      </c>
      <c r="I53" s="4">
        <f t="shared" si="3"/>
        <v>0</v>
      </c>
      <c r="J53" s="4">
        <f t="shared" si="0"/>
        <v>0</v>
      </c>
      <c r="K53" s="4">
        <f t="shared" si="4"/>
        <v>0</v>
      </c>
      <c r="L53" s="4">
        <f t="shared" si="5"/>
        <v>0</v>
      </c>
      <c r="M53" s="4">
        <f t="shared" si="8"/>
        <v>0</v>
      </c>
      <c r="N53" s="4">
        <f t="shared" si="6"/>
        <v>0</v>
      </c>
    </row>
    <row r="54" spans="1:14" x14ac:dyDescent="0.25">
      <c r="A54" s="15">
        <f t="shared" si="7"/>
        <v>43313</v>
      </c>
      <c r="B54">
        <f t="shared" si="1"/>
        <v>5</v>
      </c>
      <c r="C54">
        <v>53</v>
      </c>
      <c r="D54" s="4">
        <f t="shared" si="2"/>
        <v>0</v>
      </c>
      <c r="E54" s="4">
        <f>IF(ISNA(VLOOKUP(A54,'Extra aflossing'!A:F,3,0)),0,VLOOKUP(A54,'Extra aflossing'!A:F,3,0))</f>
        <v>0</v>
      </c>
      <c r="F54" s="4">
        <f>IF(A54&lt;=Invoer!$B$20,IF(M53&gt;=0,IF(M53&gt;=$H$2,($H$2-H54),M53-D54)),0)</f>
        <v>0</v>
      </c>
      <c r="G54" s="4">
        <f>IF(M53*Invoer!$B$7/12&gt;=0,M53*Invoer!$B$7/12,0)</f>
        <v>0</v>
      </c>
      <c r="H54" s="4">
        <f>ABS(PMT(Invoer!$B$7/12,360-C54+1,IF(M53&gt;=0,M53,0),0))</f>
        <v>0</v>
      </c>
      <c r="I54" s="4">
        <f t="shared" si="3"/>
        <v>0</v>
      </c>
      <c r="J54" s="4">
        <f t="shared" si="0"/>
        <v>0</v>
      </c>
      <c r="K54" s="4">
        <f t="shared" si="4"/>
        <v>0</v>
      </c>
      <c r="L54" s="4">
        <f t="shared" si="5"/>
        <v>0</v>
      </c>
      <c r="M54" s="4">
        <f t="shared" si="8"/>
        <v>0</v>
      </c>
      <c r="N54" s="4">
        <f t="shared" si="6"/>
        <v>0</v>
      </c>
    </row>
    <row r="55" spans="1:14" x14ac:dyDescent="0.25">
      <c r="A55" s="15">
        <f t="shared" si="7"/>
        <v>43344</v>
      </c>
      <c r="B55">
        <f t="shared" si="1"/>
        <v>5</v>
      </c>
      <c r="C55">
        <v>54</v>
      </c>
      <c r="D55" s="4">
        <f t="shared" si="2"/>
        <v>0</v>
      </c>
      <c r="E55" s="4">
        <f>IF(ISNA(VLOOKUP(A55,'Extra aflossing'!A:F,3,0)),0,VLOOKUP(A55,'Extra aflossing'!A:F,3,0))</f>
        <v>0</v>
      </c>
      <c r="F55" s="4">
        <f>IF(A55&lt;=Invoer!$B$20,IF(M54&gt;=0,IF(M54&gt;=$H$2,($H$2-H55),M54-D55)),0)</f>
        <v>0</v>
      </c>
      <c r="G55" s="4">
        <f>IF(M54*Invoer!$B$7/12&gt;=0,M54*Invoer!$B$7/12,0)</f>
        <v>0</v>
      </c>
      <c r="H55" s="4">
        <f>ABS(PMT(Invoer!$B$7/12,360-C55+1,IF(M54&gt;=0,M54,0),0))</f>
        <v>0</v>
      </c>
      <c r="I55" s="4">
        <f t="shared" si="3"/>
        <v>0</v>
      </c>
      <c r="J55" s="4">
        <f t="shared" si="0"/>
        <v>0</v>
      </c>
      <c r="K55" s="4">
        <f t="shared" si="4"/>
        <v>0</v>
      </c>
      <c r="L55" s="4">
        <f t="shared" si="5"/>
        <v>0</v>
      </c>
      <c r="M55" s="4">
        <f t="shared" si="8"/>
        <v>0</v>
      </c>
      <c r="N55" s="4">
        <f t="shared" si="6"/>
        <v>0</v>
      </c>
    </row>
    <row r="56" spans="1:14" x14ac:dyDescent="0.25">
      <c r="A56" s="15">
        <f t="shared" si="7"/>
        <v>43374</v>
      </c>
      <c r="B56">
        <f t="shared" si="1"/>
        <v>5</v>
      </c>
      <c r="C56">
        <v>55</v>
      </c>
      <c r="D56" s="4">
        <f t="shared" si="2"/>
        <v>0</v>
      </c>
      <c r="E56" s="4">
        <f>IF(ISNA(VLOOKUP(A56,'Extra aflossing'!A:F,3,0)),0,VLOOKUP(A56,'Extra aflossing'!A:F,3,0))</f>
        <v>0</v>
      </c>
      <c r="F56" s="4">
        <f>IF(A56&lt;=Invoer!$B$20,IF(M55&gt;=0,IF(M55&gt;=$H$2,($H$2-H56),M55-D56)),0)</f>
        <v>0</v>
      </c>
      <c r="G56" s="4">
        <f>IF(M55*Invoer!$B$7/12&gt;=0,M55*Invoer!$B$7/12,0)</f>
        <v>0</v>
      </c>
      <c r="H56" s="4">
        <f>ABS(PMT(Invoer!$B$7/12,360-C56+1,IF(M55&gt;=0,M55,0),0))</f>
        <v>0</v>
      </c>
      <c r="I56" s="4">
        <f t="shared" si="3"/>
        <v>0</v>
      </c>
      <c r="J56" s="4">
        <f t="shared" si="0"/>
        <v>0</v>
      </c>
      <c r="K56" s="4">
        <f t="shared" si="4"/>
        <v>0</v>
      </c>
      <c r="L56" s="4">
        <f t="shared" si="5"/>
        <v>0</v>
      </c>
      <c r="M56" s="4">
        <f t="shared" si="8"/>
        <v>0</v>
      </c>
      <c r="N56" s="4">
        <f t="shared" si="6"/>
        <v>0</v>
      </c>
    </row>
    <row r="57" spans="1:14" x14ac:dyDescent="0.25">
      <c r="A57" s="15">
        <f t="shared" si="7"/>
        <v>43405</v>
      </c>
      <c r="B57">
        <f t="shared" si="1"/>
        <v>5</v>
      </c>
      <c r="C57">
        <v>56</v>
      </c>
      <c r="D57" s="4">
        <f t="shared" si="2"/>
        <v>0</v>
      </c>
      <c r="E57" s="4">
        <f>IF(ISNA(VLOOKUP(A57,'Extra aflossing'!A:F,3,0)),0,VLOOKUP(A57,'Extra aflossing'!A:F,3,0))</f>
        <v>0</v>
      </c>
      <c r="F57" s="4">
        <f>IF(A57&lt;=Invoer!$B$20,IF(M56&gt;=0,IF(M56&gt;=$H$2,($H$2-H57),M56-D57)),0)</f>
        <v>0</v>
      </c>
      <c r="G57" s="4">
        <f>IF(M56*Invoer!$B$7/12&gt;=0,M56*Invoer!$B$7/12,0)</f>
        <v>0</v>
      </c>
      <c r="H57" s="4">
        <f>ABS(PMT(Invoer!$B$7/12,360-C57+1,IF(M56&gt;=0,M56,0),0))</f>
        <v>0</v>
      </c>
      <c r="I57" s="4">
        <f t="shared" si="3"/>
        <v>0</v>
      </c>
      <c r="J57" s="4">
        <f t="shared" si="0"/>
        <v>0</v>
      </c>
      <c r="K57" s="4">
        <f t="shared" si="4"/>
        <v>0</v>
      </c>
      <c r="L57" s="4">
        <f t="shared" si="5"/>
        <v>0</v>
      </c>
      <c r="M57" s="4">
        <f t="shared" si="8"/>
        <v>0</v>
      </c>
      <c r="N57" s="4">
        <f t="shared" si="6"/>
        <v>0</v>
      </c>
    </row>
    <row r="58" spans="1:14" x14ac:dyDescent="0.25">
      <c r="A58" s="15">
        <f t="shared" si="7"/>
        <v>43435</v>
      </c>
      <c r="B58">
        <f t="shared" si="1"/>
        <v>5</v>
      </c>
      <c r="C58">
        <v>57</v>
      </c>
      <c r="D58" s="4">
        <f t="shared" si="2"/>
        <v>0</v>
      </c>
      <c r="E58" s="4">
        <f>IF(ISNA(VLOOKUP(A58,'Extra aflossing'!A:F,3,0)),0,VLOOKUP(A58,'Extra aflossing'!A:F,3,0))</f>
        <v>0</v>
      </c>
      <c r="F58" s="4">
        <f>IF(A58&lt;=Invoer!$B$20,IF(M57&gt;=0,IF(M57&gt;=$H$2,($H$2-H58),M57-D58)),0)</f>
        <v>0</v>
      </c>
      <c r="G58" s="4">
        <f>IF(M57*Invoer!$B$7/12&gt;=0,M57*Invoer!$B$7/12,0)</f>
        <v>0</v>
      </c>
      <c r="H58" s="4">
        <f>ABS(PMT(Invoer!$B$7/12,360-C58+1,IF(M57&gt;=0,M57,0),0))</f>
        <v>0</v>
      </c>
      <c r="I58" s="4">
        <f t="shared" si="3"/>
        <v>0</v>
      </c>
      <c r="J58" s="4">
        <f t="shared" si="0"/>
        <v>0</v>
      </c>
      <c r="K58" s="4">
        <f t="shared" si="4"/>
        <v>0</v>
      </c>
      <c r="L58" s="4">
        <f t="shared" si="5"/>
        <v>0</v>
      </c>
      <c r="M58" s="4">
        <f t="shared" si="8"/>
        <v>0</v>
      </c>
      <c r="N58" s="4">
        <f t="shared" si="6"/>
        <v>0</v>
      </c>
    </row>
    <row r="59" spans="1:14" x14ac:dyDescent="0.25">
      <c r="A59" s="15">
        <f t="shared" si="7"/>
        <v>43466</v>
      </c>
      <c r="B59">
        <f t="shared" si="1"/>
        <v>5</v>
      </c>
      <c r="C59">
        <v>58</v>
      </c>
      <c r="D59" s="4">
        <f t="shared" si="2"/>
        <v>0</v>
      </c>
      <c r="E59" s="4">
        <f>IF(ISNA(VLOOKUP(A59,'Extra aflossing'!A:F,3,0)),0,VLOOKUP(A59,'Extra aflossing'!A:F,3,0))</f>
        <v>0</v>
      </c>
      <c r="F59" s="4">
        <f>IF(A59&lt;=Invoer!$B$20,IF(M58&gt;=0,IF(M58&gt;=$H$2,($H$2-H59),M58-D59)),0)</f>
        <v>0</v>
      </c>
      <c r="G59" s="4">
        <f>IF(M58*Invoer!$B$7/12&gt;=0,M58*Invoer!$B$7/12,0)</f>
        <v>0</v>
      </c>
      <c r="H59" s="4">
        <f>ABS(PMT(Invoer!$B$7/12,360-C59+1,IF(M58&gt;=0,M58,0),0))</f>
        <v>0</v>
      </c>
      <c r="I59" s="4">
        <f t="shared" si="3"/>
        <v>0</v>
      </c>
      <c r="J59" s="4">
        <f t="shared" si="0"/>
        <v>0</v>
      </c>
      <c r="K59" s="4">
        <f t="shared" si="4"/>
        <v>0</v>
      </c>
      <c r="L59" s="4">
        <f t="shared" si="5"/>
        <v>0</v>
      </c>
      <c r="M59" s="4">
        <f t="shared" si="8"/>
        <v>0</v>
      </c>
      <c r="N59" s="4">
        <f t="shared" si="6"/>
        <v>0</v>
      </c>
    </row>
    <row r="60" spans="1:14" x14ac:dyDescent="0.25">
      <c r="A60" s="15">
        <f t="shared" si="7"/>
        <v>43497</v>
      </c>
      <c r="B60">
        <f t="shared" si="1"/>
        <v>5</v>
      </c>
      <c r="C60">
        <v>59</v>
      </c>
      <c r="D60" s="4">
        <f t="shared" si="2"/>
        <v>0</v>
      </c>
      <c r="E60" s="4">
        <f>IF(ISNA(VLOOKUP(A60,'Extra aflossing'!A:F,3,0)),0,VLOOKUP(A60,'Extra aflossing'!A:F,3,0))</f>
        <v>0</v>
      </c>
      <c r="F60" s="4">
        <f>IF(A60&lt;=Invoer!$B$20,IF(M59&gt;=0,IF(M59&gt;=$H$2,($H$2-H60),M59-D60)),0)</f>
        <v>0</v>
      </c>
      <c r="G60" s="4">
        <f>IF(M59*Invoer!$B$7/12&gt;=0,M59*Invoer!$B$7/12,0)</f>
        <v>0</v>
      </c>
      <c r="H60" s="4">
        <f>ABS(PMT(Invoer!$B$7/12,360-C60+1,IF(M59&gt;=0,M59,0),0))</f>
        <v>0</v>
      </c>
      <c r="I60" s="4">
        <f t="shared" si="3"/>
        <v>0</v>
      </c>
      <c r="J60" s="4">
        <f t="shared" si="0"/>
        <v>0</v>
      </c>
      <c r="K60" s="4">
        <f t="shared" si="4"/>
        <v>0</v>
      </c>
      <c r="L60" s="4">
        <f t="shared" si="5"/>
        <v>0</v>
      </c>
      <c r="M60" s="4">
        <f t="shared" si="8"/>
        <v>0</v>
      </c>
      <c r="N60" s="4">
        <f t="shared" si="6"/>
        <v>0</v>
      </c>
    </row>
    <row r="61" spans="1:14" x14ac:dyDescent="0.25">
      <c r="A61" s="15">
        <f t="shared" si="7"/>
        <v>43525</v>
      </c>
      <c r="B61">
        <f t="shared" si="1"/>
        <v>5</v>
      </c>
      <c r="C61">
        <v>60</v>
      </c>
      <c r="D61" s="4">
        <f t="shared" si="2"/>
        <v>0</v>
      </c>
      <c r="E61" s="4">
        <f>IF(ISNA(VLOOKUP(A61,'Extra aflossing'!A:F,3,0)),0,VLOOKUP(A61,'Extra aflossing'!A:F,3,0))</f>
        <v>0</v>
      </c>
      <c r="F61" s="4">
        <f>IF(A61&lt;=Invoer!$B$20,IF(M60&gt;=0,IF(M60&gt;=$H$2,($H$2-H61),M60-D61)),0)</f>
        <v>0</v>
      </c>
      <c r="G61" s="4">
        <f>IF(M60*Invoer!$B$7/12&gt;=0,M60*Invoer!$B$7/12,0)</f>
        <v>0</v>
      </c>
      <c r="H61" s="4">
        <f>ABS(PMT(Invoer!$B$7/12,360-C61+1,IF(M60&gt;=0,M60,0),0))</f>
        <v>0</v>
      </c>
      <c r="I61" s="4">
        <f t="shared" si="3"/>
        <v>0</v>
      </c>
      <c r="J61" s="4">
        <f t="shared" si="0"/>
        <v>0</v>
      </c>
      <c r="K61" s="4">
        <f t="shared" si="4"/>
        <v>0</v>
      </c>
      <c r="L61" s="4">
        <f t="shared" si="5"/>
        <v>0</v>
      </c>
      <c r="M61" s="4">
        <f t="shared" si="8"/>
        <v>0</v>
      </c>
      <c r="N61" s="4">
        <f t="shared" si="6"/>
        <v>0</v>
      </c>
    </row>
    <row r="62" spans="1:14" x14ac:dyDescent="0.25">
      <c r="A62" s="15">
        <f t="shared" si="7"/>
        <v>43556</v>
      </c>
      <c r="B62">
        <f t="shared" si="1"/>
        <v>6</v>
      </c>
      <c r="C62">
        <v>61</v>
      </c>
      <c r="D62" s="4">
        <f t="shared" si="2"/>
        <v>0</v>
      </c>
      <c r="E62" s="4">
        <f>IF(ISNA(VLOOKUP(A62,'Extra aflossing'!A:F,3,0)),0,VLOOKUP(A62,'Extra aflossing'!A:F,3,0))</f>
        <v>0</v>
      </c>
      <c r="F62" s="4">
        <f>IF(A62&lt;=Invoer!$B$20,IF(M61&gt;=0,IF(M61&gt;=$H$2,($H$2-H62),M61-D62)),0)</f>
        <v>0</v>
      </c>
      <c r="G62" s="4">
        <f>IF(M61*Invoer!$B$7/12&gt;=0,M61*Invoer!$B$7/12,0)</f>
        <v>0</v>
      </c>
      <c r="H62" s="4">
        <f>ABS(PMT(Invoer!$B$7/12,360-C62+1,IF(M61&gt;=0,M61,0),0))</f>
        <v>0</v>
      </c>
      <c r="I62" s="4">
        <f t="shared" si="3"/>
        <v>0</v>
      </c>
      <c r="J62" s="4">
        <f t="shared" si="0"/>
        <v>0</v>
      </c>
      <c r="K62" s="4">
        <f t="shared" si="4"/>
        <v>0</v>
      </c>
      <c r="L62" s="4">
        <f t="shared" si="5"/>
        <v>0</v>
      </c>
      <c r="M62" s="4">
        <f t="shared" si="8"/>
        <v>0</v>
      </c>
      <c r="N62" s="4">
        <f t="shared" si="6"/>
        <v>0</v>
      </c>
    </row>
    <row r="63" spans="1:14" x14ac:dyDescent="0.25">
      <c r="A63" s="15">
        <f t="shared" si="7"/>
        <v>43586</v>
      </c>
      <c r="B63">
        <f t="shared" si="1"/>
        <v>6</v>
      </c>
      <c r="C63">
        <v>62</v>
      </c>
      <c r="D63" s="4">
        <f t="shared" si="2"/>
        <v>0</v>
      </c>
      <c r="E63" s="4">
        <f>IF(ISNA(VLOOKUP(A63,'Extra aflossing'!A:F,3,0)),0,VLOOKUP(A63,'Extra aflossing'!A:F,3,0))</f>
        <v>0</v>
      </c>
      <c r="F63" s="4">
        <f>IF(A63&lt;=Invoer!$B$20,IF(M62&gt;=0,IF(M62&gt;=$H$2,($H$2-H63),M62-D63)),0)</f>
        <v>0</v>
      </c>
      <c r="G63" s="4">
        <f>IF(M62*Invoer!$B$7/12&gt;=0,M62*Invoer!$B$7/12,0)</f>
        <v>0</v>
      </c>
      <c r="H63" s="4">
        <f>ABS(PMT(Invoer!$B$7/12,360-C63+1,IF(M62&gt;=0,M62,0),0))</f>
        <v>0</v>
      </c>
      <c r="I63" s="4">
        <f t="shared" si="3"/>
        <v>0</v>
      </c>
      <c r="J63" s="4">
        <f t="shared" si="0"/>
        <v>0</v>
      </c>
      <c r="K63" s="4">
        <f t="shared" si="4"/>
        <v>0</v>
      </c>
      <c r="L63" s="4">
        <f t="shared" si="5"/>
        <v>0</v>
      </c>
      <c r="M63" s="4">
        <f t="shared" si="8"/>
        <v>0</v>
      </c>
      <c r="N63" s="4">
        <f t="shared" si="6"/>
        <v>0</v>
      </c>
    </row>
    <row r="64" spans="1:14" x14ac:dyDescent="0.25">
      <c r="A64" s="15">
        <f t="shared" si="7"/>
        <v>43617</v>
      </c>
      <c r="B64">
        <f t="shared" si="1"/>
        <v>6</v>
      </c>
      <c r="C64">
        <v>63</v>
      </c>
      <c r="D64" s="4">
        <f t="shared" si="2"/>
        <v>0</v>
      </c>
      <c r="E64" s="4">
        <f>IF(ISNA(VLOOKUP(A64,'Extra aflossing'!A:F,3,0)),0,VLOOKUP(A64,'Extra aflossing'!A:F,3,0))</f>
        <v>0</v>
      </c>
      <c r="F64" s="4">
        <f>IF(A64&lt;=Invoer!$B$20,IF(M63&gt;=0,IF(M63&gt;=$H$2,($H$2-H64),M63-D64)),0)</f>
        <v>0</v>
      </c>
      <c r="G64" s="4">
        <f>IF(M63*Invoer!$B$7/12&gt;=0,M63*Invoer!$B$7/12,0)</f>
        <v>0</v>
      </c>
      <c r="H64" s="4">
        <f>ABS(PMT(Invoer!$B$7/12,360-C64+1,IF(M63&gt;=0,M63,0),0))</f>
        <v>0</v>
      </c>
      <c r="I64" s="4">
        <f t="shared" si="3"/>
        <v>0</v>
      </c>
      <c r="J64" s="4">
        <f t="shared" si="0"/>
        <v>0</v>
      </c>
      <c r="K64" s="4">
        <f t="shared" si="4"/>
        <v>0</v>
      </c>
      <c r="L64" s="4">
        <f t="shared" si="5"/>
        <v>0</v>
      </c>
      <c r="M64" s="4">
        <f t="shared" si="8"/>
        <v>0</v>
      </c>
      <c r="N64" s="4">
        <f t="shared" si="6"/>
        <v>0</v>
      </c>
    </row>
    <row r="65" spans="1:14" x14ac:dyDescent="0.25">
      <c r="A65" s="15">
        <f t="shared" si="7"/>
        <v>43647</v>
      </c>
      <c r="B65">
        <f t="shared" si="1"/>
        <v>6</v>
      </c>
      <c r="C65">
        <v>64</v>
      </c>
      <c r="D65" s="4">
        <f t="shared" si="2"/>
        <v>0</v>
      </c>
      <c r="E65" s="4">
        <f>IF(ISNA(VLOOKUP(A65,'Extra aflossing'!A:F,3,0)),0,VLOOKUP(A65,'Extra aflossing'!A:F,3,0))</f>
        <v>0</v>
      </c>
      <c r="F65" s="4">
        <f>IF(A65&lt;=Invoer!$B$20,IF(M64&gt;=0,IF(M64&gt;=$H$2,($H$2-H65),M64-D65)),0)</f>
        <v>0</v>
      </c>
      <c r="G65" s="4">
        <f>IF(M64*Invoer!$B$7/12&gt;=0,M64*Invoer!$B$7/12,0)</f>
        <v>0</v>
      </c>
      <c r="H65" s="4">
        <f>ABS(PMT(Invoer!$B$7/12,360-C65+1,IF(M64&gt;=0,M64,0),0))</f>
        <v>0</v>
      </c>
      <c r="I65" s="4">
        <f t="shared" si="3"/>
        <v>0</v>
      </c>
      <c r="J65" s="4">
        <f t="shared" si="0"/>
        <v>0</v>
      </c>
      <c r="K65" s="4">
        <f t="shared" si="4"/>
        <v>0</v>
      </c>
      <c r="L65" s="4">
        <f t="shared" si="5"/>
        <v>0</v>
      </c>
      <c r="M65" s="4">
        <f t="shared" si="8"/>
        <v>0</v>
      </c>
      <c r="N65" s="4">
        <f t="shared" si="6"/>
        <v>0</v>
      </c>
    </row>
    <row r="66" spans="1:14" x14ac:dyDescent="0.25">
      <c r="A66" s="15">
        <f t="shared" si="7"/>
        <v>43678</v>
      </c>
      <c r="B66">
        <f t="shared" si="1"/>
        <v>6</v>
      </c>
      <c r="C66">
        <v>65</v>
      </c>
      <c r="D66" s="4">
        <f t="shared" si="2"/>
        <v>0</v>
      </c>
      <c r="E66" s="4">
        <f>IF(ISNA(VLOOKUP(A66,'Extra aflossing'!A:F,3,0)),0,VLOOKUP(A66,'Extra aflossing'!A:F,3,0))</f>
        <v>0</v>
      </c>
      <c r="F66" s="4">
        <f>IF(A66&lt;=Invoer!$B$20,IF(M65&gt;=0,IF(M65&gt;=$H$2,($H$2-H66),M65-D66)),0)</f>
        <v>0</v>
      </c>
      <c r="G66" s="4">
        <f>IF(M65*Invoer!$B$7/12&gt;=0,M65*Invoer!$B$7/12,0)</f>
        <v>0</v>
      </c>
      <c r="H66" s="4">
        <f>ABS(PMT(Invoer!$B$7/12,360-C66+1,IF(M65&gt;=0,M65,0),0))</f>
        <v>0</v>
      </c>
      <c r="I66" s="4">
        <f t="shared" si="3"/>
        <v>0</v>
      </c>
      <c r="J66" s="4">
        <f t="shared" ref="J66:J129" si="9">H66-I66</f>
        <v>0</v>
      </c>
      <c r="K66" s="4">
        <f t="shared" si="4"/>
        <v>0</v>
      </c>
      <c r="L66" s="4">
        <f t="shared" si="5"/>
        <v>0</v>
      </c>
      <c r="M66" s="4">
        <f t="shared" si="8"/>
        <v>0</v>
      </c>
      <c r="N66" s="4">
        <f t="shared" si="6"/>
        <v>0</v>
      </c>
    </row>
    <row r="67" spans="1:14" x14ac:dyDescent="0.25">
      <c r="A67" s="15">
        <f t="shared" si="7"/>
        <v>43709</v>
      </c>
      <c r="B67">
        <f t="shared" ref="B67:B130" si="10">CEILING(C67/12,1)</f>
        <v>6</v>
      </c>
      <c r="C67">
        <v>66</v>
      </c>
      <c r="D67" s="4">
        <f t="shared" ref="D67:D130" si="11">H67-G67</f>
        <v>0</v>
      </c>
      <c r="E67" s="4">
        <f>IF(ISNA(VLOOKUP(A67,'Extra aflossing'!A:F,3,0)),0,VLOOKUP(A67,'Extra aflossing'!A:F,3,0))</f>
        <v>0</v>
      </c>
      <c r="F67" s="4">
        <f>IF(A67&lt;=Invoer!$B$20,IF(M66&gt;=0,IF(M66&gt;=$H$2,($H$2-H67),M66-D67)),0)</f>
        <v>0</v>
      </c>
      <c r="G67" s="4">
        <f>IF(M66*Invoer!$B$7/12&gt;=0,M66*Invoer!$B$7/12,0)</f>
        <v>0</v>
      </c>
      <c r="H67" s="4">
        <f>ABS(PMT(Invoer!$B$7/12,360-C67+1,IF(M66&gt;=0,M66,0),0))</f>
        <v>0</v>
      </c>
      <c r="I67" s="4">
        <f t="shared" ref="I67:I130" si="12">IF(G67-(Eigenwoningforfait/12)&lt;=0,0,(G67-(Eigenwoningforfait/12))*Belastingpercentage)</f>
        <v>0</v>
      </c>
      <c r="J67" s="4">
        <f t="shared" si="9"/>
        <v>0</v>
      </c>
      <c r="K67" s="4">
        <f t="shared" ref="K67:K130" si="13">SUM(F67,H67)</f>
        <v>0</v>
      </c>
      <c r="L67" s="4">
        <f t="shared" ref="L67:L130" si="14">K67-I67</f>
        <v>0</v>
      </c>
      <c r="M67" s="4">
        <f t="shared" si="8"/>
        <v>0</v>
      </c>
      <c r="N67" s="4">
        <f t="shared" ref="N67:N130" si="15">SUM(E67,F67,H67)</f>
        <v>0</v>
      </c>
    </row>
    <row r="68" spans="1:14" x14ac:dyDescent="0.25">
      <c r="A68" s="15">
        <f t="shared" ref="A68:A131" si="16">DATE(YEAR(A67),MONTH(A67)+1,DAY(A67))</f>
        <v>43739</v>
      </c>
      <c r="B68">
        <f t="shared" si="10"/>
        <v>6</v>
      </c>
      <c r="C68">
        <v>67</v>
      </c>
      <c r="D68" s="4">
        <f t="shared" si="11"/>
        <v>0</v>
      </c>
      <c r="E68" s="4">
        <f>IF(ISNA(VLOOKUP(A68,'Extra aflossing'!A:F,3,0)),0,VLOOKUP(A68,'Extra aflossing'!A:F,3,0))</f>
        <v>0</v>
      </c>
      <c r="F68" s="4">
        <f>IF(A68&lt;=Invoer!$B$20,IF(M67&gt;=0,IF(M67&gt;=$H$2,($H$2-H68),M67-D68)),0)</f>
        <v>0</v>
      </c>
      <c r="G68" s="4">
        <f>IF(M67*Invoer!$B$7/12&gt;=0,M67*Invoer!$B$7/12,0)</f>
        <v>0</v>
      </c>
      <c r="H68" s="4">
        <f>ABS(PMT(Invoer!$B$7/12,360-C68+1,IF(M67&gt;=0,M67,0),0))</f>
        <v>0</v>
      </c>
      <c r="I68" s="4">
        <f t="shared" si="12"/>
        <v>0</v>
      </c>
      <c r="J68" s="4">
        <f t="shared" si="9"/>
        <v>0</v>
      </c>
      <c r="K68" s="4">
        <f t="shared" si="13"/>
        <v>0</v>
      </c>
      <c r="L68" s="4">
        <f t="shared" si="14"/>
        <v>0</v>
      </c>
      <c r="M68" s="4">
        <f t="shared" ref="M68:M131" si="17">M67-D68-E68-F68</f>
        <v>0</v>
      </c>
      <c r="N68" s="4">
        <f t="shared" si="15"/>
        <v>0</v>
      </c>
    </row>
    <row r="69" spans="1:14" x14ac:dyDescent="0.25">
      <c r="A69" s="15">
        <f t="shared" si="16"/>
        <v>43770</v>
      </c>
      <c r="B69">
        <f t="shared" si="10"/>
        <v>6</v>
      </c>
      <c r="C69">
        <v>68</v>
      </c>
      <c r="D69" s="4">
        <f t="shared" si="11"/>
        <v>0</v>
      </c>
      <c r="E69" s="4">
        <f>IF(ISNA(VLOOKUP(A69,'Extra aflossing'!A:F,3,0)),0,VLOOKUP(A69,'Extra aflossing'!A:F,3,0))</f>
        <v>0</v>
      </c>
      <c r="F69" s="4">
        <f>IF(A69&lt;=Invoer!$B$20,IF(M68&gt;=0,IF(M68&gt;=$H$2,($H$2-H69),M68-D69)),0)</f>
        <v>0</v>
      </c>
      <c r="G69" s="4">
        <f>IF(M68*Invoer!$B$7/12&gt;=0,M68*Invoer!$B$7/12,0)</f>
        <v>0</v>
      </c>
      <c r="H69" s="4">
        <f>ABS(PMT(Invoer!$B$7/12,360-C69+1,IF(M68&gt;=0,M68,0),0))</f>
        <v>0</v>
      </c>
      <c r="I69" s="4">
        <f t="shared" si="12"/>
        <v>0</v>
      </c>
      <c r="J69" s="4">
        <f t="shared" si="9"/>
        <v>0</v>
      </c>
      <c r="K69" s="4">
        <f t="shared" si="13"/>
        <v>0</v>
      </c>
      <c r="L69" s="4">
        <f t="shared" si="14"/>
        <v>0</v>
      </c>
      <c r="M69" s="4">
        <f t="shared" si="17"/>
        <v>0</v>
      </c>
      <c r="N69" s="4">
        <f t="shared" si="15"/>
        <v>0</v>
      </c>
    </row>
    <row r="70" spans="1:14" x14ac:dyDescent="0.25">
      <c r="A70" s="15">
        <f t="shared" si="16"/>
        <v>43800</v>
      </c>
      <c r="B70">
        <f t="shared" si="10"/>
        <v>6</v>
      </c>
      <c r="C70">
        <v>69</v>
      </c>
      <c r="D70" s="4">
        <f t="shared" si="11"/>
        <v>0</v>
      </c>
      <c r="E70" s="4">
        <f>IF(ISNA(VLOOKUP(A70,'Extra aflossing'!A:F,3,0)),0,VLOOKUP(A70,'Extra aflossing'!A:F,3,0))</f>
        <v>0</v>
      </c>
      <c r="F70" s="4">
        <f>IF(A70&lt;=Invoer!$B$20,IF(M69&gt;=0,IF(M69&gt;=$H$2,($H$2-H70),M69-D70)),0)</f>
        <v>0</v>
      </c>
      <c r="G70" s="4">
        <f>IF(M69*Invoer!$B$7/12&gt;=0,M69*Invoer!$B$7/12,0)</f>
        <v>0</v>
      </c>
      <c r="H70" s="4">
        <f>ABS(PMT(Invoer!$B$7/12,360-C70+1,IF(M69&gt;=0,M69,0),0))</f>
        <v>0</v>
      </c>
      <c r="I70" s="4">
        <f t="shared" si="12"/>
        <v>0</v>
      </c>
      <c r="J70" s="4">
        <f t="shared" si="9"/>
        <v>0</v>
      </c>
      <c r="K70" s="4">
        <f t="shared" si="13"/>
        <v>0</v>
      </c>
      <c r="L70" s="4">
        <f t="shared" si="14"/>
        <v>0</v>
      </c>
      <c r="M70" s="4">
        <f t="shared" si="17"/>
        <v>0</v>
      </c>
      <c r="N70" s="4">
        <f t="shared" si="15"/>
        <v>0</v>
      </c>
    </row>
    <row r="71" spans="1:14" x14ac:dyDescent="0.25">
      <c r="A71" s="15">
        <f t="shared" si="16"/>
        <v>43831</v>
      </c>
      <c r="B71">
        <f t="shared" si="10"/>
        <v>6</v>
      </c>
      <c r="C71">
        <v>70</v>
      </c>
      <c r="D71" s="4">
        <f t="shared" si="11"/>
        <v>0</v>
      </c>
      <c r="E71" s="4">
        <f>IF(ISNA(VLOOKUP(A71,'Extra aflossing'!A:F,3,0)),0,VLOOKUP(A71,'Extra aflossing'!A:F,3,0))</f>
        <v>0</v>
      </c>
      <c r="F71" s="4">
        <f>IF(A71&lt;=Invoer!$B$20,IF(M70&gt;=0,IF(M70&gt;=$H$2,($H$2-H71),M70-D71)),0)</f>
        <v>0</v>
      </c>
      <c r="G71" s="4">
        <f>IF(M70*Invoer!$B$7/12&gt;=0,M70*Invoer!$B$7/12,0)</f>
        <v>0</v>
      </c>
      <c r="H71" s="4">
        <f>ABS(PMT(Invoer!$B$7/12,360-C71+1,IF(M70&gt;=0,M70,0),0))</f>
        <v>0</v>
      </c>
      <c r="I71" s="4">
        <f t="shared" si="12"/>
        <v>0</v>
      </c>
      <c r="J71" s="4">
        <f t="shared" si="9"/>
        <v>0</v>
      </c>
      <c r="K71" s="4">
        <f t="shared" si="13"/>
        <v>0</v>
      </c>
      <c r="L71" s="4">
        <f t="shared" si="14"/>
        <v>0</v>
      </c>
      <c r="M71" s="4">
        <f t="shared" si="17"/>
        <v>0</v>
      </c>
      <c r="N71" s="4">
        <f t="shared" si="15"/>
        <v>0</v>
      </c>
    </row>
    <row r="72" spans="1:14" x14ac:dyDescent="0.25">
      <c r="A72" s="15">
        <f t="shared" si="16"/>
        <v>43862</v>
      </c>
      <c r="B72">
        <f t="shared" si="10"/>
        <v>6</v>
      </c>
      <c r="C72">
        <v>71</v>
      </c>
      <c r="D72" s="4">
        <f t="shared" si="11"/>
        <v>0</v>
      </c>
      <c r="E72" s="4">
        <f>IF(ISNA(VLOOKUP(A72,'Extra aflossing'!A:F,3,0)),0,VLOOKUP(A72,'Extra aflossing'!A:F,3,0))</f>
        <v>0</v>
      </c>
      <c r="F72" s="4">
        <f>IF(A72&lt;=Invoer!$B$20,IF(M71&gt;=0,IF(M71&gt;=$H$2,($H$2-H72),M71-D72)),0)</f>
        <v>0</v>
      </c>
      <c r="G72" s="4">
        <f>IF(M71*Invoer!$B$7/12&gt;=0,M71*Invoer!$B$7/12,0)</f>
        <v>0</v>
      </c>
      <c r="H72" s="4">
        <f>ABS(PMT(Invoer!$B$7/12,360-C72+1,IF(M71&gt;=0,M71,0),0))</f>
        <v>0</v>
      </c>
      <c r="I72" s="4">
        <f t="shared" si="12"/>
        <v>0</v>
      </c>
      <c r="J72" s="4">
        <f t="shared" si="9"/>
        <v>0</v>
      </c>
      <c r="K72" s="4">
        <f t="shared" si="13"/>
        <v>0</v>
      </c>
      <c r="L72" s="4">
        <f t="shared" si="14"/>
        <v>0</v>
      </c>
      <c r="M72" s="4">
        <f t="shared" si="17"/>
        <v>0</v>
      </c>
      <c r="N72" s="4">
        <f t="shared" si="15"/>
        <v>0</v>
      </c>
    </row>
    <row r="73" spans="1:14" x14ac:dyDescent="0.25">
      <c r="A73" s="15">
        <f t="shared" si="16"/>
        <v>43891</v>
      </c>
      <c r="B73">
        <f t="shared" si="10"/>
        <v>6</v>
      </c>
      <c r="C73">
        <v>72</v>
      </c>
      <c r="D73" s="4">
        <f t="shared" si="11"/>
        <v>0</v>
      </c>
      <c r="E73" s="4">
        <f>IF(ISNA(VLOOKUP(A73,'Extra aflossing'!A:F,3,0)),0,VLOOKUP(A73,'Extra aflossing'!A:F,3,0))</f>
        <v>0</v>
      </c>
      <c r="F73" s="4">
        <f>IF(A73&lt;=Invoer!$B$20,IF(M72&gt;=0,IF(M72&gt;=$H$2,($H$2-H73),M72-D73)),0)</f>
        <v>0</v>
      </c>
      <c r="G73" s="4">
        <f>IF(M72*Invoer!$B$7/12&gt;=0,M72*Invoer!$B$7/12,0)</f>
        <v>0</v>
      </c>
      <c r="H73" s="4">
        <f>ABS(PMT(Invoer!$B$7/12,360-C73+1,IF(M72&gt;=0,M72,0),0))</f>
        <v>0</v>
      </c>
      <c r="I73" s="4">
        <f t="shared" si="12"/>
        <v>0</v>
      </c>
      <c r="J73" s="4">
        <f t="shared" si="9"/>
        <v>0</v>
      </c>
      <c r="K73" s="4">
        <f t="shared" si="13"/>
        <v>0</v>
      </c>
      <c r="L73" s="4">
        <f t="shared" si="14"/>
        <v>0</v>
      </c>
      <c r="M73" s="4">
        <f t="shared" si="17"/>
        <v>0</v>
      </c>
      <c r="N73" s="4">
        <f t="shared" si="15"/>
        <v>0</v>
      </c>
    </row>
    <row r="74" spans="1:14" x14ac:dyDescent="0.25">
      <c r="A74" s="15">
        <f t="shared" si="16"/>
        <v>43922</v>
      </c>
      <c r="B74">
        <f t="shared" si="10"/>
        <v>7</v>
      </c>
      <c r="C74">
        <v>73</v>
      </c>
      <c r="D74" s="4">
        <f t="shared" si="11"/>
        <v>0</v>
      </c>
      <c r="E74" s="4">
        <f>IF(ISNA(VLOOKUP(A74,'Extra aflossing'!A:F,3,0)),0,VLOOKUP(A74,'Extra aflossing'!A:F,3,0))</f>
        <v>0</v>
      </c>
      <c r="F74" s="4">
        <f>IF(A74&lt;=Invoer!$B$20,IF(M73&gt;=0,IF(M73&gt;=$H$2,($H$2-H74),M73-D74)),0)</f>
        <v>0</v>
      </c>
      <c r="G74" s="4">
        <f>IF(M73*Invoer!$B$7/12&gt;=0,M73*Invoer!$B$7/12,0)</f>
        <v>0</v>
      </c>
      <c r="H74" s="4">
        <f>ABS(PMT(Invoer!$B$7/12,360-C74+1,IF(M73&gt;=0,M73,0),0))</f>
        <v>0</v>
      </c>
      <c r="I74" s="4">
        <f t="shared" si="12"/>
        <v>0</v>
      </c>
      <c r="J74" s="4">
        <f t="shared" si="9"/>
        <v>0</v>
      </c>
      <c r="K74" s="4">
        <f t="shared" si="13"/>
        <v>0</v>
      </c>
      <c r="L74" s="4">
        <f t="shared" si="14"/>
        <v>0</v>
      </c>
      <c r="M74" s="4">
        <f t="shared" si="17"/>
        <v>0</v>
      </c>
      <c r="N74" s="4">
        <f t="shared" si="15"/>
        <v>0</v>
      </c>
    </row>
    <row r="75" spans="1:14" x14ac:dyDescent="0.25">
      <c r="A75" s="15">
        <f t="shared" si="16"/>
        <v>43952</v>
      </c>
      <c r="B75">
        <f t="shared" si="10"/>
        <v>7</v>
      </c>
      <c r="C75">
        <v>74</v>
      </c>
      <c r="D75" s="4">
        <f t="shared" si="11"/>
        <v>0</v>
      </c>
      <c r="E75" s="4">
        <f>IF(ISNA(VLOOKUP(A75,'Extra aflossing'!A:F,3,0)),0,VLOOKUP(A75,'Extra aflossing'!A:F,3,0))</f>
        <v>0</v>
      </c>
      <c r="F75" s="4">
        <f>IF(A75&lt;=Invoer!$B$20,IF(M74&gt;=0,IF(M74&gt;=$H$2,($H$2-H75),M74-D75)),0)</f>
        <v>0</v>
      </c>
      <c r="G75" s="4">
        <f>IF(M74*Invoer!$B$7/12&gt;=0,M74*Invoer!$B$7/12,0)</f>
        <v>0</v>
      </c>
      <c r="H75" s="4">
        <f>ABS(PMT(Invoer!$B$7/12,360-C75+1,IF(M74&gt;=0,M74,0),0))</f>
        <v>0</v>
      </c>
      <c r="I75" s="4">
        <f t="shared" si="12"/>
        <v>0</v>
      </c>
      <c r="J75" s="4">
        <f t="shared" si="9"/>
        <v>0</v>
      </c>
      <c r="K75" s="4">
        <f t="shared" si="13"/>
        <v>0</v>
      </c>
      <c r="L75" s="4">
        <f t="shared" si="14"/>
        <v>0</v>
      </c>
      <c r="M75" s="4">
        <f t="shared" si="17"/>
        <v>0</v>
      </c>
      <c r="N75" s="4">
        <f t="shared" si="15"/>
        <v>0</v>
      </c>
    </row>
    <row r="76" spans="1:14" x14ac:dyDescent="0.25">
      <c r="A76" s="15">
        <f t="shared" si="16"/>
        <v>43983</v>
      </c>
      <c r="B76">
        <f t="shared" si="10"/>
        <v>7</v>
      </c>
      <c r="C76">
        <v>75</v>
      </c>
      <c r="D76" s="4">
        <f t="shared" si="11"/>
        <v>0</v>
      </c>
      <c r="E76" s="4">
        <f>IF(ISNA(VLOOKUP(A76,'Extra aflossing'!A:F,3,0)),0,VLOOKUP(A76,'Extra aflossing'!A:F,3,0))</f>
        <v>0</v>
      </c>
      <c r="F76" s="4">
        <f>IF(A76&lt;=Invoer!$B$20,IF(M75&gt;=0,IF(M75&gt;=$H$2,($H$2-H76),M75-D76)),0)</f>
        <v>0</v>
      </c>
      <c r="G76" s="4">
        <f>IF(M75*Invoer!$B$7/12&gt;=0,M75*Invoer!$B$7/12,0)</f>
        <v>0</v>
      </c>
      <c r="H76" s="4">
        <f>ABS(PMT(Invoer!$B$7/12,360-C76+1,IF(M75&gt;=0,M75,0),0))</f>
        <v>0</v>
      </c>
      <c r="I76" s="4">
        <f t="shared" si="12"/>
        <v>0</v>
      </c>
      <c r="J76" s="4">
        <f t="shared" si="9"/>
        <v>0</v>
      </c>
      <c r="K76" s="4">
        <f t="shared" si="13"/>
        <v>0</v>
      </c>
      <c r="L76" s="4">
        <f t="shared" si="14"/>
        <v>0</v>
      </c>
      <c r="M76" s="4">
        <f t="shared" si="17"/>
        <v>0</v>
      </c>
      <c r="N76" s="4">
        <f t="shared" si="15"/>
        <v>0</v>
      </c>
    </row>
    <row r="77" spans="1:14" x14ac:dyDescent="0.25">
      <c r="A77" s="15">
        <f t="shared" si="16"/>
        <v>44013</v>
      </c>
      <c r="B77">
        <f t="shared" si="10"/>
        <v>7</v>
      </c>
      <c r="C77">
        <v>76</v>
      </c>
      <c r="D77" s="4">
        <f t="shared" si="11"/>
        <v>0</v>
      </c>
      <c r="E77" s="4">
        <f>IF(ISNA(VLOOKUP(A77,'Extra aflossing'!A:F,3,0)),0,VLOOKUP(A77,'Extra aflossing'!A:F,3,0))</f>
        <v>0</v>
      </c>
      <c r="F77" s="4">
        <f>IF(A77&lt;=Invoer!$B$20,IF(M76&gt;=0,IF(M76&gt;=$H$2,($H$2-H77),M76-D77)),0)</f>
        <v>0</v>
      </c>
      <c r="G77" s="4">
        <f>IF(M76*Invoer!$B$7/12&gt;=0,M76*Invoer!$B$7/12,0)</f>
        <v>0</v>
      </c>
      <c r="H77" s="4">
        <f>ABS(PMT(Invoer!$B$7/12,360-C77+1,IF(M76&gt;=0,M76,0),0))</f>
        <v>0</v>
      </c>
      <c r="I77" s="4">
        <f t="shared" si="12"/>
        <v>0</v>
      </c>
      <c r="J77" s="4">
        <f t="shared" si="9"/>
        <v>0</v>
      </c>
      <c r="K77" s="4">
        <f t="shared" si="13"/>
        <v>0</v>
      </c>
      <c r="L77" s="4">
        <f t="shared" si="14"/>
        <v>0</v>
      </c>
      <c r="M77" s="4">
        <f t="shared" si="17"/>
        <v>0</v>
      </c>
      <c r="N77" s="4">
        <f t="shared" si="15"/>
        <v>0</v>
      </c>
    </row>
    <row r="78" spans="1:14" x14ac:dyDescent="0.25">
      <c r="A78" s="15">
        <f t="shared" si="16"/>
        <v>44044</v>
      </c>
      <c r="B78">
        <f t="shared" si="10"/>
        <v>7</v>
      </c>
      <c r="C78">
        <v>77</v>
      </c>
      <c r="D78" s="4">
        <f t="shared" si="11"/>
        <v>0</v>
      </c>
      <c r="E78" s="4">
        <f>IF(ISNA(VLOOKUP(A78,'Extra aflossing'!A:F,3,0)),0,VLOOKUP(A78,'Extra aflossing'!A:F,3,0))</f>
        <v>0</v>
      </c>
      <c r="F78" s="4">
        <f>IF(A78&lt;=Invoer!$B$20,IF(M77&gt;=0,IF(M77&gt;=$H$2,($H$2-H78),M77-D78)),0)</f>
        <v>0</v>
      </c>
      <c r="G78" s="4">
        <f>IF(M77*Invoer!$B$7/12&gt;=0,M77*Invoer!$B$7/12,0)</f>
        <v>0</v>
      </c>
      <c r="H78" s="4">
        <f>ABS(PMT(Invoer!$B$7/12,360-C78+1,IF(M77&gt;=0,M77,0),0))</f>
        <v>0</v>
      </c>
      <c r="I78" s="4">
        <f t="shared" si="12"/>
        <v>0</v>
      </c>
      <c r="J78" s="4">
        <f t="shared" si="9"/>
        <v>0</v>
      </c>
      <c r="K78" s="4">
        <f t="shared" si="13"/>
        <v>0</v>
      </c>
      <c r="L78" s="4">
        <f t="shared" si="14"/>
        <v>0</v>
      </c>
      <c r="M78" s="4">
        <f t="shared" si="17"/>
        <v>0</v>
      </c>
      <c r="N78" s="4">
        <f t="shared" si="15"/>
        <v>0</v>
      </c>
    </row>
    <row r="79" spans="1:14" x14ac:dyDescent="0.25">
      <c r="A79" s="15">
        <f t="shared" si="16"/>
        <v>44075</v>
      </c>
      <c r="B79">
        <f t="shared" si="10"/>
        <v>7</v>
      </c>
      <c r="C79">
        <v>78</v>
      </c>
      <c r="D79" s="4">
        <f t="shared" si="11"/>
        <v>0</v>
      </c>
      <c r="E79" s="4">
        <f>IF(ISNA(VLOOKUP(A79,'Extra aflossing'!A:F,3,0)),0,VLOOKUP(A79,'Extra aflossing'!A:F,3,0))</f>
        <v>0</v>
      </c>
      <c r="F79" s="4">
        <f>IF(A79&lt;=Invoer!$B$20,IF(M78&gt;=0,IF(M78&gt;=$H$2,($H$2-H79),M78-D79)),0)</f>
        <v>0</v>
      </c>
      <c r="G79" s="4">
        <f>IF(M78*Invoer!$B$7/12&gt;=0,M78*Invoer!$B$7/12,0)</f>
        <v>0</v>
      </c>
      <c r="H79" s="4">
        <f>ABS(PMT(Invoer!$B$7/12,360-C79+1,IF(M78&gt;=0,M78,0),0))</f>
        <v>0</v>
      </c>
      <c r="I79" s="4">
        <f t="shared" si="12"/>
        <v>0</v>
      </c>
      <c r="J79" s="4">
        <f t="shared" si="9"/>
        <v>0</v>
      </c>
      <c r="K79" s="4">
        <f t="shared" si="13"/>
        <v>0</v>
      </c>
      <c r="L79" s="4">
        <f t="shared" si="14"/>
        <v>0</v>
      </c>
      <c r="M79" s="4">
        <f t="shared" si="17"/>
        <v>0</v>
      </c>
      <c r="N79" s="4">
        <f t="shared" si="15"/>
        <v>0</v>
      </c>
    </row>
    <row r="80" spans="1:14" x14ac:dyDescent="0.25">
      <c r="A80" s="15">
        <f t="shared" si="16"/>
        <v>44105</v>
      </c>
      <c r="B80">
        <f t="shared" si="10"/>
        <v>7</v>
      </c>
      <c r="C80">
        <v>79</v>
      </c>
      <c r="D80" s="4">
        <f t="shared" si="11"/>
        <v>0</v>
      </c>
      <c r="E80" s="4">
        <f>IF(ISNA(VLOOKUP(A80,'Extra aflossing'!A:F,3,0)),0,VLOOKUP(A80,'Extra aflossing'!A:F,3,0))</f>
        <v>0</v>
      </c>
      <c r="F80" s="4">
        <f>IF(A80&lt;=Invoer!$B$20,IF(M79&gt;=0,IF(M79&gt;=$H$2,($H$2-H80),M79-D80)),0)</f>
        <v>0</v>
      </c>
      <c r="G80" s="4">
        <f>IF(M79*Invoer!$B$7/12&gt;=0,M79*Invoer!$B$7/12,0)</f>
        <v>0</v>
      </c>
      <c r="H80" s="4">
        <f>ABS(PMT(Invoer!$B$7/12,360-C80+1,IF(M79&gt;=0,M79,0),0))</f>
        <v>0</v>
      </c>
      <c r="I80" s="4">
        <f t="shared" si="12"/>
        <v>0</v>
      </c>
      <c r="J80" s="4">
        <f t="shared" si="9"/>
        <v>0</v>
      </c>
      <c r="K80" s="4">
        <f t="shared" si="13"/>
        <v>0</v>
      </c>
      <c r="L80" s="4">
        <f t="shared" si="14"/>
        <v>0</v>
      </c>
      <c r="M80" s="4">
        <f t="shared" si="17"/>
        <v>0</v>
      </c>
      <c r="N80" s="4">
        <f t="shared" si="15"/>
        <v>0</v>
      </c>
    </row>
    <row r="81" spans="1:14" x14ac:dyDescent="0.25">
      <c r="A81" s="15">
        <f t="shared" si="16"/>
        <v>44136</v>
      </c>
      <c r="B81">
        <f t="shared" si="10"/>
        <v>7</v>
      </c>
      <c r="C81">
        <v>80</v>
      </c>
      <c r="D81" s="4">
        <f t="shared" si="11"/>
        <v>0</v>
      </c>
      <c r="E81" s="4">
        <f>IF(ISNA(VLOOKUP(A81,'Extra aflossing'!A:F,3,0)),0,VLOOKUP(A81,'Extra aflossing'!A:F,3,0))</f>
        <v>0</v>
      </c>
      <c r="F81" s="4">
        <f>IF(A81&lt;=Invoer!$B$20,IF(M80&gt;=0,IF(M80&gt;=$H$2,($H$2-H81),M80-D81)),0)</f>
        <v>0</v>
      </c>
      <c r="G81" s="4">
        <f>IF(M80*Invoer!$B$7/12&gt;=0,M80*Invoer!$B$7/12,0)</f>
        <v>0</v>
      </c>
      <c r="H81" s="4">
        <f>ABS(PMT(Invoer!$B$7/12,360-C81+1,IF(M80&gt;=0,M80,0),0))</f>
        <v>0</v>
      </c>
      <c r="I81" s="4">
        <f t="shared" si="12"/>
        <v>0</v>
      </c>
      <c r="J81" s="4">
        <f t="shared" si="9"/>
        <v>0</v>
      </c>
      <c r="K81" s="4">
        <f t="shared" si="13"/>
        <v>0</v>
      </c>
      <c r="L81" s="4">
        <f t="shared" si="14"/>
        <v>0</v>
      </c>
      <c r="M81" s="4">
        <f t="shared" si="17"/>
        <v>0</v>
      </c>
      <c r="N81" s="4">
        <f t="shared" si="15"/>
        <v>0</v>
      </c>
    </row>
    <row r="82" spans="1:14" x14ac:dyDescent="0.25">
      <c r="A82" s="15">
        <f t="shared" si="16"/>
        <v>44166</v>
      </c>
      <c r="B82">
        <f t="shared" si="10"/>
        <v>7</v>
      </c>
      <c r="C82">
        <v>81</v>
      </c>
      <c r="D82" s="4">
        <f t="shared" si="11"/>
        <v>0</v>
      </c>
      <c r="E82" s="4">
        <f>IF(ISNA(VLOOKUP(A82,'Extra aflossing'!A:F,3,0)),0,VLOOKUP(A82,'Extra aflossing'!A:F,3,0))</f>
        <v>0</v>
      </c>
      <c r="F82" s="4">
        <f>IF(A82&lt;=Invoer!$B$20,IF(M81&gt;=0,IF(M81&gt;=$H$2,($H$2-H82),M81-D82)),0)</f>
        <v>0</v>
      </c>
      <c r="G82" s="4">
        <f>IF(M81*Invoer!$B$7/12&gt;=0,M81*Invoer!$B$7/12,0)</f>
        <v>0</v>
      </c>
      <c r="H82" s="4">
        <f>ABS(PMT(Invoer!$B$7/12,360-C82+1,IF(M81&gt;=0,M81,0),0))</f>
        <v>0</v>
      </c>
      <c r="I82" s="4">
        <f t="shared" si="12"/>
        <v>0</v>
      </c>
      <c r="J82" s="4">
        <f t="shared" si="9"/>
        <v>0</v>
      </c>
      <c r="K82" s="4">
        <f t="shared" si="13"/>
        <v>0</v>
      </c>
      <c r="L82" s="4">
        <f t="shared" si="14"/>
        <v>0</v>
      </c>
      <c r="M82" s="4">
        <f t="shared" si="17"/>
        <v>0</v>
      </c>
      <c r="N82" s="4">
        <f t="shared" si="15"/>
        <v>0</v>
      </c>
    </row>
    <row r="83" spans="1:14" x14ac:dyDescent="0.25">
      <c r="A83" s="15">
        <f t="shared" si="16"/>
        <v>44197</v>
      </c>
      <c r="B83">
        <f t="shared" si="10"/>
        <v>7</v>
      </c>
      <c r="C83">
        <v>82</v>
      </c>
      <c r="D83" s="4">
        <f t="shared" si="11"/>
        <v>0</v>
      </c>
      <c r="E83" s="4">
        <f>IF(ISNA(VLOOKUP(A83,'Extra aflossing'!A:F,3,0)),0,VLOOKUP(A83,'Extra aflossing'!A:F,3,0))</f>
        <v>0</v>
      </c>
      <c r="F83" s="4">
        <f>IF(A83&lt;=Invoer!$B$20,IF(M82&gt;=0,IF(M82&gt;=$H$2,($H$2-H83),M82-D83)),0)</f>
        <v>0</v>
      </c>
      <c r="G83" s="4">
        <f>IF(M82*Invoer!$B$7/12&gt;=0,M82*Invoer!$B$7/12,0)</f>
        <v>0</v>
      </c>
      <c r="H83" s="4">
        <f>ABS(PMT(Invoer!$B$7/12,360-C83+1,IF(M82&gt;=0,M82,0),0))</f>
        <v>0</v>
      </c>
      <c r="I83" s="4">
        <f t="shared" si="12"/>
        <v>0</v>
      </c>
      <c r="J83" s="4">
        <f t="shared" si="9"/>
        <v>0</v>
      </c>
      <c r="K83" s="4">
        <f t="shared" si="13"/>
        <v>0</v>
      </c>
      <c r="L83" s="4">
        <f t="shared" si="14"/>
        <v>0</v>
      </c>
      <c r="M83" s="4">
        <f t="shared" si="17"/>
        <v>0</v>
      </c>
      <c r="N83" s="4">
        <f t="shared" si="15"/>
        <v>0</v>
      </c>
    </row>
    <row r="84" spans="1:14" x14ac:dyDescent="0.25">
      <c r="A84" s="15">
        <f t="shared" si="16"/>
        <v>44228</v>
      </c>
      <c r="B84">
        <f t="shared" si="10"/>
        <v>7</v>
      </c>
      <c r="C84">
        <v>83</v>
      </c>
      <c r="D84" s="4">
        <f t="shared" si="11"/>
        <v>0</v>
      </c>
      <c r="E84" s="4">
        <f>IF(ISNA(VLOOKUP(A84,'Extra aflossing'!A:F,3,0)),0,VLOOKUP(A84,'Extra aflossing'!A:F,3,0))</f>
        <v>0</v>
      </c>
      <c r="F84" s="4">
        <f>IF(A84&lt;=Invoer!$B$20,IF(M83&gt;=0,IF(M83&gt;=$H$2,($H$2-H84),M83-D84)),0)</f>
        <v>0</v>
      </c>
      <c r="G84" s="4">
        <f>IF(M83*Invoer!$B$7/12&gt;=0,M83*Invoer!$B$7/12,0)</f>
        <v>0</v>
      </c>
      <c r="H84" s="4">
        <f>ABS(PMT(Invoer!$B$7/12,360-C84+1,IF(M83&gt;=0,M83,0),0))</f>
        <v>0</v>
      </c>
      <c r="I84" s="4">
        <f t="shared" si="12"/>
        <v>0</v>
      </c>
      <c r="J84" s="4">
        <f t="shared" si="9"/>
        <v>0</v>
      </c>
      <c r="K84" s="4">
        <f t="shared" si="13"/>
        <v>0</v>
      </c>
      <c r="L84" s="4">
        <f t="shared" si="14"/>
        <v>0</v>
      </c>
      <c r="M84" s="4">
        <f t="shared" si="17"/>
        <v>0</v>
      </c>
      <c r="N84" s="4">
        <f t="shared" si="15"/>
        <v>0</v>
      </c>
    </row>
    <row r="85" spans="1:14" x14ac:dyDescent="0.25">
      <c r="A85" s="15">
        <f t="shared" si="16"/>
        <v>44256</v>
      </c>
      <c r="B85">
        <f t="shared" si="10"/>
        <v>7</v>
      </c>
      <c r="C85">
        <v>84</v>
      </c>
      <c r="D85" s="4">
        <f t="shared" si="11"/>
        <v>0</v>
      </c>
      <c r="E85" s="4">
        <f>IF(ISNA(VLOOKUP(A85,'Extra aflossing'!A:F,3,0)),0,VLOOKUP(A85,'Extra aflossing'!A:F,3,0))</f>
        <v>0</v>
      </c>
      <c r="F85" s="4">
        <f>IF(A85&lt;=Invoer!$B$20,IF(M84&gt;=0,IF(M84&gt;=$H$2,($H$2-H85),M84-D85)),0)</f>
        <v>0</v>
      </c>
      <c r="G85" s="4">
        <f>IF(M84*Invoer!$B$7/12&gt;=0,M84*Invoer!$B$7/12,0)</f>
        <v>0</v>
      </c>
      <c r="H85" s="4">
        <f>ABS(PMT(Invoer!$B$7/12,360-C85+1,IF(M84&gt;=0,M84,0),0))</f>
        <v>0</v>
      </c>
      <c r="I85" s="4">
        <f t="shared" si="12"/>
        <v>0</v>
      </c>
      <c r="J85" s="4">
        <f t="shared" si="9"/>
        <v>0</v>
      </c>
      <c r="K85" s="4">
        <f t="shared" si="13"/>
        <v>0</v>
      </c>
      <c r="L85" s="4">
        <f t="shared" si="14"/>
        <v>0</v>
      </c>
      <c r="M85" s="4">
        <f t="shared" si="17"/>
        <v>0</v>
      </c>
      <c r="N85" s="4">
        <f t="shared" si="15"/>
        <v>0</v>
      </c>
    </row>
    <row r="86" spans="1:14" x14ac:dyDescent="0.25">
      <c r="A86" s="15">
        <f t="shared" si="16"/>
        <v>44287</v>
      </c>
      <c r="B86">
        <f t="shared" si="10"/>
        <v>8</v>
      </c>
      <c r="C86">
        <v>85</v>
      </c>
      <c r="D86" s="4">
        <f t="shared" si="11"/>
        <v>0</v>
      </c>
      <c r="E86" s="4">
        <f>IF(ISNA(VLOOKUP(A86,'Extra aflossing'!A:F,3,0)),0,VLOOKUP(A86,'Extra aflossing'!A:F,3,0))</f>
        <v>0</v>
      </c>
      <c r="F86" s="4">
        <f>IF(A86&lt;=Invoer!$B$20,IF(M85&gt;=0,IF(M85&gt;=$H$2,($H$2-H86),M85-D86)),0)</f>
        <v>0</v>
      </c>
      <c r="G86" s="4">
        <f>IF(M85*Invoer!$B$7/12&gt;=0,M85*Invoer!$B$7/12,0)</f>
        <v>0</v>
      </c>
      <c r="H86" s="4">
        <f>ABS(PMT(Invoer!$B$7/12,360-C86+1,IF(M85&gt;=0,M85,0),0))</f>
        <v>0</v>
      </c>
      <c r="I86" s="4">
        <f t="shared" si="12"/>
        <v>0</v>
      </c>
      <c r="J86" s="4">
        <f t="shared" si="9"/>
        <v>0</v>
      </c>
      <c r="K86" s="4">
        <f t="shared" si="13"/>
        <v>0</v>
      </c>
      <c r="L86" s="4">
        <f t="shared" si="14"/>
        <v>0</v>
      </c>
      <c r="M86" s="4">
        <f t="shared" si="17"/>
        <v>0</v>
      </c>
      <c r="N86" s="4">
        <f t="shared" si="15"/>
        <v>0</v>
      </c>
    </row>
    <row r="87" spans="1:14" x14ac:dyDescent="0.25">
      <c r="A87" s="15">
        <f t="shared" si="16"/>
        <v>44317</v>
      </c>
      <c r="B87">
        <f t="shared" si="10"/>
        <v>8</v>
      </c>
      <c r="C87">
        <v>86</v>
      </c>
      <c r="D87" s="4">
        <f t="shared" si="11"/>
        <v>0</v>
      </c>
      <c r="E87" s="4">
        <f>IF(ISNA(VLOOKUP(A87,'Extra aflossing'!A:F,3,0)),0,VLOOKUP(A87,'Extra aflossing'!A:F,3,0))</f>
        <v>0</v>
      </c>
      <c r="F87" s="4">
        <f>IF(A87&lt;=Invoer!$B$20,IF(M86&gt;=0,IF(M86&gt;=$H$2,($H$2-H87),M86-D87)),0)</f>
        <v>0</v>
      </c>
      <c r="G87" s="4">
        <f>IF(M86*Invoer!$B$7/12&gt;=0,M86*Invoer!$B$7/12,0)</f>
        <v>0</v>
      </c>
      <c r="H87" s="4">
        <f>ABS(PMT(Invoer!$B$7/12,360-C87+1,IF(M86&gt;=0,M86,0),0))</f>
        <v>0</v>
      </c>
      <c r="I87" s="4">
        <f t="shared" si="12"/>
        <v>0</v>
      </c>
      <c r="J87" s="4">
        <f t="shared" si="9"/>
        <v>0</v>
      </c>
      <c r="K87" s="4">
        <f t="shared" si="13"/>
        <v>0</v>
      </c>
      <c r="L87" s="4">
        <f t="shared" si="14"/>
        <v>0</v>
      </c>
      <c r="M87" s="4">
        <f t="shared" si="17"/>
        <v>0</v>
      </c>
      <c r="N87" s="4">
        <f t="shared" si="15"/>
        <v>0</v>
      </c>
    </row>
    <row r="88" spans="1:14" x14ac:dyDescent="0.25">
      <c r="A88" s="15">
        <f t="shared" si="16"/>
        <v>44348</v>
      </c>
      <c r="B88">
        <f t="shared" si="10"/>
        <v>8</v>
      </c>
      <c r="C88">
        <v>87</v>
      </c>
      <c r="D88" s="4">
        <f t="shared" si="11"/>
        <v>0</v>
      </c>
      <c r="E88" s="4">
        <f>IF(ISNA(VLOOKUP(A88,'Extra aflossing'!A:F,3,0)),0,VLOOKUP(A88,'Extra aflossing'!A:F,3,0))</f>
        <v>0</v>
      </c>
      <c r="F88" s="4">
        <f>IF(A88&lt;=Invoer!$B$20,IF(M87&gt;=0,IF(M87&gt;=$H$2,($H$2-H88),M87-D88)),0)</f>
        <v>0</v>
      </c>
      <c r="G88" s="4">
        <f>IF(M87*Invoer!$B$7/12&gt;=0,M87*Invoer!$B$7/12,0)</f>
        <v>0</v>
      </c>
      <c r="H88" s="4">
        <f>ABS(PMT(Invoer!$B$7/12,360-C88+1,IF(M87&gt;=0,M87,0),0))</f>
        <v>0</v>
      </c>
      <c r="I88" s="4">
        <f t="shared" si="12"/>
        <v>0</v>
      </c>
      <c r="J88" s="4">
        <f t="shared" si="9"/>
        <v>0</v>
      </c>
      <c r="K88" s="4">
        <f t="shared" si="13"/>
        <v>0</v>
      </c>
      <c r="L88" s="4">
        <f t="shared" si="14"/>
        <v>0</v>
      </c>
      <c r="M88" s="4">
        <f t="shared" si="17"/>
        <v>0</v>
      </c>
      <c r="N88" s="4">
        <f t="shared" si="15"/>
        <v>0</v>
      </c>
    </row>
    <row r="89" spans="1:14" x14ac:dyDescent="0.25">
      <c r="A89" s="15">
        <f t="shared" si="16"/>
        <v>44378</v>
      </c>
      <c r="B89">
        <f t="shared" si="10"/>
        <v>8</v>
      </c>
      <c r="C89">
        <v>88</v>
      </c>
      <c r="D89" s="4">
        <f t="shared" si="11"/>
        <v>0</v>
      </c>
      <c r="E89" s="4">
        <f>IF(ISNA(VLOOKUP(A89,'Extra aflossing'!A:F,3,0)),0,VLOOKUP(A89,'Extra aflossing'!A:F,3,0))</f>
        <v>0</v>
      </c>
      <c r="F89" s="4">
        <f>IF(A89&lt;=Invoer!$B$20,IF(M88&gt;=0,IF(M88&gt;=$H$2,($H$2-H89),M88-D89)),0)</f>
        <v>0</v>
      </c>
      <c r="G89" s="4">
        <f>IF(M88*Invoer!$B$7/12&gt;=0,M88*Invoer!$B$7/12,0)</f>
        <v>0</v>
      </c>
      <c r="H89" s="4">
        <f>ABS(PMT(Invoer!$B$7/12,360-C89+1,IF(M88&gt;=0,M88,0),0))</f>
        <v>0</v>
      </c>
      <c r="I89" s="4">
        <f t="shared" si="12"/>
        <v>0</v>
      </c>
      <c r="J89" s="4">
        <f t="shared" si="9"/>
        <v>0</v>
      </c>
      <c r="K89" s="4">
        <f t="shared" si="13"/>
        <v>0</v>
      </c>
      <c r="L89" s="4">
        <f t="shared" si="14"/>
        <v>0</v>
      </c>
      <c r="M89" s="4">
        <f t="shared" si="17"/>
        <v>0</v>
      </c>
      <c r="N89" s="4">
        <f t="shared" si="15"/>
        <v>0</v>
      </c>
    </row>
    <row r="90" spans="1:14" x14ac:dyDescent="0.25">
      <c r="A90" s="15">
        <f t="shared" si="16"/>
        <v>44409</v>
      </c>
      <c r="B90">
        <f t="shared" si="10"/>
        <v>8</v>
      </c>
      <c r="C90">
        <v>89</v>
      </c>
      <c r="D90" s="4">
        <f t="shared" si="11"/>
        <v>0</v>
      </c>
      <c r="E90" s="4">
        <f>IF(ISNA(VLOOKUP(A90,'Extra aflossing'!A:F,3,0)),0,VLOOKUP(A90,'Extra aflossing'!A:F,3,0))</f>
        <v>0</v>
      </c>
      <c r="F90" s="4">
        <f>IF(A90&lt;=Invoer!$B$20,IF(M89&gt;=0,IF(M89&gt;=$H$2,($H$2-H90),M89-D90)),0)</f>
        <v>0</v>
      </c>
      <c r="G90" s="4">
        <f>IF(M89*Invoer!$B$7/12&gt;=0,M89*Invoer!$B$7/12,0)</f>
        <v>0</v>
      </c>
      <c r="H90" s="4">
        <f>ABS(PMT(Invoer!$B$7/12,360-C90+1,IF(M89&gt;=0,M89,0),0))</f>
        <v>0</v>
      </c>
      <c r="I90" s="4">
        <f t="shared" si="12"/>
        <v>0</v>
      </c>
      <c r="J90" s="4">
        <f t="shared" si="9"/>
        <v>0</v>
      </c>
      <c r="K90" s="4">
        <f t="shared" si="13"/>
        <v>0</v>
      </c>
      <c r="L90" s="4">
        <f t="shared" si="14"/>
        <v>0</v>
      </c>
      <c r="M90" s="4">
        <f t="shared" si="17"/>
        <v>0</v>
      </c>
      <c r="N90" s="4">
        <f t="shared" si="15"/>
        <v>0</v>
      </c>
    </row>
    <row r="91" spans="1:14" x14ac:dyDescent="0.25">
      <c r="A91" s="15">
        <f t="shared" si="16"/>
        <v>44440</v>
      </c>
      <c r="B91">
        <f t="shared" si="10"/>
        <v>8</v>
      </c>
      <c r="C91">
        <v>90</v>
      </c>
      <c r="D91" s="4">
        <f t="shared" si="11"/>
        <v>0</v>
      </c>
      <c r="E91" s="4">
        <f>IF(ISNA(VLOOKUP(A91,'Extra aflossing'!A:F,3,0)),0,VLOOKUP(A91,'Extra aflossing'!A:F,3,0))</f>
        <v>0</v>
      </c>
      <c r="F91" s="4">
        <f>IF(A91&lt;=Invoer!$B$20,IF(M90&gt;=0,IF(M90&gt;=$H$2,($H$2-H91),M90-D91)),0)</f>
        <v>0</v>
      </c>
      <c r="G91" s="4">
        <f>IF(M90*Invoer!$B$7/12&gt;=0,M90*Invoer!$B$7/12,0)</f>
        <v>0</v>
      </c>
      <c r="H91" s="4">
        <f>ABS(PMT(Invoer!$B$7/12,360-C91+1,IF(M90&gt;=0,M90,0),0))</f>
        <v>0</v>
      </c>
      <c r="I91" s="4">
        <f t="shared" si="12"/>
        <v>0</v>
      </c>
      <c r="J91" s="4">
        <f t="shared" si="9"/>
        <v>0</v>
      </c>
      <c r="K91" s="4">
        <f t="shared" si="13"/>
        <v>0</v>
      </c>
      <c r="L91" s="4">
        <f t="shared" si="14"/>
        <v>0</v>
      </c>
      <c r="M91" s="4">
        <f t="shared" si="17"/>
        <v>0</v>
      </c>
      <c r="N91" s="4">
        <f t="shared" si="15"/>
        <v>0</v>
      </c>
    </row>
    <row r="92" spans="1:14" x14ac:dyDescent="0.25">
      <c r="A92" s="15">
        <f t="shared" si="16"/>
        <v>44470</v>
      </c>
      <c r="B92">
        <f t="shared" si="10"/>
        <v>8</v>
      </c>
      <c r="C92">
        <v>91</v>
      </c>
      <c r="D92" s="4">
        <f t="shared" si="11"/>
        <v>0</v>
      </c>
      <c r="E92" s="4">
        <f>IF(ISNA(VLOOKUP(A92,'Extra aflossing'!A:F,3,0)),0,VLOOKUP(A92,'Extra aflossing'!A:F,3,0))</f>
        <v>0</v>
      </c>
      <c r="F92" s="4">
        <f>IF(A92&lt;=Invoer!$B$20,IF(M91&gt;=0,IF(M91&gt;=$H$2,($H$2-H92),M91-D92)),0)</f>
        <v>0</v>
      </c>
      <c r="G92" s="4">
        <f>IF(M91*Invoer!$B$7/12&gt;=0,M91*Invoer!$B$7/12,0)</f>
        <v>0</v>
      </c>
      <c r="H92" s="4">
        <f>ABS(PMT(Invoer!$B$7/12,360-C92+1,IF(M91&gt;=0,M91,0),0))</f>
        <v>0</v>
      </c>
      <c r="I92" s="4">
        <f t="shared" si="12"/>
        <v>0</v>
      </c>
      <c r="J92" s="4">
        <f t="shared" si="9"/>
        <v>0</v>
      </c>
      <c r="K92" s="4">
        <f t="shared" si="13"/>
        <v>0</v>
      </c>
      <c r="L92" s="4">
        <f t="shared" si="14"/>
        <v>0</v>
      </c>
      <c r="M92" s="4">
        <f t="shared" si="17"/>
        <v>0</v>
      </c>
      <c r="N92" s="4">
        <f t="shared" si="15"/>
        <v>0</v>
      </c>
    </row>
    <row r="93" spans="1:14" x14ac:dyDescent="0.25">
      <c r="A93" s="15">
        <f t="shared" si="16"/>
        <v>44501</v>
      </c>
      <c r="B93">
        <f t="shared" si="10"/>
        <v>8</v>
      </c>
      <c r="C93">
        <v>92</v>
      </c>
      <c r="D93" s="4">
        <f t="shared" si="11"/>
        <v>0</v>
      </c>
      <c r="E93" s="4">
        <f>IF(ISNA(VLOOKUP(A93,'Extra aflossing'!A:F,3,0)),0,VLOOKUP(A93,'Extra aflossing'!A:F,3,0))</f>
        <v>0</v>
      </c>
      <c r="F93" s="4">
        <f>IF(A93&lt;=Invoer!$B$20,IF(M92&gt;=0,IF(M92&gt;=$H$2,($H$2-H93),M92-D93)),0)</f>
        <v>0</v>
      </c>
      <c r="G93" s="4">
        <f>IF(M92*Invoer!$B$7/12&gt;=0,M92*Invoer!$B$7/12,0)</f>
        <v>0</v>
      </c>
      <c r="H93" s="4">
        <f>ABS(PMT(Invoer!$B$7/12,360-C93+1,IF(M92&gt;=0,M92,0),0))</f>
        <v>0</v>
      </c>
      <c r="I93" s="4">
        <f t="shared" si="12"/>
        <v>0</v>
      </c>
      <c r="J93" s="4">
        <f t="shared" si="9"/>
        <v>0</v>
      </c>
      <c r="K93" s="4">
        <f t="shared" si="13"/>
        <v>0</v>
      </c>
      <c r="L93" s="4">
        <f t="shared" si="14"/>
        <v>0</v>
      </c>
      <c r="M93" s="4">
        <f t="shared" si="17"/>
        <v>0</v>
      </c>
      <c r="N93" s="4">
        <f t="shared" si="15"/>
        <v>0</v>
      </c>
    </row>
    <row r="94" spans="1:14" x14ac:dyDescent="0.25">
      <c r="A94" s="15">
        <f t="shared" si="16"/>
        <v>44531</v>
      </c>
      <c r="B94">
        <f t="shared" si="10"/>
        <v>8</v>
      </c>
      <c r="C94">
        <v>93</v>
      </c>
      <c r="D94" s="4">
        <f t="shared" si="11"/>
        <v>0</v>
      </c>
      <c r="E94" s="4">
        <f>IF(ISNA(VLOOKUP(A94,'Extra aflossing'!A:F,3,0)),0,VLOOKUP(A94,'Extra aflossing'!A:F,3,0))</f>
        <v>0</v>
      </c>
      <c r="F94" s="4">
        <f>IF(A94&lt;=Invoer!$B$20,IF(M93&gt;=0,IF(M93&gt;=$H$2,($H$2-H94),M93-D94)),0)</f>
        <v>0</v>
      </c>
      <c r="G94" s="4">
        <f>IF(M93*Invoer!$B$7/12&gt;=0,M93*Invoer!$B$7/12,0)</f>
        <v>0</v>
      </c>
      <c r="H94" s="4">
        <f>ABS(PMT(Invoer!$B$7/12,360-C94+1,IF(M93&gt;=0,M93,0),0))</f>
        <v>0</v>
      </c>
      <c r="I94" s="4">
        <f t="shared" si="12"/>
        <v>0</v>
      </c>
      <c r="J94" s="4">
        <f t="shared" si="9"/>
        <v>0</v>
      </c>
      <c r="K94" s="4">
        <f t="shared" si="13"/>
        <v>0</v>
      </c>
      <c r="L94" s="4">
        <f t="shared" si="14"/>
        <v>0</v>
      </c>
      <c r="M94" s="4">
        <f t="shared" si="17"/>
        <v>0</v>
      </c>
      <c r="N94" s="4">
        <f t="shared" si="15"/>
        <v>0</v>
      </c>
    </row>
    <row r="95" spans="1:14" x14ac:dyDescent="0.25">
      <c r="A95" s="15">
        <f t="shared" si="16"/>
        <v>44562</v>
      </c>
      <c r="B95">
        <f t="shared" si="10"/>
        <v>8</v>
      </c>
      <c r="C95">
        <v>94</v>
      </c>
      <c r="D95" s="4">
        <f t="shared" si="11"/>
        <v>0</v>
      </c>
      <c r="E95" s="4">
        <f>IF(ISNA(VLOOKUP(A95,'Extra aflossing'!A:F,3,0)),0,VLOOKUP(A95,'Extra aflossing'!A:F,3,0))</f>
        <v>0</v>
      </c>
      <c r="F95" s="4">
        <f>IF(A95&lt;=Invoer!$B$20,IF(M94&gt;=0,IF(M94&gt;=$H$2,($H$2-H95),M94-D95)),0)</f>
        <v>0</v>
      </c>
      <c r="G95" s="4">
        <f>IF(M94*Invoer!$B$7/12&gt;=0,M94*Invoer!$B$7/12,0)</f>
        <v>0</v>
      </c>
      <c r="H95" s="4">
        <f>ABS(PMT(Invoer!$B$7/12,360-C95+1,IF(M94&gt;=0,M94,0),0))</f>
        <v>0</v>
      </c>
      <c r="I95" s="4">
        <f t="shared" si="12"/>
        <v>0</v>
      </c>
      <c r="J95" s="4">
        <f t="shared" si="9"/>
        <v>0</v>
      </c>
      <c r="K95" s="4">
        <f t="shared" si="13"/>
        <v>0</v>
      </c>
      <c r="L95" s="4">
        <f t="shared" si="14"/>
        <v>0</v>
      </c>
      <c r="M95" s="4">
        <f t="shared" si="17"/>
        <v>0</v>
      </c>
      <c r="N95" s="4">
        <f t="shared" si="15"/>
        <v>0</v>
      </c>
    </row>
    <row r="96" spans="1:14" x14ac:dyDescent="0.25">
      <c r="A96" s="15">
        <f t="shared" si="16"/>
        <v>44593</v>
      </c>
      <c r="B96">
        <f t="shared" si="10"/>
        <v>8</v>
      </c>
      <c r="C96">
        <v>95</v>
      </c>
      <c r="D96" s="4">
        <f t="shared" si="11"/>
        <v>0</v>
      </c>
      <c r="E96" s="4">
        <f>IF(ISNA(VLOOKUP(A96,'Extra aflossing'!A:F,3,0)),0,VLOOKUP(A96,'Extra aflossing'!A:F,3,0))</f>
        <v>0</v>
      </c>
      <c r="F96" s="4">
        <f>IF(A96&lt;=Invoer!$B$20,IF(M95&gt;=0,IF(M95&gt;=$H$2,($H$2-H96),M95-D96)),0)</f>
        <v>0</v>
      </c>
      <c r="G96" s="4">
        <f>IF(M95*Invoer!$B$7/12&gt;=0,M95*Invoer!$B$7/12,0)</f>
        <v>0</v>
      </c>
      <c r="H96" s="4">
        <f>ABS(PMT(Invoer!$B$7/12,360-C96+1,IF(M95&gt;=0,M95,0),0))</f>
        <v>0</v>
      </c>
      <c r="I96" s="4">
        <f t="shared" si="12"/>
        <v>0</v>
      </c>
      <c r="J96" s="4">
        <f t="shared" si="9"/>
        <v>0</v>
      </c>
      <c r="K96" s="4">
        <f t="shared" si="13"/>
        <v>0</v>
      </c>
      <c r="L96" s="4">
        <f t="shared" si="14"/>
        <v>0</v>
      </c>
      <c r="M96" s="4">
        <f t="shared" si="17"/>
        <v>0</v>
      </c>
      <c r="N96" s="4">
        <f t="shared" si="15"/>
        <v>0</v>
      </c>
    </row>
    <row r="97" spans="1:14" x14ac:dyDescent="0.25">
      <c r="A97" s="15">
        <f t="shared" si="16"/>
        <v>44621</v>
      </c>
      <c r="B97">
        <f t="shared" si="10"/>
        <v>8</v>
      </c>
      <c r="C97">
        <v>96</v>
      </c>
      <c r="D97" s="4">
        <f t="shared" si="11"/>
        <v>0</v>
      </c>
      <c r="E97" s="4">
        <f>IF(ISNA(VLOOKUP(A97,'Extra aflossing'!A:F,3,0)),0,VLOOKUP(A97,'Extra aflossing'!A:F,3,0))</f>
        <v>0</v>
      </c>
      <c r="F97" s="4">
        <f>IF(A97&lt;=Invoer!$B$20,IF(M96&gt;=0,IF(M96&gt;=$H$2,($H$2-H97),M96-D97)),0)</f>
        <v>0</v>
      </c>
      <c r="G97" s="4">
        <f>IF(M96*Invoer!$B$7/12&gt;=0,M96*Invoer!$B$7/12,0)</f>
        <v>0</v>
      </c>
      <c r="H97" s="4">
        <f>ABS(PMT(Invoer!$B$7/12,360-C97+1,IF(M96&gt;=0,M96,0),0))</f>
        <v>0</v>
      </c>
      <c r="I97" s="4">
        <f t="shared" si="12"/>
        <v>0</v>
      </c>
      <c r="J97" s="4">
        <f t="shared" si="9"/>
        <v>0</v>
      </c>
      <c r="K97" s="4">
        <f t="shared" si="13"/>
        <v>0</v>
      </c>
      <c r="L97" s="4">
        <f t="shared" si="14"/>
        <v>0</v>
      </c>
      <c r="M97" s="4">
        <f t="shared" si="17"/>
        <v>0</v>
      </c>
      <c r="N97" s="4">
        <f t="shared" si="15"/>
        <v>0</v>
      </c>
    </row>
    <row r="98" spans="1:14" x14ac:dyDescent="0.25">
      <c r="A98" s="15">
        <f t="shared" si="16"/>
        <v>44652</v>
      </c>
      <c r="B98">
        <f t="shared" si="10"/>
        <v>9</v>
      </c>
      <c r="C98">
        <v>97</v>
      </c>
      <c r="D98" s="4">
        <f t="shared" si="11"/>
        <v>0</v>
      </c>
      <c r="E98" s="4">
        <f>IF(ISNA(VLOOKUP(A98,'Extra aflossing'!A:F,3,0)),0,VLOOKUP(A98,'Extra aflossing'!A:F,3,0))</f>
        <v>0</v>
      </c>
      <c r="F98" s="4">
        <f>IF(A98&lt;=Invoer!$B$20,IF(M97&gt;=0,IF(M97&gt;=$H$2,($H$2-H98),M97-D98)),0)</f>
        <v>0</v>
      </c>
      <c r="G98" s="4">
        <f>IF(M97*Invoer!$B$7/12&gt;=0,M97*Invoer!$B$7/12,0)</f>
        <v>0</v>
      </c>
      <c r="H98" s="4">
        <f>ABS(PMT(Invoer!$B$7/12,360-C98+1,IF(M97&gt;=0,M97,0),0))</f>
        <v>0</v>
      </c>
      <c r="I98" s="4">
        <f t="shared" si="12"/>
        <v>0</v>
      </c>
      <c r="J98" s="4">
        <f t="shared" si="9"/>
        <v>0</v>
      </c>
      <c r="K98" s="4">
        <f t="shared" si="13"/>
        <v>0</v>
      </c>
      <c r="L98" s="4">
        <f t="shared" si="14"/>
        <v>0</v>
      </c>
      <c r="M98" s="4">
        <f t="shared" si="17"/>
        <v>0</v>
      </c>
      <c r="N98" s="4">
        <f t="shared" si="15"/>
        <v>0</v>
      </c>
    </row>
    <row r="99" spans="1:14" x14ac:dyDescent="0.25">
      <c r="A99" s="15">
        <f t="shared" si="16"/>
        <v>44682</v>
      </c>
      <c r="B99">
        <f t="shared" si="10"/>
        <v>9</v>
      </c>
      <c r="C99">
        <v>98</v>
      </c>
      <c r="D99" s="4">
        <f t="shared" si="11"/>
        <v>0</v>
      </c>
      <c r="E99" s="4">
        <f>IF(ISNA(VLOOKUP(A99,'Extra aflossing'!A:F,3,0)),0,VLOOKUP(A99,'Extra aflossing'!A:F,3,0))</f>
        <v>0</v>
      </c>
      <c r="F99" s="4">
        <f>IF(A99&lt;=Invoer!$B$20,IF(M98&gt;=0,IF(M98&gt;=$H$2,($H$2-H99),M98-D99)),0)</f>
        <v>0</v>
      </c>
      <c r="G99" s="4">
        <f>IF(M98*Invoer!$B$7/12&gt;=0,M98*Invoer!$B$7/12,0)</f>
        <v>0</v>
      </c>
      <c r="H99" s="4">
        <f>ABS(PMT(Invoer!$B$7/12,360-C99+1,IF(M98&gt;=0,M98,0),0))</f>
        <v>0</v>
      </c>
      <c r="I99" s="4">
        <f t="shared" si="12"/>
        <v>0</v>
      </c>
      <c r="J99" s="4">
        <f t="shared" si="9"/>
        <v>0</v>
      </c>
      <c r="K99" s="4">
        <f t="shared" si="13"/>
        <v>0</v>
      </c>
      <c r="L99" s="4">
        <f t="shared" si="14"/>
        <v>0</v>
      </c>
      <c r="M99" s="4">
        <f t="shared" si="17"/>
        <v>0</v>
      </c>
      <c r="N99" s="4">
        <f t="shared" si="15"/>
        <v>0</v>
      </c>
    </row>
    <row r="100" spans="1:14" x14ac:dyDescent="0.25">
      <c r="A100" s="15">
        <f t="shared" si="16"/>
        <v>44713</v>
      </c>
      <c r="B100">
        <f t="shared" si="10"/>
        <v>9</v>
      </c>
      <c r="C100">
        <v>99</v>
      </c>
      <c r="D100" s="4">
        <f t="shared" si="11"/>
        <v>0</v>
      </c>
      <c r="E100" s="4">
        <f>IF(ISNA(VLOOKUP(A100,'Extra aflossing'!A:F,3,0)),0,VLOOKUP(A100,'Extra aflossing'!A:F,3,0))</f>
        <v>0</v>
      </c>
      <c r="F100" s="4">
        <f>IF(A100&lt;=Invoer!$B$20,IF(M99&gt;=0,IF(M99&gt;=$H$2,($H$2-H100),M99-D100)),0)</f>
        <v>0</v>
      </c>
      <c r="G100" s="4">
        <f>IF(M99*Invoer!$B$7/12&gt;=0,M99*Invoer!$B$7/12,0)</f>
        <v>0</v>
      </c>
      <c r="H100" s="4">
        <f>ABS(PMT(Invoer!$B$7/12,360-C100+1,IF(M99&gt;=0,M99,0),0))</f>
        <v>0</v>
      </c>
      <c r="I100" s="4">
        <f t="shared" si="12"/>
        <v>0</v>
      </c>
      <c r="J100" s="4">
        <f t="shared" si="9"/>
        <v>0</v>
      </c>
      <c r="K100" s="4">
        <f t="shared" si="13"/>
        <v>0</v>
      </c>
      <c r="L100" s="4">
        <f t="shared" si="14"/>
        <v>0</v>
      </c>
      <c r="M100" s="4">
        <f t="shared" si="17"/>
        <v>0</v>
      </c>
      <c r="N100" s="4">
        <f t="shared" si="15"/>
        <v>0</v>
      </c>
    </row>
    <row r="101" spans="1:14" x14ac:dyDescent="0.25">
      <c r="A101" s="15">
        <f t="shared" si="16"/>
        <v>44743</v>
      </c>
      <c r="B101">
        <f t="shared" si="10"/>
        <v>9</v>
      </c>
      <c r="C101">
        <v>100</v>
      </c>
      <c r="D101" s="4">
        <f t="shared" si="11"/>
        <v>0</v>
      </c>
      <c r="E101" s="4">
        <f>IF(ISNA(VLOOKUP(A101,'Extra aflossing'!A:F,3,0)),0,VLOOKUP(A101,'Extra aflossing'!A:F,3,0))</f>
        <v>0</v>
      </c>
      <c r="F101" s="4">
        <f>IF(A101&lt;=Invoer!$B$20,IF(M100&gt;=0,IF(M100&gt;=$H$2,($H$2-H101),M100-D101)),0)</f>
        <v>0</v>
      </c>
      <c r="G101" s="4">
        <f>IF(M100*Invoer!$B$7/12&gt;=0,M100*Invoer!$B$7/12,0)</f>
        <v>0</v>
      </c>
      <c r="H101" s="4">
        <f>ABS(PMT(Invoer!$B$7/12,360-C101+1,IF(M100&gt;=0,M100,0),0))</f>
        <v>0</v>
      </c>
      <c r="I101" s="4">
        <f t="shared" si="12"/>
        <v>0</v>
      </c>
      <c r="J101" s="4">
        <f t="shared" si="9"/>
        <v>0</v>
      </c>
      <c r="K101" s="4">
        <f t="shared" si="13"/>
        <v>0</v>
      </c>
      <c r="L101" s="4">
        <f t="shared" si="14"/>
        <v>0</v>
      </c>
      <c r="M101" s="4">
        <f t="shared" si="17"/>
        <v>0</v>
      </c>
      <c r="N101" s="4">
        <f t="shared" si="15"/>
        <v>0</v>
      </c>
    </row>
    <row r="102" spans="1:14" x14ac:dyDescent="0.25">
      <c r="A102" s="15">
        <f t="shared" si="16"/>
        <v>44774</v>
      </c>
      <c r="B102">
        <f t="shared" si="10"/>
        <v>9</v>
      </c>
      <c r="C102">
        <v>101</v>
      </c>
      <c r="D102" s="4">
        <f t="shared" si="11"/>
        <v>0</v>
      </c>
      <c r="E102" s="4">
        <f>IF(ISNA(VLOOKUP(A102,'Extra aflossing'!A:F,3,0)),0,VLOOKUP(A102,'Extra aflossing'!A:F,3,0))</f>
        <v>0</v>
      </c>
      <c r="F102" s="4">
        <f>IF(A102&lt;=Invoer!$B$20,IF(M101&gt;=0,IF(M101&gt;=$H$2,($H$2-H102),M101-D102)),0)</f>
        <v>0</v>
      </c>
      <c r="G102" s="4">
        <f>IF(M101*Invoer!$B$7/12&gt;=0,M101*Invoer!$B$7/12,0)</f>
        <v>0</v>
      </c>
      <c r="H102" s="4">
        <f>ABS(PMT(Invoer!$B$7/12,360-C102+1,IF(M101&gt;=0,M101,0),0))</f>
        <v>0</v>
      </c>
      <c r="I102" s="4">
        <f t="shared" si="12"/>
        <v>0</v>
      </c>
      <c r="J102" s="4">
        <f t="shared" si="9"/>
        <v>0</v>
      </c>
      <c r="K102" s="4">
        <f t="shared" si="13"/>
        <v>0</v>
      </c>
      <c r="L102" s="4">
        <f t="shared" si="14"/>
        <v>0</v>
      </c>
      <c r="M102" s="4">
        <f t="shared" si="17"/>
        <v>0</v>
      </c>
      <c r="N102" s="4">
        <f t="shared" si="15"/>
        <v>0</v>
      </c>
    </row>
    <row r="103" spans="1:14" x14ac:dyDescent="0.25">
      <c r="A103" s="15">
        <f t="shared" si="16"/>
        <v>44805</v>
      </c>
      <c r="B103">
        <f t="shared" si="10"/>
        <v>9</v>
      </c>
      <c r="C103">
        <v>102</v>
      </c>
      <c r="D103" s="4">
        <f t="shared" si="11"/>
        <v>0</v>
      </c>
      <c r="E103" s="4">
        <f>IF(ISNA(VLOOKUP(A103,'Extra aflossing'!A:F,3,0)),0,VLOOKUP(A103,'Extra aflossing'!A:F,3,0))</f>
        <v>0</v>
      </c>
      <c r="F103" s="4">
        <f>IF(A103&lt;=Invoer!$B$20,IF(M102&gt;=0,IF(M102&gt;=$H$2,($H$2-H103),M102-D103)),0)</f>
        <v>0</v>
      </c>
      <c r="G103" s="4">
        <f>IF(M102*Invoer!$B$7/12&gt;=0,M102*Invoer!$B$7/12,0)</f>
        <v>0</v>
      </c>
      <c r="H103" s="4">
        <f>ABS(PMT(Invoer!$B$7/12,360-C103+1,IF(M102&gt;=0,M102,0),0))</f>
        <v>0</v>
      </c>
      <c r="I103" s="4">
        <f t="shared" si="12"/>
        <v>0</v>
      </c>
      <c r="J103" s="4">
        <f t="shared" si="9"/>
        <v>0</v>
      </c>
      <c r="K103" s="4">
        <f t="shared" si="13"/>
        <v>0</v>
      </c>
      <c r="L103" s="4">
        <f t="shared" si="14"/>
        <v>0</v>
      </c>
      <c r="M103" s="4">
        <f t="shared" si="17"/>
        <v>0</v>
      </c>
      <c r="N103" s="4">
        <f t="shared" si="15"/>
        <v>0</v>
      </c>
    </row>
    <row r="104" spans="1:14" x14ac:dyDescent="0.25">
      <c r="A104" s="15">
        <f t="shared" si="16"/>
        <v>44835</v>
      </c>
      <c r="B104">
        <f t="shared" si="10"/>
        <v>9</v>
      </c>
      <c r="C104">
        <v>103</v>
      </c>
      <c r="D104" s="4">
        <f t="shared" si="11"/>
        <v>0</v>
      </c>
      <c r="E104" s="4">
        <f>IF(ISNA(VLOOKUP(A104,'Extra aflossing'!A:F,3,0)),0,VLOOKUP(A104,'Extra aflossing'!A:F,3,0))</f>
        <v>0</v>
      </c>
      <c r="F104" s="4">
        <f>IF(A104&lt;=Invoer!$B$20,IF(M103&gt;=0,IF(M103&gt;=$H$2,($H$2-H104),M103-D104)),0)</f>
        <v>0</v>
      </c>
      <c r="G104" s="4">
        <f>IF(M103*Invoer!$B$7/12&gt;=0,M103*Invoer!$B$7/12,0)</f>
        <v>0</v>
      </c>
      <c r="H104" s="4">
        <f>ABS(PMT(Invoer!$B$7/12,360-C104+1,IF(M103&gt;=0,M103,0),0))</f>
        <v>0</v>
      </c>
      <c r="I104" s="4">
        <f t="shared" si="12"/>
        <v>0</v>
      </c>
      <c r="J104" s="4">
        <f t="shared" si="9"/>
        <v>0</v>
      </c>
      <c r="K104" s="4">
        <f t="shared" si="13"/>
        <v>0</v>
      </c>
      <c r="L104" s="4">
        <f t="shared" si="14"/>
        <v>0</v>
      </c>
      <c r="M104" s="4">
        <f t="shared" si="17"/>
        <v>0</v>
      </c>
      <c r="N104" s="4">
        <f t="shared" si="15"/>
        <v>0</v>
      </c>
    </row>
    <row r="105" spans="1:14" x14ac:dyDescent="0.25">
      <c r="A105" s="15">
        <f t="shared" si="16"/>
        <v>44866</v>
      </c>
      <c r="B105">
        <f t="shared" si="10"/>
        <v>9</v>
      </c>
      <c r="C105">
        <v>104</v>
      </c>
      <c r="D105" s="4">
        <f t="shared" si="11"/>
        <v>0</v>
      </c>
      <c r="E105" s="4">
        <f>IF(ISNA(VLOOKUP(A105,'Extra aflossing'!A:F,3,0)),0,VLOOKUP(A105,'Extra aflossing'!A:F,3,0))</f>
        <v>0</v>
      </c>
      <c r="F105" s="4">
        <f>IF(A105&lt;=Invoer!$B$20,IF(M104&gt;=0,IF(M104&gt;=$H$2,($H$2-H105),M104-D105)),0)</f>
        <v>0</v>
      </c>
      <c r="G105" s="4">
        <f>IF(M104*Invoer!$B$7/12&gt;=0,M104*Invoer!$B$7/12,0)</f>
        <v>0</v>
      </c>
      <c r="H105" s="4">
        <f>ABS(PMT(Invoer!$B$7/12,360-C105+1,IF(M104&gt;=0,M104,0),0))</f>
        <v>0</v>
      </c>
      <c r="I105" s="4">
        <f t="shared" si="12"/>
        <v>0</v>
      </c>
      <c r="J105" s="4">
        <f t="shared" si="9"/>
        <v>0</v>
      </c>
      <c r="K105" s="4">
        <f t="shared" si="13"/>
        <v>0</v>
      </c>
      <c r="L105" s="4">
        <f t="shared" si="14"/>
        <v>0</v>
      </c>
      <c r="M105" s="4">
        <f t="shared" si="17"/>
        <v>0</v>
      </c>
      <c r="N105" s="4">
        <f t="shared" si="15"/>
        <v>0</v>
      </c>
    </row>
    <row r="106" spans="1:14" x14ac:dyDescent="0.25">
      <c r="A106" s="15">
        <f t="shared" si="16"/>
        <v>44896</v>
      </c>
      <c r="B106">
        <f t="shared" si="10"/>
        <v>9</v>
      </c>
      <c r="C106">
        <v>105</v>
      </c>
      <c r="D106" s="4">
        <f t="shared" si="11"/>
        <v>0</v>
      </c>
      <c r="E106" s="4">
        <f>IF(ISNA(VLOOKUP(A106,'Extra aflossing'!A:F,3,0)),0,VLOOKUP(A106,'Extra aflossing'!A:F,3,0))</f>
        <v>0</v>
      </c>
      <c r="F106" s="4">
        <f>IF(A106&lt;=Invoer!$B$20,IF(M105&gt;=0,IF(M105&gt;=$H$2,($H$2-H106),M105-D106)),0)</f>
        <v>0</v>
      </c>
      <c r="G106" s="4">
        <f>IF(M105*Invoer!$B$7/12&gt;=0,M105*Invoer!$B$7/12,0)</f>
        <v>0</v>
      </c>
      <c r="H106" s="4">
        <f>ABS(PMT(Invoer!$B$7/12,360-C106+1,IF(M105&gt;=0,M105,0),0))</f>
        <v>0</v>
      </c>
      <c r="I106" s="4">
        <f t="shared" si="12"/>
        <v>0</v>
      </c>
      <c r="J106" s="4">
        <f t="shared" si="9"/>
        <v>0</v>
      </c>
      <c r="K106" s="4">
        <f t="shared" si="13"/>
        <v>0</v>
      </c>
      <c r="L106" s="4">
        <f t="shared" si="14"/>
        <v>0</v>
      </c>
      <c r="M106" s="4">
        <f t="shared" si="17"/>
        <v>0</v>
      </c>
      <c r="N106" s="4">
        <f t="shared" si="15"/>
        <v>0</v>
      </c>
    </row>
    <row r="107" spans="1:14" x14ac:dyDescent="0.25">
      <c r="A107" s="15">
        <f t="shared" si="16"/>
        <v>44927</v>
      </c>
      <c r="B107">
        <f t="shared" si="10"/>
        <v>9</v>
      </c>
      <c r="C107">
        <v>106</v>
      </c>
      <c r="D107" s="4">
        <f t="shared" si="11"/>
        <v>0</v>
      </c>
      <c r="E107" s="4">
        <f>IF(ISNA(VLOOKUP(A107,'Extra aflossing'!A:F,3,0)),0,VLOOKUP(A107,'Extra aflossing'!A:F,3,0))</f>
        <v>0</v>
      </c>
      <c r="F107" s="4">
        <f>IF(A107&lt;=Invoer!$B$20,IF(M106&gt;=0,IF(M106&gt;=$H$2,($H$2-H107),M106-D107)),0)</f>
        <v>0</v>
      </c>
      <c r="G107" s="4">
        <f>IF(M106*Invoer!$B$7/12&gt;=0,M106*Invoer!$B$7/12,0)</f>
        <v>0</v>
      </c>
      <c r="H107" s="4">
        <f>ABS(PMT(Invoer!$B$7/12,360-C107+1,IF(M106&gt;=0,M106,0),0))</f>
        <v>0</v>
      </c>
      <c r="I107" s="4">
        <f t="shared" si="12"/>
        <v>0</v>
      </c>
      <c r="J107" s="4">
        <f t="shared" si="9"/>
        <v>0</v>
      </c>
      <c r="K107" s="4">
        <f t="shared" si="13"/>
        <v>0</v>
      </c>
      <c r="L107" s="4">
        <f t="shared" si="14"/>
        <v>0</v>
      </c>
      <c r="M107" s="4">
        <f t="shared" si="17"/>
        <v>0</v>
      </c>
      <c r="N107" s="4">
        <f t="shared" si="15"/>
        <v>0</v>
      </c>
    </row>
    <row r="108" spans="1:14" x14ac:dyDescent="0.25">
      <c r="A108" s="15">
        <f t="shared" si="16"/>
        <v>44958</v>
      </c>
      <c r="B108">
        <f t="shared" si="10"/>
        <v>9</v>
      </c>
      <c r="C108">
        <v>107</v>
      </c>
      <c r="D108" s="4">
        <f t="shared" si="11"/>
        <v>0</v>
      </c>
      <c r="E108" s="4">
        <f>IF(ISNA(VLOOKUP(A108,'Extra aflossing'!A:F,3,0)),0,VLOOKUP(A108,'Extra aflossing'!A:F,3,0))</f>
        <v>0</v>
      </c>
      <c r="F108" s="4">
        <f>IF(A108&lt;=Invoer!$B$20,IF(M107&gt;=0,IF(M107&gt;=$H$2,($H$2-H108),M107-D108)),0)</f>
        <v>0</v>
      </c>
      <c r="G108" s="4">
        <f>IF(M107*Invoer!$B$7/12&gt;=0,M107*Invoer!$B$7/12,0)</f>
        <v>0</v>
      </c>
      <c r="H108" s="4">
        <f>ABS(PMT(Invoer!$B$7/12,360-C108+1,IF(M107&gt;=0,M107,0),0))</f>
        <v>0</v>
      </c>
      <c r="I108" s="4">
        <f t="shared" si="12"/>
        <v>0</v>
      </c>
      <c r="J108" s="4">
        <f t="shared" si="9"/>
        <v>0</v>
      </c>
      <c r="K108" s="4">
        <f t="shared" si="13"/>
        <v>0</v>
      </c>
      <c r="L108" s="4">
        <f t="shared" si="14"/>
        <v>0</v>
      </c>
      <c r="M108" s="4">
        <f t="shared" si="17"/>
        <v>0</v>
      </c>
      <c r="N108" s="4">
        <f t="shared" si="15"/>
        <v>0</v>
      </c>
    </row>
    <row r="109" spans="1:14" x14ac:dyDescent="0.25">
      <c r="A109" s="15">
        <f t="shared" si="16"/>
        <v>44986</v>
      </c>
      <c r="B109">
        <f t="shared" si="10"/>
        <v>9</v>
      </c>
      <c r="C109">
        <v>108</v>
      </c>
      <c r="D109" s="4">
        <f t="shared" si="11"/>
        <v>0</v>
      </c>
      <c r="E109" s="4">
        <f>IF(ISNA(VLOOKUP(A109,'Extra aflossing'!A:F,3,0)),0,VLOOKUP(A109,'Extra aflossing'!A:F,3,0))</f>
        <v>0</v>
      </c>
      <c r="F109" s="4">
        <f>IF(A109&lt;=Invoer!$B$20,IF(M108&gt;=0,IF(M108&gt;=$H$2,($H$2-H109),M108-D109)),0)</f>
        <v>0</v>
      </c>
      <c r="G109" s="4">
        <f>IF(M108*Invoer!$B$7/12&gt;=0,M108*Invoer!$B$7/12,0)</f>
        <v>0</v>
      </c>
      <c r="H109" s="4">
        <f>ABS(PMT(Invoer!$B$7/12,360-C109+1,IF(M108&gt;=0,M108,0),0))</f>
        <v>0</v>
      </c>
      <c r="I109" s="4">
        <f t="shared" si="12"/>
        <v>0</v>
      </c>
      <c r="J109" s="4">
        <f t="shared" si="9"/>
        <v>0</v>
      </c>
      <c r="K109" s="4">
        <f t="shared" si="13"/>
        <v>0</v>
      </c>
      <c r="L109" s="4">
        <f t="shared" si="14"/>
        <v>0</v>
      </c>
      <c r="M109" s="4">
        <f t="shared" si="17"/>
        <v>0</v>
      </c>
      <c r="N109" s="4">
        <f t="shared" si="15"/>
        <v>0</v>
      </c>
    </row>
    <row r="110" spans="1:14" x14ac:dyDescent="0.25">
      <c r="A110" s="15">
        <f t="shared" si="16"/>
        <v>45017</v>
      </c>
      <c r="B110">
        <f t="shared" si="10"/>
        <v>10</v>
      </c>
      <c r="C110">
        <v>109</v>
      </c>
      <c r="D110" s="4">
        <f t="shared" si="11"/>
        <v>0</v>
      </c>
      <c r="E110" s="4">
        <f>IF(ISNA(VLOOKUP(A110,'Extra aflossing'!A:F,3,0)),0,VLOOKUP(A110,'Extra aflossing'!A:F,3,0))</f>
        <v>0</v>
      </c>
      <c r="F110" s="4">
        <f>IF(A110&lt;=Invoer!$B$20,IF(M109&gt;=0,IF(M109&gt;=$H$2,($H$2-H110),M109-D110)),0)</f>
        <v>0</v>
      </c>
      <c r="G110" s="4">
        <f>IF(M109*Invoer!$B$7/12&gt;=0,M109*Invoer!$B$7/12,0)</f>
        <v>0</v>
      </c>
      <c r="H110" s="4">
        <f>ABS(PMT(Invoer!$B$7/12,360-C110+1,IF(M109&gt;=0,M109,0),0))</f>
        <v>0</v>
      </c>
      <c r="I110" s="4">
        <f t="shared" si="12"/>
        <v>0</v>
      </c>
      <c r="J110" s="4">
        <f t="shared" si="9"/>
        <v>0</v>
      </c>
      <c r="K110" s="4">
        <f t="shared" si="13"/>
        <v>0</v>
      </c>
      <c r="L110" s="4">
        <f t="shared" si="14"/>
        <v>0</v>
      </c>
      <c r="M110" s="4">
        <f t="shared" si="17"/>
        <v>0</v>
      </c>
      <c r="N110" s="4">
        <f t="shared" si="15"/>
        <v>0</v>
      </c>
    </row>
    <row r="111" spans="1:14" x14ac:dyDescent="0.25">
      <c r="A111" s="15">
        <f t="shared" si="16"/>
        <v>45047</v>
      </c>
      <c r="B111">
        <f t="shared" si="10"/>
        <v>10</v>
      </c>
      <c r="C111">
        <v>110</v>
      </c>
      <c r="D111" s="4">
        <f t="shared" si="11"/>
        <v>0</v>
      </c>
      <c r="E111" s="4">
        <f>IF(ISNA(VLOOKUP(A111,'Extra aflossing'!A:F,3,0)),0,VLOOKUP(A111,'Extra aflossing'!A:F,3,0))</f>
        <v>0</v>
      </c>
      <c r="F111" s="4">
        <f>IF(A111&lt;=Invoer!$B$20,IF(M110&gt;=0,IF(M110&gt;=$H$2,($H$2-H111),M110-D111)),0)</f>
        <v>0</v>
      </c>
      <c r="G111" s="4">
        <f>IF(M110*Invoer!$B$7/12&gt;=0,M110*Invoer!$B$7/12,0)</f>
        <v>0</v>
      </c>
      <c r="H111" s="4">
        <f>ABS(PMT(Invoer!$B$7/12,360-C111+1,IF(M110&gt;=0,M110,0),0))</f>
        <v>0</v>
      </c>
      <c r="I111" s="4">
        <f t="shared" si="12"/>
        <v>0</v>
      </c>
      <c r="J111" s="4">
        <f t="shared" si="9"/>
        <v>0</v>
      </c>
      <c r="K111" s="4">
        <f t="shared" si="13"/>
        <v>0</v>
      </c>
      <c r="L111" s="4">
        <f t="shared" si="14"/>
        <v>0</v>
      </c>
      <c r="M111" s="4">
        <f t="shared" si="17"/>
        <v>0</v>
      </c>
      <c r="N111" s="4">
        <f t="shared" si="15"/>
        <v>0</v>
      </c>
    </row>
    <row r="112" spans="1:14" x14ac:dyDescent="0.25">
      <c r="A112" s="15">
        <f t="shared" si="16"/>
        <v>45078</v>
      </c>
      <c r="B112">
        <f t="shared" si="10"/>
        <v>10</v>
      </c>
      <c r="C112">
        <v>111</v>
      </c>
      <c r="D112" s="4">
        <f t="shared" si="11"/>
        <v>0</v>
      </c>
      <c r="E112" s="4">
        <f>IF(ISNA(VLOOKUP(A112,'Extra aflossing'!A:F,3,0)),0,VLOOKUP(A112,'Extra aflossing'!A:F,3,0))</f>
        <v>0</v>
      </c>
      <c r="F112" s="4">
        <f>IF(A112&lt;=Invoer!$B$20,IF(M111&gt;=0,IF(M111&gt;=$H$2,($H$2-H112),M111-D112)),0)</f>
        <v>0</v>
      </c>
      <c r="G112" s="4">
        <f>IF(M111*Invoer!$B$7/12&gt;=0,M111*Invoer!$B$7/12,0)</f>
        <v>0</v>
      </c>
      <c r="H112" s="4">
        <f>ABS(PMT(Invoer!$B$7/12,360-C112+1,IF(M111&gt;=0,M111,0),0))</f>
        <v>0</v>
      </c>
      <c r="I112" s="4">
        <f t="shared" si="12"/>
        <v>0</v>
      </c>
      <c r="J112" s="4">
        <f t="shared" si="9"/>
        <v>0</v>
      </c>
      <c r="K112" s="4">
        <f t="shared" si="13"/>
        <v>0</v>
      </c>
      <c r="L112" s="4">
        <f t="shared" si="14"/>
        <v>0</v>
      </c>
      <c r="M112" s="4">
        <f t="shared" si="17"/>
        <v>0</v>
      </c>
      <c r="N112" s="4">
        <f t="shared" si="15"/>
        <v>0</v>
      </c>
    </row>
    <row r="113" spans="1:14" x14ac:dyDescent="0.25">
      <c r="A113" s="15">
        <f t="shared" si="16"/>
        <v>45108</v>
      </c>
      <c r="B113">
        <f t="shared" si="10"/>
        <v>10</v>
      </c>
      <c r="C113">
        <v>112</v>
      </c>
      <c r="D113" s="4">
        <f t="shared" si="11"/>
        <v>0</v>
      </c>
      <c r="E113" s="4">
        <f>IF(ISNA(VLOOKUP(A113,'Extra aflossing'!A:F,3,0)),0,VLOOKUP(A113,'Extra aflossing'!A:F,3,0))</f>
        <v>0</v>
      </c>
      <c r="F113" s="4">
        <f>IF(A113&lt;=Invoer!$B$20,IF(M112&gt;=0,IF(M112&gt;=$H$2,($H$2-H113),M112-D113)),0)</f>
        <v>0</v>
      </c>
      <c r="G113" s="4">
        <f>IF(M112*Invoer!$B$7/12&gt;=0,M112*Invoer!$B$7/12,0)</f>
        <v>0</v>
      </c>
      <c r="H113" s="4">
        <f>ABS(PMT(Invoer!$B$7/12,360-C113+1,IF(M112&gt;=0,M112,0),0))</f>
        <v>0</v>
      </c>
      <c r="I113" s="4">
        <f t="shared" si="12"/>
        <v>0</v>
      </c>
      <c r="J113" s="4">
        <f t="shared" si="9"/>
        <v>0</v>
      </c>
      <c r="K113" s="4">
        <f t="shared" si="13"/>
        <v>0</v>
      </c>
      <c r="L113" s="4">
        <f t="shared" si="14"/>
        <v>0</v>
      </c>
      <c r="M113" s="4">
        <f t="shared" si="17"/>
        <v>0</v>
      </c>
      <c r="N113" s="4">
        <f t="shared" si="15"/>
        <v>0</v>
      </c>
    </row>
    <row r="114" spans="1:14" x14ac:dyDescent="0.25">
      <c r="A114" s="15">
        <f t="shared" si="16"/>
        <v>45139</v>
      </c>
      <c r="B114">
        <f t="shared" si="10"/>
        <v>10</v>
      </c>
      <c r="C114">
        <v>113</v>
      </c>
      <c r="D114" s="4">
        <f t="shared" si="11"/>
        <v>0</v>
      </c>
      <c r="E114" s="4">
        <f>IF(ISNA(VLOOKUP(A114,'Extra aflossing'!A:F,3,0)),0,VLOOKUP(A114,'Extra aflossing'!A:F,3,0))</f>
        <v>0</v>
      </c>
      <c r="F114" s="4">
        <f>IF(A114&lt;=Invoer!$B$20,IF(M113&gt;=0,IF(M113&gt;=$H$2,($H$2-H114),M113-D114)),0)</f>
        <v>0</v>
      </c>
      <c r="G114" s="4">
        <f>IF(M113*Invoer!$B$7/12&gt;=0,M113*Invoer!$B$7/12,0)</f>
        <v>0</v>
      </c>
      <c r="H114" s="4">
        <f>ABS(PMT(Invoer!$B$7/12,360-C114+1,IF(M113&gt;=0,M113,0),0))</f>
        <v>0</v>
      </c>
      <c r="I114" s="4">
        <f t="shared" si="12"/>
        <v>0</v>
      </c>
      <c r="J114" s="4">
        <f t="shared" si="9"/>
        <v>0</v>
      </c>
      <c r="K114" s="4">
        <f t="shared" si="13"/>
        <v>0</v>
      </c>
      <c r="L114" s="4">
        <f t="shared" si="14"/>
        <v>0</v>
      </c>
      <c r="M114" s="4">
        <f t="shared" si="17"/>
        <v>0</v>
      </c>
      <c r="N114" s="4">
        <f t="shared" si="15"/>
        <v>0</v>
      </c>
    </row>
    <row r="115" spans="1:14" x14ac:dyDescent="0.25">
      <c r="A115" s="15">
        <f t="shared" si="16"/>
        <v>45170</v>
      </c>
      <c r="B115">
        <f t="shared" si="10"/>
        <v>10</v>
      </c>
      <c r="C115">
        <v>114</v>
      </c>
      <c r="D115" s="4">
        <f t="shared" si="11"/>
        <v>0</v>
      </c>
      <c r="E115" s="4">
        <f>IF(ISNA(VLOOKUP(A115,'Extra aflossing'!A:F,3,0)),0,VLOOKUP(A115,'Extra aflossing'!A:F,3,0))</f>
        <v>0</v>
      </c>
      <c r="F115" s="4">
        <f>IF(A115&lt;=Invoer!$B$20,IF(M114&gt;=0,IF(M114&gt;=$H$2,($H$2-H115),M114-D115)),0)</f>
        <v>0</v>
      </c>
      <c r="G115" s="4">
        <f>IF(M114*Invoer!$B$7/12&gt;=0,M114*Invoer!$B$7/12,0)</f>
        <v>0</v>
      </c>
      <c r="H115" s="4">
        <f>ABS(PMT(Invoer!$B$7/12,360-C115+1,IF(M114&gt;=0,M114,0),0))</f>
        <v>0</v>
      </c>
      <c r="I115" s="4">
        <f t="shared" si="12"/>
        <v>0</v>
      </c>
      <c r="J115" s="4">
        <f t="shared" si="9"/>
        <v>0</v>
      </c>
      <c r="K115" s="4">
        <f t="shared" si="13"/>
        <v>0</v>
      </c>
      <c r="L115" s="4">
        <f t="shared" si="14"/>
        <v>0</v>
      </c>
      <c r="M115" s="4">
        <f t="shared" si="17"/>
        <v>0</v>
      </c>
      <c r="N115" s="4">
        <f t="shared" si="15"/>
        <v>0</v>
      </c>
    </row>
    <row r="116" spans="1:14" x14ac:dyDescent="0.25">
      <c r="A116" s="15">
        <f t="shared" si="16"/>
        <v>45200</v>
      </c>
      <c r="B116">
        <f t="shared" si="10"/>
        <v>10</v>
      </c>
      <c r="C116">
        <v>115</v>
      </c>
      <c r="D116" s="4">
        <f t="shared" si="11"/>
        <v>0</v>
      </c>
      <c r="E116" s="4">
        <f>IF(ISNA(VLOOKUP(A116,'Extra aflossing'!A:F,3,0)),0,VLOOKUP(A116,'Extra aflossing'!A:F,3,0))</f>
        <v>0</v>
      </c>
      <c r="F116" s="4">
        <f>IF(A116&lt;=Invoer!$B$20,IF(M115&gt;=0,IF(M115&gt;=$H$2,($H$2-H116),M115-D116)),0)</f>
        <v>0</v>
      </c>
      <c r="G116" s="4">
        <f>IF(M115*Invoer!$B$7/12&gt;=0,M115*Invoer!$B$7/12,0)</f>
        <v>0</v>
      </c>
      <c r="H116" s="4">
        <f>ABS(PMT(Invoer!$B$7/12,360-C116+1,IF(M115&gt;=0,M115,0),0))</f>
        <v>0</v>
      </c>
      <c r="I116" s="4">
        <f t="shared" si="12"/>
        <v>0</v>
      </c>
      <c r="J116" s="4">
        <f t="shared" si="9"/>
        <v>0</v>
      </c>
      <c r="K116" s="4">
        <f t="shared" si="13"/>
        <v>0</v>
      </c>
      <c r="L116" s="4">
        <f t="shared" si="14"/>
        <v>0</v>
      </c>
      <c r="M116" s="4">
        <f t="shared" si="17"/>
        <v>0</v>
      </c>
      <c r="N116" s="4">
        <f t="shared" si="15"/>
        <v>0</v>
      </c>
    </row>
    <row r="117" spans="1:14" x14ac:dyDescent="0.25">
      <c r="A117" s="15">
        <f t="shared" si="16"/>
        <v>45231</v>
      </c>
      <c r="B117">
        <f t="shared" si="10"/>
        <v>10</v>
      </c>
      <c r="C117">
        <v>116</v>
      </c>
      <c r="D117" s="4">
        <f t="shared" si="11"/>
        <v>0</v>
      </c>
      <c r="E117" s="4">
        <f>IF(ISNA(VLOOKUP(A117,'Extra aflossing'!A:F,3,0)),0,VLOOKUP(A117,'Extra aflossing'!A:F,3,0))</f>
        <v>0</v>
      </c>
      <c r="F117" s="4">
        <f>IF(A117&lt;=Invoer!$B$20,IF(M116&gt;=0,IF(M116&gt;=$H$2,($H$2-H117),M116-D117)),0)</f>
        <v>0</v>
      </c>
      <c r="G117" s="4">
        <f>IF(M116*Invoer!$B$7/12&gt;=0,M116*Invoer!$B$7/12,0)</f>
        <v>0</v>
      </c>
      <c r="H117" s="4">
        <f>ABS(PMT(Invoer!$B$7/12,360-C117+1,IF(M116&gt;=0,M116,0),0))</f>
        <v>0</v>
      </c>
      <c r="I117" s="4">
        <f t="shared" si="12"/>
        <v>0</v>
      </c>
      <c r="J117" s="4">
        <f t="shared" si="9"/>
        <v>0</v>
      </c>
      <c r="K117" s="4">
        <f t="shared" si="13"/>
        <v>0</v>
      </c>
      <c r="L117" s="4">
        <f t="shared" si="14"/>
        <v>0</v>
      </c>
      <c r="M117" s="4">
        <f t="shared" si="17"/>
        <v>0</v>
      </c>
      <c r="N117" s="4">
        <f t="shared" si="15"/>
        <v>0</v>
      </c>
    </row>
    <row r="118" spans="1:14" x14ac:dyDescent="0.25">
      <c r="A118" s="15">
        <f t="shared" si="16"/>
        <v>45261</v>
      </c>
      <c r="B118">
        <f t="shared" si="10"/>
        <v>10</v>
      </c>
      <c r="C118">
        <v>117</v>
      </c>
      <c r="D118" s="4">
        <f t="shared" si="11"/>
        <v>0</v>
      </c>
      <c r="E118" s="4">
        <f>IF(ISNA(VLOOKUP(A118,'Extra aflossing'!A:F,3,0)),0,VLOOKUP(A118,'Extra aflossing'!A:F,3,0))</f>
        <v>0</v>
      </c>
      <c r="F118" s="4">
        <f>IF(A118&lt;=Invoer!$B$20,IF(M117&gt;=0,IF(M117&gt;=$H$2,($H$2-H118),M117-D118)),0)</f>
        <v>0</v>
      </c>
      <c r="G118" s="4">
        <f>IF(M117*Invoer!$B$7/12&gt;=0,M117*Invoer!$B$7/12,0)</f>
        <v>0</v>
      </c>
      <c r="H118" s="4">
        <f>ABS(PMT(Invoer!$B$7/12,360-C118+1,IF(M117&gt;=0,M117,0),0))</f>
        <v>0</v>
      </c>
      <c r="I118" s="4">
        <f t="shared" si="12"/>
        <v>0</v>
      </c>
      <c r="J118" s="4">
        <f t="shared" si="9"/>
        <v>0</v>
      </c>
      <c r="K118" s="4">
        <f t="shared" si="13"/>
        <v>0</v>
      </c>
      <c r="L118" s="4">
        <f t="shared" si="14"/>
        <v>0</v>
      </c>
      <c r="M118" s="4">
        <f t="shared" si="17"/>
        <v>0</v>
      </c>
      <c r="N118" s="4">
        <f t="shared" si="15"/>
        <v>0</v>
      </c>
    </row>
    <row r="119" spans="1:14" x14ac:dyDescent="0.25">
      <c r="A119" s="15">
        <f t="shared" si="16"/>
        <v>45292</v>
      </c>
      <c r="B119">
        <f t="shared" si="10"/>
        <v>10</v>
      </c>
      <c r="C119">
        <v>118</v>
      </c>
      <c r="D119" s="4">
        <f t="shared" si="11"/>
        <v>0</v>
      </c>
      <c r="E119" s="4">
        <f>IF(ISNA(VLOOKUP(A119,'Extra aflossing'!A:F,3,0)),0,VLOOKUP(A119,'Extra aflossing'!A:F,3,0))</f>
        <v>0</v>
      </c>
      <c r="F119" s="4">
        <f>IF(A119&lt;=Invoer!$B$20,IF(M118&gt;=0,IF(M118&gt;=$H$2,($H$2-H119),M118-D119)),0)</f>
        <v>0</v>
      </c>
      <c r="G119" s="4">
        <f>IF(M118*Invoer!$B$7/12&gt;=0,M118*Invoer!$B$7/12,0)</f>
        <v>0</v>
      </c>
      <c r="H119" s="4">
        <f>ABS(PMT(Invoer!$B$7/12,360-C119+1,IF(M118&gt;=0,M118,0),0))</f>
        <v>0</v>
      </c>
      <c r="I119" s="4">
        <f t="shared" si="12"/>
        <v>0</v>
      </c>
      <c r="J119" s="4">
        <f t="shared" si="9"/>
        <v>0</v>
      </c>
      <c r="K119" s="4">
        <f t="shared" si="13"/>
        <v>0</v>
      </c>
      <c r="L119" s="4">
        <f t="shared" si="14"/>
        <v>0</v>
      </c>
      <c r="M119" s="4">
        <f t="shared" si="17"/>
        <v>0</v>
      </c>
      <c r="N119" s="4">
        <f t="shared" si="15"/>
        <v>0</v>
      </c>
    </row>
    <row r="120" spans="1:14" x14ac:dyDescent="0.25">
      <c r="A120" s="15">
        <f t="shared" si="16"/>
        <v>45323</v>
      </c>
      <c r="B120">
        <f t="shared" si="10"/>
        <v>10</v>
      </c>
      <c r="C120">
        <v>119</v>
      </c>
      <c r="D120" s="4">
        <f t="shared" si="11"/>
        <v>0</v>
      </c>
      <c r="E120" s="4">
        <f>IF(ISNA(VLOOKUP(A120,'Extra aflossing'!A:F,3,0)),0,VLOOKUP(A120,'Extra aflossing'!A:F,3,0))</f>
        <v>0</v>
      </c>
      <c r="F120" s="4">
        <f>IF(A120&lt;=Invoer!$B$20,IF(M119&gt;=0,IF(M119&gt;=$H$2,($H$2-H120),M119-D120)),0)</f>
        <v>0</v>
      </c>
      <c r="G120" s="4">
        <f>IF(M119*Invoer!$B$7/12&gt;=0,M119*Invoer!$B$7/12,0)</f>
        <v>0</v>
      </c>
      <c r="H120" s="4">
        <f>ABS(PMT(Invoer!$B$7/12,360-C120+1,IF(M119&gt;=0,M119,0),0))</f>
        <v>0</v>
      </c>
      <c r="I120" s="4">
        <f t="shared" si="12"/>
        <v>0</v>
      </c>
      <c r="J120" s="4">
        <f t="shared" si="9"/>
        <v>0</v>
      </c>
      <c r="K120" s="4">
        <f t="shared" si="13"/>
        <v>0</v>
      </c>
      <c r="L120" s="4">
        <f t="shared" si="14"/>
        <v>0</v>
      </c>
      <c r="M120" s="4">
        <f t="shared" si="17"/>
        <v>0</v>
      </c>
      <c r="N120" s="4">
        <f t="shared" si="15"/>
        <v>0</v>
      </c>
    </row>
    <row r="121" spans="1:14" x14ac:dyDescent="0.25">
      <c r="A121" s="15">
        <f t="shared" si="16"/>
        <v>45352</v>
      </c>
      <c r="B121">
        <f t="shared" si="10"/>
        <v>10</v>
      </c>
      <c r="C121">
        <v>120</v>
      </c>
      <c r="D121" s="4">
        <f t="shared" si="11"/>
        <v>0</v>
      </c>
      <c r="E121" s="4">
        <f>IF(ISNA(VLOOKUP(A121,'Extra aflossing'!A:F,3,0)),0,VLOOKUP(A121,'Extra aflossing'!A:F,3,0))</f>
        <v>0</v>
      </c>
      <c r="F121" s="4">
        <f>IF(A121&lt;=Invoer!$B$20,IF(M120&gt;=0,IF(M120&gt;=$H$2,($H$2-H121),M120-D121)),0)</f>
        <v>0</v>
      </c>
      <c r="G121" s="4">
        <f>IF(M120*Invoer!$B$7/12&gt;=0,M120*Invoer!$B$7/12,0)</f>
        <v>0</v>
      </c>
      <c r="H121" s="4">
        <f>ABS(PMT(Invoer!$B$7/12,360-C121+1,IF(M120&gt;=0,M120,0),0))</f>
        <v>0</v>
      </c>
      <c r="I121" s="4">
        <f t="shared" si="12"/>
        <v>0</v>
      </c>
      <c r="J121" s="4">
        <f t="shared" si="9"/>
        <v>0</v>
      </c>
      <c r="K121" s="4">
        <f t="shared" si="13"/>
        <v>0</v>
      </c>
      <c r="L121" s="4">
        <f t="shared" si="14"/>
        <v>0</v>
      </c>
      <c r="M121" s="4">
        <f t="shared" si="17"/>
        <v>0</v>
      </c>
      <c r="N121" s="4">
        <f t="shared" si="15"/>
        <v>0</v>
      </c>
    </row>
    <row r="122" spans="1:14" x14ac:dyDescent="0.25">
      <c r="A122" s="15">
        <f t="shared" si="16"/>
        <v>45383</v>
      </c>
      <c r="B122">
        <f t="shared" si="10"/>
        <v>11</v>
      </c>
      <c r="C122">
        <v>121</v>
      </c>
      <c r="D122" s="4">
        <f t="shared" si="11"/>
        <v>0</v>
      </c>
      <c r="E122" s="4">
        <f>IF(ISNA(VLOOKUP(A122,'Extra aflossing'!A:F,3,0)),0,VLOOKUP(A122,'Extra aflossing'!A:F,3,0))</f>
        <v>0</v>
      </c>
      <c r="F122" s="4">
        <f>IF(A122&lt;=Invoer!$B$20,IF(M121&gt;=0,IF(M121&gt;=$H$2,($H$2-H122),M121-D122)),0)</f>
        <v>0</v>
      </c>
      <c r="G122" s="4">
        <f>IF(M121*Invoer!$B$7/12&gt;=0,M121*Invoer!$B$7/12,0)</f>
        <v>0</v>
      </c>
      <c r="H122" s="4">
        <f>ABS(PMT(Invoer!$B$7/12,360-C122+1,IF(M121&gt;=0,M121,0),0))</f>
        <v>0</v>
      </c>
      <c r="I122" s="4">
        <f t="shared" si="12"/>
        <v>0</v>
      </c>
      <c r="J122" s="4">
        <f t="shared" si="9"/>
        <v>0</v>
      </c>
      <c r="K122" s="4">
        <f t="shared" si="13"/>
        <v>0</v>
      </c>
      <c r="L122" s="4">
        <f t="shared" si="14"/>
        <v>0</v>
      </c>
      <c r="M122" s="4">
        <f t="shared" si="17"/>
        <v>0</v>
      </c>
      <c r="N122" s="4">
        <f t="shared" si="15"/>
        <v>0</v>
      </c>
    </row>
    <row r="123" spans="1:14" x14ac:dyDescent="0.25">
      <c r="A123" s="15">
        <f t="shared" si="16"/>
        <v>45413</v>
      </c>
      <c r="B123">
        <f t="shared" si="10"/>
        <v>11</v>
      </c>
      <c r="C123">
        <v>122</v>
      </c>
      <c r="D123" s="4">
        <f t="shared" si="11"/>
        <v>0</v>
      </c>
      <c r="E123" s="4">
        <f>IF(ISNA(VLOOKUP(A123,'Extra aflossing'!A:F,3,0)),0,VLOOKUP(A123,'Extra aflossing'!A:F,3,0))</f>
        <v>0</v>
      </c>
      <c r="F123" s="4">
        <f>IF(A123&lt;=Invoer!$B$20,IF(M122&gt;=0,IF(M122&gt;=$H$2,($H$2-H123),M122-D123)),0)</f>
        <v>0</v>
      </c>
      <c r="G123" s="4">
        <f>IF(M122*Invoer!$B$7/12&gt;=0,M122*Invoer!$B$7/12,0)</f>
        <v>0</v>
      </c>
      <c r="H123" s="4">
        <f>ABS(PMT(Invoer!$B$7/12,360-C123+1,IF(M122&gt;=0,M122,0),0))</f>
        <v>0</v>
      </c>
      <c r="I123" s="4">
        <f t="shared" si="12"/>
        <v>0</v>
      </c>
      <c r="J123" s="4">
        <f t="shared" si="9"/>
        <v>0</v>
      </c>
      <c r="K123" s="4">
        <f t="shared" si="13"/>
        <v>0</v>
      </c>
      <c r="L123" s="4">
        <f t="shared" si="14"/>
        <v>0</v>
      </c>
      <c r="M123" s="4">
        <f t="shared" si="17"/>
        <v>0</v>
      </c>
      <c r="N123" s="4">
        <f t="shared" si="15"/>
        <v>0</v>
      </c>
    </row>
    <row r="124" spans="1:14" x14ac:dyDescent="0.25">
      <c r="A124" s="15">
        <f t="shared" si="16"/>
        <v>45444</v>
      </c>
      <c r="B124">
        <f t="shared" si="10"/>
        <v>11</v>
      </c>
      <c r="C124">
        <v>123</v>
      </c>
      <c r="D124" s="4">
        <f t="shared" si="11"/>
        <v>0</v>
      </c>
      <c r="E124" s="4">
        <f>IF(ISNA(VLOOKUP(A124,'Extra aflossing'!A:F,3,0)),0,VLOOKUP(A124,'Extra aflossing'!A:F,3,0))</f>
        <v>0</v>
      </c>
      <c r="F124" s="4">
        <f>IF(A124&lt;=Invoer!$B$20,IF(M123&gt;=0,IF(M123&gt;=$H$2,($H$2-H124),M123-D124)),0)</f>
        <v>0</v>
      </c>
      <c r="G124" s="4">
        <f>IF(M123*Invoer!$B$7/12&gt;=0,M123*Invoer!$B$7/12,0)</f>
        <v>0</v>
      </c>
      <c r="H124" s="4">
        <f>ABS(PMT(Invoer!$B$7/12,360-C124+1,IF(M123&gt;=0,M123,0),0))</f>
        <v>0</v>
      </c>
      <c r="I124" s="4">
        <f t="shared" si="12"/>
        <v>0</v>
      </c>
      <c r="J124" s="4">
        <f t="shared" si="9"/>
        <v>0</v>
      </c>
      <c r="K124" s="4">
        <f t="shared" si="13"/>
        <v>0</v>
      </c>
      <c r="L124" s="4">
        <f t="shared" si="14"/>
        <v>0</v>
      </c>
      <c r="M124" s="4">
        <f t="shared" si="17"/>
        <v>0</v>
      </c>
      <c r="N124" s="4">
        <f t="shared" si="15"/>
        <v>0</v>
      </c>
    </row>
    <row r="125" spans="1:14" x14ac:dyDescent="0.25">
      <c r="A125" s="15">
        <f t="shared" si="16"/>
        <v>45474</v>
      </c>
      <c r="B125">
        <f t="shared" si="10"/>
        <v>11</v>
      </c>
      <c r="C125">
        <v>124</v>
      </c>
      <c r="D125" s="4">
        <f t="shared" si="11"/>
        <v>0</v>
      </c>
      <c r="E125" s="4">
        <f>IF(ISNA(VLOOKUP(A125,'Extra aflossing'!A:F,3,0)),0,VLOOKUP(A125,'Extra aflossing'!A:F,3,0))</f>
        <v>0</v>
      </c>
      <c r="F125" s="4">
        <f>IF(A125&lt;=Invoer!$B$20,IF(M124&gt;=0,IF(M124&gt;=$H$2,($H$2-H125),M124-D125)),0)</f>
        <v>0</v>
      </c>
      <c r="G125" s="4">
        <f>IF(M124*Invoer!$B$7/12&gt;=0,M124*Invoer!$B$7/12,0)</f>
        <v>0</v>
      </c>
      <c r="H125" s="4">
        <f>ABS(PMT(Invoer!$B$7/12,360-C125+1,IF(M124&gt;=0,M124,0),0))</f>
        <v>0</v>
      </c>
      <c r="I125" s="4">
        <f t="shared" si="12"/>
        <v>0</v>
      </c>
      <c r="J125" s="4">
        <f t="shared" si="9"/>
        <v>0</v>
      </c>
      <c r="K125" s="4">
        <f t="shared" si="13"/>
        <v>0</v>
      </c>
      <c r="L125" s="4">
        <f t="shared" si="14"/>
        <v>0</v>
      </c>
      <c r="M125" s="4">
        <f t="shared" si="17"/>
        <v>0</v>
      </c>
      <c r="N125" s="4">
        <f t="shared" si="15"/>
        <v>0</v>
      </c>
    </row>
    <row r="126" spans="1:14" x14ac:dyDescent="0.25">
      <c r="A126" s="15">
        <f t="shared" si="16"/>
        <v>45505</v>
      </c>
      <c r="B126">
        <f t="shared" si="10"/>
        <v>11</v>
      </c>
      <c r="C126">
        <v>125</v>
      </c>
      <c r="D126" s="4">
        <f t="shared" si="11"/>
        <v>0</v>
      </c>
      <c r="E126" s="4">
        <f>IF(ISNA(VLOOKUP(A126,'Extra aflossing'!A:F,3,0)),0,VLOOKUP(A126,'Extra aflossing'!A:F,3,0))</f>
        <v>0</v>
      </c>
      <c r="F126" s="4">
        <f>IF(A126&lt;=Invoer!$B$20,IF(M125&gt;=0,IF(M125&gt;=$H$2,($H$2-H126),M125-D126)),0)</f>
        <v>0</v>
      </c>
      <c r="G126" s="4">
        <f>IF(M125*Invoer!$B$7/12&gt;=0,M125*Invoer!$B$7/12,0)</f>
        <v>0</v>
      </c>
      <c r="H126" s="4">
        <f>ABS(PMT(Invoer!$B$7/12,360-C126+1,IF(M125&gt;=0,M125,0),0))</f>
        <v>0</v>
      </c>
      <c r="I126" s="4">
        <f t="shared" si="12"/>
        <v>0</v>
      </c>
      <c r="J126" s="4">
        <f t="shared" si="9"/>
        <v>0</v>
      </c>
      <c r="K126" s="4">
        <f t="shared" si="13"/>
        <v>0</v>
      </c>
      <c r="L126" s="4">
        <f t="shared" si="14"/>
        <v>0</v>
      </c>
      <c r="M126" s="4">
        <f t="shared" si="17"/>
        <v>0</v>
      </c>
      <c r="N126" s="4">
        <f t="shared" si="15"/>
        <v>0</v>
      </c>
    </row>
    <row r="127" spans="1:14" x14ac:dyDescent="0.25">
      <c r="A127" s="15">
        <f t="shared" si="16"/>
        <v>45536</v>
      </c>
      <c r="B127">
        <f t="shared" si="10"/>
        <v>11</v>
      </c>
      <c r="C127">
        <v>126</v>
      </c>
      <c r="D127" s="4">
        <f t="shared" si="11"/>
        <v>0</v>
      </c>
      <c r="E127" s="4">
        <f>IF(ISNA(VLOOKUP(A127,'Extra aflossing'!A:F,3,0)),0,VLOOKUP(A127,'Extra aflossing'!A:F,3,0))</f>
        <v>0</v>
      </c>
      <c r="F127" s="4">
        <f>IF(A127&lt;=Invoer!$B$20,IF(M126&gt;=0,IF(M126&gt;=$H$2,($H$2-H127),M126-D127)),0)</f>
        <v>0</v>
      </c>
      <c r="G127" s="4">
        <f>IF(M126*Invoer!$B$7/12&gt;=0,M126*Invoer!$B$7/12,0)</f>
        <v>0</v>
      </c>
      <c r="H127" s="4">
        <f>ABS(PMT(Invoer!$B$7/12,360-C127+1,IF(M126&gt;=0,M126,0),0))</f>
        <v>0</v>
      </c>
      <c r="I127" s="4">
        <f t="shared" si="12"/>
        <v>0</v>
      </c>
      <c r="J127" s="4">
        <f t="shared" si="9"/>
        <v>0</v>
      </c>
      <c r="K127" s="4">
        <f t="shared" si="13"/>
        <v>0</v>
      </c>
      <c r="L127" s="4">
        <f t="shared" si="14"/>
        <v>0</v>
      </c>
      <c r="M127" s="4">
        <f t="shared" si="17"/>
        <v>0</v>
      </c>
      <c r="N127" s="4">
        <f t="shared" si="15"/>
        <v>0</v>
      </c>
    </row>
    <row r="128" spans="1:14" x14ac:dyDescent="0.25">
      <c r="A128" s="15">
        <f t="shared" si="16"/>
        <v>45566</v>
      </c>
      <c r="B128">
        <f t="shared" si="10"/>
        <v>11</v>
      </c>
      <c r="C128">
        <v>127</v>
      </c>
      <c r="D128" s="4">
        <f t="shared" si="11"/>
        <v>0</v>
      </c>
      <c r="E128" s="4">
        <f>IF(ISNA(VLOOKUP(A128,'Extra aflossing'!A:F,3,0)),0,VLOOKUP(A128,'Extra aflossing'!A:F,3,0))</f>
        <v>0</v>
      </c>
      <c r="F128" s="4">
        <f>IF(A128&lt;=Invoer!$B$20,IF(M127&gt;=0,IF(M127&gt;=$H$2,($H$2-H128),M127-D128)),0)</f>
        <v>0</v>
      </c>
      <c r="G128" s="4">
        <f>IF(M127*Invoer!$B$7/12&gt;=0,M127*Invoer!$B$7/12,0)</f>
        <v>0</v>
      </c>
      <c r="H128" s="4">
        <f>ABS(PMT(Invoer!$B$7/12,360-C128+1,IF(M127&gt;=0,M127,0),0))</f>
        <v>0</v>
      </c>
      <c r="I128" s="4">
        <f t="shared" si="12"/>
        <v>0</v>
      </c>
      <c r="J128" s="4">
        <f t="shared" si="9"/>
        <v>0</v>
      </c>
      <c r="K128" s="4">
        <f t="shared" si="13"/>
        <v>0</v>
      </c>
      <c r="L128" s="4">
        <f t="shared" si="14"/>
        <v>0</v>
      </c>
      <c r="M128" s="4">
        <f t="shared" si="17"/>
        <v>0</v>
      </c>
      <c r="N128" s="4">
        <f t="shared" si="15"/>
        <v>0</v>
      </c>
    </row>
    <row r="129" spans="1:14" x14ac:dyDescent="0.25">
      <c r="A129" s="15">
        <f t="shared" si="16"/>
        <v>45597</v>
      </c>
      <c r="B129">
        <f t="shared" si="10"/>
        <v>11</v>
      </c>
      <c r="C129">
        <v>128</v>
      </c>
      <c r="D129" s="4">
        <f t="shared" si="11"/>
        <v>0</v>
      </c>
      <c r="E129" s="4">
        <f>IF(ISNA(VLOOKUP(A129,'Extra aflossing'!A:F,3,0)),0,VLOOKUP(A129,'Extra aflossing'!A:F,3,0))</f>
        <v>0</v>
      </c>
      <c r="F129" s="4">
        <f>IF(A129&lt;=Invoer!$B$20,IF(M128&gt;=0,IF(M128&gt;=$H$2,($H$2-H129),M128-D129)),0)</f>
        <v>0</v>
      </c>
      <c r="G129" s="4">
        <f>IF(M128*Invoer!$B$7/12&gt;=0,M128*Invoer!$B$7/12,0)</f>
        <v>0</v>
      </c>
      <c r="H129" s="4">
        <f>ABS(PMT(Invoer!$B$7/12,360-C129+1,IF(M128&gt;=0,M128,0),0))</f>
        <v>0</v>
      </c>
      <c r="I129" s="4">
        <f t="shared" si="12"/>
        <v>0</v>
      </c>
      <c r="J129" s="4">
        <f t="shared" si="9"/>
        <v>0</v>
      </c>
      <c r="K129" s="4">
        <f t="shared" si="13"/>
        <v>0</v>
      </c>
      <c r="L129" s="4">
        <f t="shared" si="14"/>
        <v>0</v>
      </c>
      <c r="M129" s="4">
        <f t="shared" si="17"/>
        <v>0</v>
      </c>
      <c r="N129" s="4">
        <f t="shared" si="15"/>
        <v>0</v>
      </c>
    </row>
    <row r="130" spans="1:14" x14ac:dyDescent="0.25">
      <c r="A130" s="15">
        <f t="shared" si="16"/>
        <v>45627</v>
      </c>
      <c r="B130">
        <f t="shared" si="10"/>
        <v>11</v>
      </c>
      <c r="C130">
        <v>129</v>
      </c>
      <c r="D130" s="4">
        <f t="shared" si="11"/>
        <v>0</v>
      </c>
      <c r="E130" s="4">
        <f>IF(ISNA(VLOOKUP(A130,'Extra aflossing'!A:F,3,0)),0,VLOOKUP(A130,'Extra aflossing'!A:F,3,0))</f>
        <v>0</v>
      </c>
      <c r="F130" s="4">
        <f>IF(A130&lt;=Invoer!$B$20,IF(M129&gt;=0,IF(M129&gt;=$H$2,($H$2-H130),M129-D130)),0)</f>
        <v>0</v>
      </c>
      <c r="G130" s="4">
        <f>IF(M129*Invoer!$B$7/12&gt;=0,M129*Invoer!$B$7/12,0)</f>
        <v>0</v>
      </c>
      <c r="H130" s="4">
        <f>ABS(PMT(Invoer!$B$7/12,360-C130+1,IF(M129&gt;=0,M129,0),0))</f>
        <v>0</v>
      </c>
      <c r="I130" s="4">
        <f t="shared" si="12"/>
        <v>0</v>
      </c>
      <c r="J130" s="4">
        <f t="shared" ref="J130:J193" si="18">H130-I130</f>
        <v>0</v>
      </c>
      <c r="K130" s="4">
        <f t="shared" si="13"/>
        <v>0</v>
      </c>
      <c r="L130" s="4">
        <f t="shared" si="14"/>
        <v>0</v>
      </c>
      <c r="M130" s="4">
        <f t="shared" si="17"/>
        <v>0</v>
      </c>
      <c r="N130" s="4">
        <f t="shared" si="15"/>
        <v>0</v>
      </c>
    </row>
    <row r="131" spans="1:14" x14ac:dyDescent="0.25">
      <c r="A131" s="15">
        <f t="shared" si="16"/>
        <v>45658</v>
      </c>
      <c r="B131">
        <f t="shared" ref="B131:B194" si="19">CEILING(C131/12,1)</f>
        <v>11</v>
      </c>
      <c r="C131">
        <v>130</v>
      </c>
      <c r="D131" s="4">
        <f t="shared" ref="D131:D194" si="20">H131-G131</f>
        <v>0</v>
      </c>
      <c r="E131" s="4">
        <f>IF(ISNA(VLOOKUP(A131,'Extra aflossing'!A:F,3,0)),0,VLOOKUP(A131,'Extra aflossing'!A:F,3,0))</f>
        <v>0</v>
      </c>
      <c r="F131" s="4">
        <f>IF(A131&lt;=Invoer!$B$20,IF(M130&gt;=0,IF(M130&gt;=$H$2,($H$2-H131),M130-D131)),0)</f>
        <v>0</v>
      </c>
      <c r="G131" s="4">
        <f>IF(M130*Invoer!$B$7/12&gt;=0,M130*Invoer!$B$7/12,0)</f>
        <v>0</v>
      </c>
      <c r="H131" s="4">
        <f>ABS(PMT(Invoer!$B$7/12,360-C131+1,IF(M130&gt;=0,M130,0),0))</f>
        <v>0</v>
      </c>
      <c r="I131" s="4">
        <f t="shared" ref="I131:I194" si="21">IF(G131-(Eigenwoningforfait/12)&lt;=0,0,(G131-(Eigenwoningforfait/12))*Belastingpercentage)</f>
        <v>0</v>
      </c>
      <c r="J131" s="4">
        <f t="shared" si="18"/>
        <v>0</v>
      </c>
      <c r="K131" s="4">
        <f t="shared" ref="K131:K194" si="22">SUM(F131,H131)</f>
        <v>0</v>
      </c>
      <c r="L131" s="4">
        <f t="shared" ref="L131:L194" si="23">K131-I131</f>
        <v>0</v>
      </c>
      <c r="M131" s="4">
        <f t="shared" si="17"/>
        <v>0</v>
      </c>
      <c r="N131" s="4">
        <f t="shared" ref="N131:N194" si="24">SUM(E131,F131,H131)</f>
        <v>0</v>
      </c>
    </row>
    <row r="132" spans="1:14" x14ac:dyDescent="0.25">
      <c r="A132" s="15">
        <f t="shared" ref="A132:A195" si="25">DATE(YEAR(A131),MONTH(A131)+1,DAY(A131))</f>
        <v>45689</v>
      </c>
      <c r="B132">
        <f t="shared" si="19"/>
        <v>11</v>
      </c>
      <c r="C132">
        <v>131</v>
      </c>
      <c r="D132" s="4">
        <f t="shared" si="20"/>
        <v>0</v>
      </c>
      <c r="E132" s="4">
        <f>IF(ISNA(VLOOKUP(A132,'Extra aflossing'!A:F,3,0)),0,VLOOKUP(A132,'Extra aflossing'!A:F,3,0))</f>
        <v>0</v>
      </c>
      <c r="F132" s="4">
        <f>IF(A132&lt;=Invoer!$B$20,IF(M131&gt;=0,IF(M131&gt;=$H$2,($H$2-H132),M131-D132)),0)</f>
        <v>0</v>
      </c>
      <c r="G132" s="4">
        <f>IF(M131*Invoer!$B$7/12&gt;=0,M131*Invoer!$B$7/12,0)</f>
        <v>0</v>
      </c>
      <c r="H132" s="4">
        <f>ABS(PMT(Invoer!$B$7/12,360-C132+1,IF(M131&gt;=0,M131,0),0))</f>
        <v>0</v>
      </c>
      <c r="I132" s="4">
        <f t="shared" si="21"/>
        <v>0</v>
      </c>
      <c r="J132" s="4">
        <f t="shared" si="18"/>
        <v>0</v>
      </c>
      <c r="K132" s="4">
        <f t="shared" si="22"/>
        <v>0</v>
      </c>
      <c r="L132" s="4">
        <f t="shared" si="23"/>
        <v>0</v>
      </c>
      <c r="M132" s="4">
        <f t="shared" ref="M132:M195" si="26">M131-D132-E132-F132</f>
        <v>0</v>
      </c>
      <c r="N132" s="4">
        <f t="shared" si="24"/>
        <v>0</v>
      </c>
    </row>
    <row r="133" spans="1:14" x14ac:dyDescent="0.25">
      <c r="A133" s="15">
        <f t="shared" si="25"/>
        <v>45717</v>
      </c>
      <c r="B133">
        <f t="shared" si="19"/>
        <v>11</v>
      </c>
      <c r="C133">
        <v>132</v>
      </c>
      <c r="D133" s="4">
        <f t="shared" si="20"/>
        <v>0</v>
      </c>
      <c r="E133" s="4">
        <f>IF(ISNA(VLOOKUP(A133,'Extra aflossing'!A:F,3,0)),0,VLOOKUP(A133,'Extra aflossing'!A:F,3,0))</f>
        <v>0</v>
      </c>
      <c r="F133" s="4">
        <f>IF(A133&lt;=Invoer!$B$20,IF(M132&gt;=0,IF(M132&gt;=$H$2,($H$2-H133),M132-D133)),0)</f>
        <v>0</v>
      </c>
      <c r="G133" s="4">
        <f>IF(M132*Invoer!$B$7/12&gt;=0,M132*Invoer!$B$7/12,0)</f>
        <v>0</v>
      </c>
      <c r="H133" s="4">
        <f>ABS(PMT(Invoer!$B$7/12,360-C133+1,IF(M132&gt;=0,M132,0),0))</f>
        <v>0</v>
      </c>
      <c r="I133" s="4">
        <f t="shared" si="21"/>
        <v>0</v>
      </c>
      <c r="J133" s="4">
        <f t="shared" si="18"/>
        <v>0</v>
      </c>
      <c r="K133" s="4">
        <f t="shared" si="22"/>
        <v>0</v>
      </c>
      <c r="L133" s="4">
        <f t="shared" si="23"/>
        <v>0</v>
      </c>
      <c r="M133" s="4">
        <f t="shared" si="26"/>
        <v>0</v>
      </c>
      <c r="N133" s="4">
        <f t="shared" si="24"/>
        <v>0</v>
      </c>
    </row>
    <row r="134" spans="1:14" x14ac:dyDescent="0.25">
      <c r="A134" s="15">
        <f t="shared" si="25"/>
        <v>45748</v>
      </c>
      <c r="B134">
        <f t="shared" si="19"/>
        <v>12</v>
      </c>
      <c r="C134">
        <v>133</v>
      </c>
      <c r="D134" s="4">
        <f t="shared" si="20"/>
        <v>0</v>
      </c>
      <c r="E134" s="4">
        <f>IF(ISNA(VLOOKUP(A134,'Extra aflossing'!A:F,3,0)),0,VLOOKUP(A134,'Extra aflossing'!A:F,3,0))</f>
        <v>0</v>
      </c>
      <c r="F134" s="4">
        <f>IF(A134&lt;=Invoer!$B$20,IF(M133&gt;=0,IF(M133&gt;=$H$2,($H$2-H134),M133-D134)),0)</f>
        <v>0</v>
      </c>
      <c r="G134" s="4">
        <f>IF(M133*Invoer!$B$7/12&gt;=0,M133*Invoer!$B$7/12,0)</f>
        <v>0</v>
      </c>
      <c r="H134" s="4">
        <f>ABS(PMT(Invoer!$B$7/12,360-C134+1,IF(M133&gt;=0,M133,0),0))</f>
        <v>0</v>
      </c>
      <c r="I134" s="4">
        <f t="shared" si="21"/>
        <v>0</v>
      </c>
      <c r="J134" s="4">
        <f t="shared" si="18"/>
        <v>0</v>
      </c>
      <c r="K134" s="4">
        <f t="shared" si="22"/>
        <v>0</v>
      </c>
      <c r="L134" s="4">
        <f t="shared" si="23"/>
        <v>0</v>
      </c>
      <c r="M134" s="4">
        <f t="shared" si="26"/>
        <v>0</v>
      </c>
      <c r="N134" s="4">
        <f t="shared" si="24"/>
        <v>0</v>
      </c>
    </row>
    <row r="135" spans="1:14" x14ac:dyDescent="0.25">
      <c r="A135" s="15">
        <f t="shared" si="25"/>
        <v>45778</v>
      </c>
      <c r="B135">
        <f t="shared" si="19"/>
        <v>12</v>
      </c>
      <c r="C135">
        <v>134</v>
      </c>
      <c r="D135" s="4">
        <f t="shared" si="20"/>
        <v>0</v>
      </c>
      <c r="E135" s="4">
        <f>IF(ISNA(VLOOKUP(A135,'Extra aflossing'!A:F,3,0)),0,VLOOKUP(A135,'Extra aflossing'!A:F,3,0))</f>
        <v>0</v>
      </c>
      <c r="F135" s="4">
        <f>IF(A135&lt;=Invoer!$B$20,IF(M134&gt;=0,IF(M134&gt;=$H$2,($H$2-H135),M134-D135)),0)</f>
        <v>0</v>
      </c>
      <c r="G135" s="4">
        <f>IF(M134*Invoer!$B$7/12&gt;=0,M134*Invoer!$B$7/12,0)</f>
        <v>0</v>
      </c>
      <c r="H135" s="4">
        <f>ABS(PMT(Invoer!$B$7/12,360-C135+1,IF(M134&gt;=0,M134,0),0))</f>
        <v>0</v>
      </c>
      <c r="I135" s="4">
        <f t="shared" si="21"/>
        <v>0</v>
      </c>
      <c r="J135" s="4">
        <f t="shared" si="18"/>
        <v>0</v>
      </c>
      <c r="K135" s="4">
        <f t="shared" si="22"/>
        <v>0</v>
      </c>
      <c r="L135" s="4">
        <f t="shared" si="23"/>
        <v>0</v>
      </c>
      <c r="M135" s="4">
        <f t="shared" si="26"/>
        <v>0</v>
      </c>
      <c r="N135" s="4">
        <f t="shared" si="24"/>
        <v>0</v>
      </c>
    </row>
    <row r="136" spans="1:14" x14ac:dyDescent="0.25">
      <c r="A136" s="15">
        <f t="shared" si="25"/>
        <v>45809</v>
      </c>
      <c r="B136">
        <f t="shared" si="19"/>
        <v>12</v>
      </c>
      <c r="C136">
        <v>135</v>
      </c>
      <c r="D136" s="4">
        <f t="shared" si="20"/>
        <v>0</v>
      </c>
      <c r="E136" s="4">
        <f>IF(ISNA(VLOOKUP(A136,'Extra aflossing'!A:F,3,0)),0,VLOOKUP(A136,'Extra aflossing'!A:F,3,0))</f>
        <v>0</v>
      </c>
      <c r="F136" s="4">
        <f>IF(A136&lt;=Invoer!$B$20,IF(M135&gt;=0,IF(M135&gt;=$H$2,($H$2-H136),M135-D136)),0)</f>
        <v>0</v>
      </c>
      <c r="G136" s="4">
        <f>IF(M135*Invoer!$B$7/12&gt;=0,M135*Invoer!$B$7/12,0)</f>
        <v>0</v>
      </c>
      <c r="H136" s="4">
        <f>ABS(PMT(Invoer!$B$7/12,360-C136+1,IF(M135&gt;=0,M135,0),0))</f>
        <v>0</v>
      </c>
      <c r="I136" s="4">
        <f t="shared" si="21"/>
        <v>0</v>
      </c>
      <c r="J136" s="4">
        <f t="shared" si="18"/>
        <v>0</v>
      </c>
      <c r="K136" s="4">
        <f t="shared" si="22"/>
        <v>0</v>
      </c>
      <c r="L136" s="4">
        <f t="shared" si="23"/>
        <v>0</v>
      </c>
      <c r="M136" s="4">
        <f t="shared" si="26"/>
        <v>0</v>
      </c>
      <c r="N136" s="4">
        <f t="shared" si="24"/>
        <v>0</v>
      </c>
    </row>
    <row r="137" spans="1:14" x14ac:dyDescent="0.25">
      <c r="A137" s="15">
        <f t="shared" si="25"/>
        <v>45839</v>
      </c>
      <c r="B137">
        <f t="shared" si="19"/>
        <v>12</v>
      </c>
      <c r="C137">
        <v>136</v>
      </c>
      <c r="D137" s="4">
        <f t="shared" si="20"/>
        <v>0</v>
      </c>
      <c r="E137" s="4">
        <f>IF(ISNA(VLOOKUP(A137,'Extra aflossing'!A:F,3,0)),0,VLOOKUP(A137,'Extra aflossing'!A:F,3,0))</f>
        <v>0</v>
      </c>
      <c r="F137" s="4">
        <f>IF(A137&lt;=Invoer!$B$20,IF(M136&gt;=0,IF(M136&gt;=$H$2,($H$2-H137),M136-D137)),0)</f>
        <v>0</v>
      </c>
      <c r="G137" s="4">
        <f>IF(M136*Invoer!$B$7/12&gt;=0,M136*Invoer!$B$7/12,0)</f>
        <v>0</v>
      </c>
      <c r="H137" s="4">
        <f>ABS(PMT(Invoer!$B$7/12,360-C137+1,IF(M136&gt;=0,M136,0),0))</f>
        <v>0</v>
      </c>
      <c r="I137" s="4">
        <f t="shared" si="21"/>
        <v>0</v>
      </c>
      <c r="J137" s="4">
        <f t="shared" si="18"/>
        <v>0</v>
      </c>
      <c r="K137" s="4">
        <f t="shared" si="22"/>
        <v>0</v>
      </c>
      <c r="L137" s="4">
        <f t="shared" si="23"/>
        <v>0</v>
      </c>
      <c r="M137" s="4">
        <f t="shared" si="26"/>
        <v>0</v>
      </c>
      <c r="N137" s="4">
        <f t="shared" si="24"/>
        <v>0</v>
      </c>
    </row>
    <row r="138" spans="1:14" x14ac:dyDescent="0.25">
      <c r="A138" s="15">
        <f t="shared" si="25"/>
        <v>45870</v>
      </c>
      <c r="B138">
        <f t="shared" si="19"/>
        <v>12</v>
      </c>
      <c r="C138">
        <v>137</v>
      </c>
      <c r="D138" s="4">
        <f t="shared" si="20"/>
        <v>0</v>
      </c>
      <c r="E138" s="4">
        <f>IF(ISNA(VLOOKUP(A138,'Extra aflossing'!A:F,3,0)),0,VLOOKUP(A138,'Extra aflossing'!A:F,3,0))</f>
        <v>0</v>
      </c>
      <c r="F138" s="4">
        <f>IF(A138&lt;=Invoer!$B$20,IF(M137&gt;=0,IF(M137&gt;=$H$2,($H$2-H138),M137-D138)),0)</f>
        <v>0</v>
      </c>
      <c r="G138" s="4">
        <f>IF(M137*Invoer!$B$7/12&gt;=0,M137*Invoer!$B$7/12,0)</f>
        <v>0</v>
      </c>
      <c r="H138" s="4">
        <f>ABS(PMT(Invoer!$B$7/12,360-C138+1,IF(M137&gt;=0,M137,0),0))</f>
        <v>0</v>
      </c>
      <c r="I138" s="4">
        <f t="shared" si="21"/>
        <v>0</v>
      </c>
      <c r="J138" s="4">
        <f t="shared" si="18"/>
        <v>0</v>
      </c>
      <c r="K138" s="4">
        <f t="shared" si="22"/>
        <v>0</v>
      </c>
      <c r="L138" s="4">
        <f t="shared" si="23"/>
        <v>0</v>
      </c>
      <c r="M138" s="4">
        <f t="shared" si="26"/>
        <v>0</v>
      </c>
      <c r="N138" s="4">
        <f t="shared" si="24"/>
        <v>0</v>
      </c>
    </row>
    <row r="139" spans="1:14" x14ac:dyDescent="0.25">
      <c r="A139" s="15">
        <f t="shared" si="25"/>
        <v>45901</v>
      </c>
      <c r="B139">
        <f t="shared" si="19"/>
        <v>12</v>
      </c>
      <c r="C139">
        <v>138</v>
      </c>
      <c r="D139" s="4">
        <f t="shared" si="20"/>
        <v>0</v>
      </c>
      <c r="E139" s="4">
        <f>IF(ISNA(VLOOKUP(A139,'Extra aflossing'!A:F,3,0)),0,VLOOKUP(A139,'Extra aflossing'!A:F,3,0))</f>
        <v>0</v>
      </c>
      <c r="F139" s="4">
        <f>IF(A139&lt;=Invoer!$B$20,IF(M138&gt;=0,IF(M138&gt;=$H$2,($H$2-H139),M138-D139)),0)</f>
        <v>0</v>
      </c>
      <c r="G139" s="4">
        <f>IF(M138*Invoer!$B$7/12&gt;=0,M138*Invoer!$B$7/12,0)</f>
        <v>0</v>
      </c>
      <c r="H139" s="4">
        <f>ABS(PMT(Invoer!$B$7/12,360-C139+1,IF(M138&gt;=0,M138,0),0))</f>
        <v>0</v>
      </c>
      <c r="I139" s="4">
        <f t="shared" si="21"/>
        <v>0</v>
      </c>
      <c r="J139" s="4">
        <f t="shared" si="18"/>
        <v>0</v>
      </c>
      <c r="K139" s="4">
        <f t="shared" si="22"/>
        <v>0</v>
      </c>
      <c r="L139" s="4">
        <f t="shared" si="23"/>
        <v>0</v>
      </c>
      <c r="M139" s="4">
        <f t="shared" si="26"/>
        <v>0</v>
      </c>
      <c r="N139" s="4">
        <f t="shared" si="24"/>
        <v>0</v>
      </c>
    </row>
    <row r="140" spans="1:14" x14ac:dyDescent="0.25">
      <c r="A140" s="15">
        <f t="shared" si="25"/>
        <v>45931</v>
      </c>
      <c r="B140">
        <f t="shared" si="19"/>
        <v>12</v>
      </c>
      <c r="C140">
        <v>139</v>
      </c>
      <c r="D140" s="4">
        <f t="shared" si="20"/>
        <v>0</v>
      </c>
      <c r="E140" s="4">
        <f>IF(ISNA(VLOOKUP(A140,'Extra aflossing'!A:F,3,0)),0,VLOOKUP(A140,'Extra aflossing'!A:F,3,0))</f>
        <v>0</v>
      </c>
      <c r="F140" s="4">
        <f>IF(A140&lt;=Invoer!$B$20,IF(M139&gt;=0,IF(M139&gt;=$H$2,($H$2-H140),M139-D140)),0)</f>
        <v>0</v>
      </c>
      <c r="G140" s="4">
        <f>IF(M139*Invoer!$B$7/12&gt;=0,M139*Invoer!$B$7/12,0)</f>
        <v>0</v>
      </c>
      <c r="H140" s="4">
        <f>ABS(PMT(Invoer!$B$7/12,360-C140+1,IF(M139&gt;=0,M139,0),0))</f>
        <v>0</v>
      </c>
      <c r="I140" s="4">
        <f t="shared" si="21"/>
        <v>0</v>
      </c>
      <c r="J140" s="4">
        <f t="shared" si="18"/>
        <v>0</v>
      </c>
      <c r="K140" s="4">
        <f t="shared" si="22"/>
        <v>0</v>
      </c>
      <c r="L140" s="4">
        <f t="shared" si="23"/>
        <v>0</v>
      </c>
      <c r="M140" s="4">
        <f t="shared" si="26"/>
        <v>0</v>
      </c>
      <c r="N140" s="4">
        <f t="shared" si="24"/>
        <v>0</v>
      </c>
    </row>
    <row r="141" spans="1:14" x14ac:dyDescent="0.25">
      <c r="A141" s="15">
        <f t="shared" si="25"/>
        <v>45962</v>
      </c>
      <c r="B141">
        <f t="shared" si="19"/>
        <v>12</v>
      </c>
      <c r="C141">
        <v>140</v>
      </c>
      <c r="D141" s="4">
        <f t="shared" si="20"/>
        <v>0</v>
      </c>
      <c r="E141" s="4">
        <f>IF(ISNA(VLOOKUP(A141,'Extra aflossing'!A:F,3,0)),0,VLOOKUP(A141,'Extra aflossing'!A:F,3,0))</f>
        <v>0</v>
      </c>
      <c r="F141" s="4">
        <f>IF(A141&lt;=Invoer!$B$20,IF(M140&gt;=0,IF(M140&gt;=$H$2,($H$2-H141),M140-D141)),0)</f>
        <v>0</v>
      </c>
      <c r="G141" s="4">
        <f>IF(M140*Invoer!$B$7/12&gt;=0,M140*Invoer!$B$7/12,0)</f>
        <v>0</v>
      </c>
      <c r="H141" s="4">
        <f>ABS(PMT(Invoer!$B$7/12,360-C141+1,IF(M140&gt;=0,M140,0),0))</f>
        <v>0</v>
      </c>
      <c r="I141" s="4">
        <f t="shared" si="21"/>
        <v>0</v>
      </c>
      <c r="J141" s="4">
        <f t="shared" si="18"/>
        <v>0</v>
      </c>
      <c r="K141" s="4">
        <f t="shared" si="22"/>
        <v>0</v>
      </c>
      <c r="L141" s="4">
        <f t="shared" si="23"/>
        <v>0</v>
      </c>
      <c r="M141" s="4">
        <f t="shared" si="26"/>
        <v>0</v>
      </c>
      <c r="N141" s="4">
        <f t="shared" si="24"/>
        <v>0</v>
      </c>
    </row>
    <row r="142" spans="1:14" x14ac:dyDescent="0.25">
      <c r="A142" s="15">
        <f t="shared" si="25"/>
        <v>45992</v>
      </c>
      <c r="B142">
        <f t="shared" si="19"/>
        <v>12</v>
      </c>
      <c r="C142">
        <v>141</v>
      </c>
      <c r="D142" s="4">
        <f t="shared" si="20"/>
        <v>0</v>
      </c>
      <c r="E142" s="4">
        <f>IF(ISNA(VLOOKUP(A142,'Extra aflossing'!A:F,3,0)),0,VLOOKUP(A142,'Extra aflossing'!A:F,3,0))</f>
        <v>0</v>
      </c>
      <c r="F142" s="4">
        <f>IF(A142&lt;=Invoer!$B$20,IF(M141&gt;=0,IF(M141&gt;=$H$2,($H$2-H142),M141-D142)),0)</f>
        <v>0</v>
      </c>
      <c r="G142" s="4">
        <f>IF(M141*Invoer!$B$7/12&gt;=0,M141*Invoer!$B$7/12,0)</f>
        <v>0</v>
      </c>
      <c r="H142" s="4">
        <f>ABS(PMT(Invoer!$B$7/12,360-C142+1,IF(M141&gt;=0,M141,0),0))</f>
        <v>0</v>
      </c>
      <c r="I142" s="4">
        <f t="shared" si="21"/>
        <v>0</v>
      </c>
      <c r="J142" s="4">
        <f t="shared" si="18"/>
        <v>0</v>
      </c>
      <c r="K142" s="4">
        <f t="shared" si="22"/>
        <v>0</v>
      </c>
      <c r="L142" s="4">
        <f t="shared" si="23"/>
        <v>0</v>
      </c>
      <c r="M142" s="4">
        <f t="shared" si="26"/>
        <v>0</v>
      </c>
      <c r="N142" s="4">
        <f t="shared" si="24"/>
        <v>0</v>
      </c>
    </row>
    <row r="143" spans="1:14" x14ac:dyDescent="0.25">
      <c r="A143" s="15">
        <f t="shared" si="25"/>
        <v>46023</v>
      </c>
      <c r="B143">
        <f t="shared" si="19"/>
        <v>12</v>
      </c>
      <c r="C143">
        <v>142</v>
      </c>
      <c r="D143" s="4">
        <f t="shared" si="20"/>
        <v>0</v>
      </c>
      <c r="E143" s="4">
        <f>IF(ISNA(VLOOKUP(A143,'Extra aflossing'!A:F,3,0)),0,VLOOKUP(A143,'Extra aflossing'!A:F,3,0))</f>
        <v>0</v>
      </c>
      <c r="F143" s="4">
        <f>IF(A143&lt;=Invoer!$B$20,IF(M142&gt;=0,IF(M142&gt;=$H$2,($H$2-H143),M142-D143)),0)</f>
        <v>0</v>
      </c>
      <c r="G143" s="4">
        <f>IF(M142*Invoer!$B$7/12&gt;=0,M142*Invoer!$B$7/12,0)</f>
        <v>0</v>
      </c>
      <c r="H143" s="4">
        <f>ABS(PMT(Invoer!$B$7/12,360-C143+1,IF(M142&gt;=0,M142,0),0))</f>
        <v>0</v>
      </c>
      <c r="I143" s="4">
        <f t="shared" si="21"/>
        <v>0</v>
      </c>
      <c r="J143" s="4">
        <f t="shared" si="18"/>
        <v>0</v>
      </c>
      <c r="K143" s="4">
        <f t="shared" si="22"/>
        <v>0</v>
      </c>
      <c r="L143" s="4">
        <f t="shared" si="23"/>
        <v>0</v>
      </c>
      <c r="M143" s="4">
        <f t="shared" si="26"/>
        <v>0</v>
      </c>
      <c r="N143" s="4">
        <f t="shared" si="24"/>
        <v>0</v>
      </c>
    </row>
    <row r="144" spans="1:14" x14ac:dyDescent="0.25">
      <c r="A144" s="15">
        <f t="shared" si="25"/>
        <v>46054</v>
      </c>
      <c r="B144">
        <f t="shared" si="19"/>
        <v>12</v>
      </c>
      <c r="C144">
        <v>143</v>
      </c>
      <c r="D144" s="4">
        <f t="shared" si="20"/>
        <v>0</v>
      </c>
      <c r="E144" s="4">
        <f>IF(ISNA(VLOOKUP(A144,'Extra aflossing'!A:F,3,0)),0,VLOOKUP(A144,'Extra aflossing'!A:F,3,0))</f>
        <v>0</v>
      </c>
      <c r="F144" s="4">
        <f>IF(A144&lt;=Invoer!$B$20,IF(M143&gt;=0,IF(M143&gt;=$H$2,($H$2-H144),M143-D144)),0)</f>
        <v>0</v>
      </c>
      <c r="G144" s="4">
        <f>IF(M143*Invoer!$B$7/12&gt;=0,M143*Invoer!$B$7/12,0)</f>
        <v>0</v>
      </c>
      <c r="H144" s="4">
        <f>ABS(PMT(Invoer!$B$7/12,360-C144+1,IF(M143&gt;=0,M143,0),0))</f>
        <v>0</v>
      </c>
      <c r="I144" s="4">
        <f t="shared" si="21"/>
        <v>0</v>
      </c>
      <c r="J144" s="4">
        <f t="shared" si="18"/>
        <v>0</v>
      </c>
      <c r="K144" s="4">
        <f t="shared" si="22"/>
        <v>0</v>
      </c>
      <c r="L144" s="4">
        <f t="shared" si="23"/>
        <v>0</v>
      </c>
      <c r="M144" s="4">
        <f t="shared" si="26"/>
        <v>0</v>
      </c>
      <c r="N144" s="4">
        <f t="shared" si="24"/>
        <v>0</v>
      </c>
    </row>
    <row r="145" spans="1:14" x14ac:dyDescent="0.25">
      <c r="A145" s="15">
        <f t="shared" si="25"/>
        <v>46082</v>
      </c>
      <c r="B145">
        <f t="shared" si="19"/>
        <v>12</v>
      </c>
      <c r="C145">
        <v>144</v>
      </c>
      <c r="D145" s="4">
        <f t="shared" si="20"/>
        <v>0</v>
      </c>
      <c r="E145" s="4">
        <f>IF(ISNA(VLOOKUP(A145,'Extra aflossing'!A:F,3,0)),0,VLOOKUP(A145,'Extra aflossing'!A:F,3,0))</f>
        <v>0</v>
      </c>
      <c r="F145" s="4">
        <f>IF(A145&lt;=Invoer!$B$20,IF(M144&gt;=0,IF(M144&gt;=$H$2,($H$2-H145),M144-D145)),0)</f>
        <v>0</v>
      </c>
      <c r="G145" s="4">
        <f>IF(M144*Invoer!$B$7/12&gt;=0,M144*Invoer!$B$7/12,0)</f>
        <v>0</v>
      </c>
      <c r="H145" s="4">
        <f>ABS(PMT(Invoer!$B$7/12,360-C145+1,IF(M144&gt;=0,M144,0),0))</f>
        <v>0</v>
      </c>
      <c r="I145" s="4">
        <f t="shared" si="21"/>
        <v>0</v>
      </c>
      <c r="J145" s="4">
        <f t="shared" si="18"/>
        <v>0</v>
      </c>
      <c r="K145" s="4">
        <f t="shared" si="22"/>
        <v>0</v>
      </c>
      <c r="L145" s="4">
        <f t="shared" si="23"/>
        <v>0</v>
      </c>
      <c r="M145" s="4">
        <f t="shared" si="26"/>
        <v>0</v>
      </c>
      <c r="N145" s="4">
        <f t="shared" si="24"/>
        <v>0</v>
      </c>
    </row>
    <row r="146" spans="1:14" x14ac:dyDescent="0.25">
      <c r="A146" s="15">
        <f t="shared" si="25"/>
        <v>46113</v>
      </c>
      <c r="B146">
        <f t="shared" si="19"/>
        <v>13</v>
      </c>
      <c r="C146">
        <v>145</v>
      </c>
      <c r="D146" s="4">
        <f t="shared" si="20"/>
        <v>0</v>
      </c>
      <c r="E146" s="4">
        <f>IF(ISNA(VLOOKUP(A146,'Extra aflossing'!A:F,3,0)),0,VLOOKUP(A146,'Extra aflossing'!A:F,3,0))</f>
        <v>0</v>
      </c>
      <c r="F146" s="4">
        <f>IF(A146&lt;=Invoer!$B$20,IF(M145&gt;=0,IF(M145&gt;=$H$2,($H$2-H146),M145-D146)),0)</f>
        <v>0</v>
      </c>
      <c r="G146" s="4">
        <f>IF(M145*Invoer!$B$7/12&gt;=0,M145*Invoer!$B$7/12,0)</f>
        <v>0</v>
      </c>
      <c r="H146" s="4">
        <f>ABS(PMT(Invoer!$B$7/12,360-C146+1,IF(M145&gt;=0,M145,0),0))</f>
        <v>0</v>
      </c>
      <c r="I146" s="4">
        <f t="shared" si="21"/>
        <v>0</v>
      </c>
      <c r="J146" s="4">
        <f t="shared" si="18"/>
        <v>0</v>
      </c>
      <c r="K146" s="4">
        <f t="shared" si="22"/>
        <v>0</v>
      </c>
      <c r="L146" s="4">
        <f t="shared" si="23"/>
        <v>0</v>
      </c>
      <c r="M146" s="4">
        <f t="shared" si="26"/>
        <v>0</v>
      </c>
      <c r="N146" s="4">
        <f t="shared" si="24"/>
        <v>0</v>
      </c>
    </row>
    <row r="147" spans="1:14" x14ac:dyDescent="0.25">
      <c r="A147" s="15">
        <f t="shared" si="25"/>
        <v>46143</v>
      </c>
      <c r="B147">
        <f t="shared" si="19"/>
        <v>13</v>
      </c>
      <c r="C147">
        <v>146</v>
      </c>
      <c r="D147" s="4">
        <f t="shared" si="20"/>
        <v>0</v>
      </c>
      <c r="E147" s="4">
        <f>IF(ISNA(VLOOKUP(A147,'Extra aflossing'!A:F,3,0)),0,VLOOKUP(A147,'Extra aflossing'!A:F,3,0))</f>
        <v>0</v>
      </c>
      <c r="F147" s="4">
        <f>IF(A147&lt;=Invoer!$B$20,IF(M146&gt;=0,IF(M146&gt;=$H$2,($H$2-H147),M146-D147)),0)</f>
        <v>0</v>
      </c>
      <c r="G147" s="4">
        <f>IF(M146*Invoer!$B$7/12&gt;=0,M146*Invoer!$B$7/12,0)</f>
        <v>0</v>
      </c>
      <c r="H147" s="4">
        <f>ABS(PMT(Invoer!$B$7/12,360-C147+1,IF(M146&gt;=0,M146,0),0))</f>
        <v>0</v>
      </c>
      <c r="I147" s="4">
        <f t="shared" si="21"/>
        <v>0</v>
      </c>
      <c r="J147" s="4">
        <f t="shared" si="18"/>
        <v>0</v>
      </c>
      <c r="K147" s="4">
        <f t="shared" si="22"/>
        <v>0</v>
      </c>
      <c r="L147" s="4">
        <f t="shared" si="23"/>
        <v>0</v>
      </c>
      <c r="M147" s="4">
        <f t="shared" si="26"/>
        <v>0</v>
      </c>
      <c r="N147" s="4">
        <f t="shared" si="24"/>
        <v>0</v>
      </c>
    </row>
    <row r="148" spans="1:14" x14ac:dyDescent="0.25">
      <c r="A148" s="15">
        <f t="shared" si="25"/>
        <v>46174</v>
      </c>
      <c r="B148">
        <f t="shared" si="19"/>
        <v>13</v>
      </c>
      <c r="C148">
        <v>147</v>
      </c>
      <c r="D148" s="4">
        <f t="shared" si="20"/>
        <v>0</v>
      </c>
      <c r="E148" s="4">
        <f>IF(ISNA(VLOOKUP(A148,'Extra aflossing'!A:F,3,0)),0,VLOOKUP(A148,'Extra aflossing'!A:F,3,0))</f>
        <v>0</v>
      </c>
      <c r="F148" s="4">
        <f>IF(A148&lt;=Invoer!$B$20,IF(M147&gt;=0,IF(M147&gt;=$H$2,($H$2-H148),M147-D148)),0)</f>
        <v>0</v>
      </c>
      <c r="G148" s="4">
        <f>IF(M147*Invoer!$B$7/12&gt;=0,M147*Invoer!$B$7/12,0)</f>
        <v>0</v>
      </c>
      <c r="H148" s="4">
        <f>ABS(PMT(Invoer!$B$7/12,360-C148+1,IF(M147&gt;=0,M147,0),0))</f>
        <v>0</v>
      </c>
      <c r="I148" s="4">
        <f t="shared" si="21"/>
        <v>0</v>
      </c>
      <c r="J148" s="4">
        <f t="shared" si="18"/>
        <v>0</v>
      </c>
      <c r="K148" s="4">
        <f t="shared" si="22"/>
        <v>0</v>
      </c>
      <c r="L148" s="4">
        <f t="shared" si="23"/>
        <v>0</v>
      </c>
      <c r="M148" s="4">
        <f t="shared" si="26"/>
        <v>0</v>
      </c>
      <c r="N148" s="4">
        <f t="shared" si="24"/>
        <v>0</v>
      </c>
    </row>
    <row r="149" spans="1:14" x14ac:dyDescent="0.25">
      <c r="A149" s="15">
        <f t="shared" si="25"/>
        <v>46204</v>
      </c>
      <c r="B149">
        <f t="shared" si="19"/>
        <v>13</v>
      </c>
      <c r="C149">
        <v>148</v>
      </c>
      <c r="D149" s="4">
        <f t="shared" si="20"/>
        <v>0</v>
      </c>
      <c r="E149" s="4">
        <f>IF(ISNA(VLOOKUP(A149,'Extra aflossing'!A:F,3,0)),0,VLOOKUP(A149,'Extra aflossing'!A:F,3,0))</f>
        <v>0</v>
      </c>
      <c r="F149" s="4">
        <f>IF(A149&lt;=Invoer!$B$20,IF(M148&gt;=0,IF(M148&gt;=$H$2,($H$2-H149),M148-D149)),0)</f>
        <v>0</v>
      </c>
      <c r="G149" s="4">
        <f>IF(M148*Invoer!$B$7/12&gt;=0,M148*Invoer!$B$7/12,0)</f>
        <v>0</v>
      </c>
      <c r="H149" s="4">
        <f>ABS(PMT(Invoer!$B$7/12,360-C149+1,IF(M148&gt;=0,M148,0),0))</f>
        <v>0</v>
      </c>
      <c r="I149" s="4">
        <f t="shared" si="21"/>
        <v>0</v>
      </c>
      <c r="J149" s="4">
        <f t="shared" si="18"/>
        <v>0</v>
      </c>
      <c r="K149" s="4">
        <f t="shared" si="22"/>
        <v>0</v>
      </c>
      <c r="L149" s="4">
        <f t="shared" si="23"/>
        <v>0</v>
      </c>
      <c r="M149" s="4">
        <f t="shared" si="26"/>
        <v>0</v>
      </c>
      <c r="N149" s="4">
        <f t="shared" si="24"/>
        <v>0</v>
      </c>
    </row>
    <row r="150" spans="1:14" x14ac:dyDescent="0.25">
      <c r="A150" s="15">
        <f t="shared" si="25"/>
        <v>46235</v>
      </c>
      <c r="B150">
        <f t="shared" si="19"/>
        <v>13</v>
      </c>
      <c r="C150">
        <v>149</v>
      </c>
      <c r="D150" s="4">
        <f t="shared" si="20"/>
        <v>0</v>
      </c>
      <c r="E150" s="4">
        <f>IF(ISNA(VLOOKUP(A150,'Extra aflossing'!A:F,3,0)),0,VLOOKUP(A150,'Extra aflossing'!A:F,3,0))</f>
        <v>0</v>
      </c>
      <c r="F150" s="4">
        <f>IF(A150&lt;=Invoer!$B$20,IF(M149&gt;=0,IF(M149&gt;=$H$2,($H$2-H150),M149-D150)),0)</f>
        <v>0</v>
      </c>
      <c r="G150" s="4">
        <f>IF(M149*Invoer!$B$7/12&gt;=0,M149*Invoer!$B$7/12,0)</f>
        <v>0</v>
      </c>
      <c r="H150" s="4">
        <f>ABS(PMT(Invoer!$B$7/12,360-C150+1,IF(M149&gt;=0,M149,0),0))</f>
        <v>0</v>
      </c>
      <c r="I150" s="4">
        <f t="shared" si="21"/>
        <v>0</v>
      </c>
      <c r="J150" s="4">
        <f t="shared" si="18"/>
        <v>0</v>
      </c>
      <c r="K150" s="4">
        <f t="shared" si="22"/>
        <v>0</v>
      </c>
      <c r="L150" s="4">
        <f t="shared" si="23"/>
        <v>0</v>
      </c>
      <c r="M150" s="4">
        <f t="shared" si="26"/>
        <v>0</v>
      </c>
      <c r="N150" s="4">
        <f t="shared" si="24"/>
        <v>0</v>
      </c>
    </row>
    <row r="151" spans="1:14" x14ac:dyDescent="0.25">
      <c r="A151" s="15">
        <f t="shared" si="25"/>
        <v>46266</v>
      </c>
      <c r="B151">
        <f t="shared" si="19"/>
        <v>13</v>
      </c>
      <c r="C151">
        <v>150</v>
      </c>
      <c r="D151" s="4">
        <f t="shared" si="20"/>
        <v>0</v>
      </c>
      <c r="E151" s="4">
        <f>IF(ISNA(VLOOKUP(A151,'Extra aflossing'!A:F,3,0)),0,VLOOKUP(A151,'Extra aflossing'!A:F,3,0))</f>
        <v>0</v>
      </c>
      <c r="F151" s="4">
        <f>IF(A151&lt;=Invoer!$B$20,IF(M150&gt;=0,IF(M150&gt;=$H$2,($H$2-H151),M150-D151)),0)</f>
        <v>0</v>
      </c>
      <c r="G151" s="4">
        <f>IF(M150*Invoer!$B$7/12&gt;=0,M150*Invoer!$B$7/12,0)</f>
        <v>0</v>
      </c>
      <c r="H151" s="4">
        <f>ABS(PMT(Invoer!$B$7/12,360-C151+1,IF(M150&gt;=0,M150,0),0))</f>
        <v>0</v>
      </c>
      <c r="I151" s="4">
        <f t="shared" si="21"/>
        <v>0</v>
      </c>
      <c r="J151" s="4">
        <f t="shared" si="18"/>
        <v>0</v>
      </c>
      <c r="K151" s="4">
        <f t="shared" si="22"/>
        <v>0</v>
      </c>
      <c r="L151" s="4">
        <f t="shared" si="23"/>
        <v>0</v>
      </c>
      <c r="M151" s="4">
        <f t="shared" si="26"/>
        <v>0</v>
      </c>
      <c r="N151" s="4">
        <f t="shared" si="24"/>
        <v>0</v>
      </c>
    </row>
    <row r="152" spans="1:14" x14ac:dyDescent="0.25">
      <c r="A152" s="15">
        <f t="shared" si="25"/>
        <v>46296</v>
      </c>
      <c r="B152">
        <f t="shared" si="19"/>
        <v>13</v>
      </c>
      <c r="C152">
        <v>151</v>
      </c>
      <c r="D152" s="4">
        <f t="shared" si="20"/>
        <v>0</v>
      </c>
      <c r="E152" s="4">
        <f>IF(ISNA(VLOOKUP(A152,'Extra aflossing'!A:F,3,0)),0,VLOOKUP(A152,'Extra aflossing'!A:F,3,0))</f>
        <v>0</v>
      </c>
      <c r="F152" s="4">
        <f>IF(A152&lt;=Invoer!$B$20,IF(M151&gt;=0,IF(M151&gt;=$H$2,($H$2-H152),M151-D152)),0)</f>
        <v>0</v>
      </c>
      <c r="G152" s="4">
        <f>IF(M151*Invoer!$B$7/12&gt;=0,M151*Invoer!$B$7/12,0)</f>
        <v>0</v>
      </c>
      <c r="H152" s="4">
        <f>ABS(PMT(Invoer!$B$7/12,360-C152+1,IF(M151&gt;=0,M151,0),0))</f>
        <v>0</v>
      </c>
      <c r="I152" s="4">
        <f t="shared" si="21"/>
        <v>0</v>
      </c>
      <c r="J152" s="4">
        <f t="shared" si="18"/>
        <v>0</v>
      </c>
      <c r="K152" s="4">
        <f t="shared" si="22"/>
        <v>0</v>
      </c>
      <c r="L152" s="4">
        <f t="shared" si="23"/>
        <v>0</v>
      </c>
      <c r="M152" s="4">
        <f t="shared" si="26"/>
        <v>0</v>
      </c>
      <c r="N152" s="4">
        <f t="shared" si="24"/>
        <v>0</v>
      </c>
    </row>
    <row r="153" spans="1:14" x14ac:dyDescent="0.25">
      <c r="A153" s="15">
        <f t="shared" si="25"/>
        <v>46327</v>
      </c>
      <c r="B153">
        <f t="shared" si="19"/>
        <v>13</v>
      </c>
      <c r="C153">
        <v>152</v>
      </c>
      <c r="D153" s="4">
        <f t="shared" si="20"/>
        <v>0</v>
      </c>
      <c r="E153" s="4">
        <f>IF(ISNA(VLOOKUP(A153,'Extra aflossing'!A:F,3,0)),0,VLOOKUP(A153,'Extra aflossing'!A:F,3,0))</f>
        <v>0</v>
      </c>
      <c r="F153" s="4">
        <f>IF(A153&lt;=Invoer!$B$20,IF(M152&gt;=0,IF(M152&gt;=$H$2,($H$2-H153),M152-D153)),0)</f>
        <v>0</v>
      </c>
      <c r="G153" s="4">
        <f>IF(M152*Invoer!$B$7/12&gt;=0,M152*Invoer!$B$7/12,0)</f>
        <v>0</v>
      </c>
      <c r="H153" s="4">
        <f>ABS(PMT(Invoer!$B$7/12,360-C153+1,IF(M152&gt;=0,M152,0),0))</f>
        <v>0</v>
      </c>
      <c r="I153" s="4">
        <f t="shared" si="21"/>
        <v>0</v>
      </c>
      <c r="J153" s="4">
        <f t="shared" si="18"/>
        <v>0</v>
      </c>
      <c r="K153" s="4">
        <f t="shared" si="22"/>
        <v>0</v>
      </c>
      <c r="L153" s="4">
        <f t="shared" si="23"/>
        <v>0</v>
      </c>
      <c r="M153" s="4">
        <f t="shared" si="26"/>
        <v>0</v>
      </c>
      <c r="N153" s="4">
        <f t="shared" si="24"/>
        <v>0</v>
      </c>
    </row>
    <row r="154" spans="1:14" x14ac:dyDescent="0.25">
      <c r="A154" s="15">
        <f t="shared" si="25"/>
        <v>46357</v>
      </c>
      <c r="B154">
        <f t="shared" si="19"/>
        <v>13</v>
      </c>
      <c r="C154">
        <v>153</v>
      </c>
      <c r="D154" s="4">
        <f t="shared" si="20"/>
        <v>0</v>
      </c>
      <c r="E154" s="4">
        <f>IF(ISNA(VLOOKUP(A154,'Extra aflossing'!A:F,3,0)),0,VLOOKUP(A154,'Extra aflossing'!A:F,3,0))</f>
        <v>0</v>
      </c>
      <c r="F154" s="4">
        <f>IF(A154&lt;=Invoer!$B$20,IF(M153&gt;=0,IF(M153&gt;=$H$2,($H$2-H154),M153-D154)),0)</f>
        <v>0</v>
      </c>
      <c r="G154" s="4">
        <f>IF(M153*Invoer!$B$7/12&gt;=0,M153*Invoer!$B$7/12,0)</f>
        <v>0</v>
      </c>
      <c r="H154" s="4">
        <f>ABS(PMT(Invoer!$B$7/12,360-C154+1,IF(M153&gt;=0,M153,0),0))</f>
        <v>0</v>
      </c>
      <c r="I154" s="4">
        <f t="shared" si="21"/>
        <v>0</v>
      </c>
      <c r="J154" s="4">
        <f t="shared" si="18"/>
        <v>0</v>
      </c>
      <c r="K154" s="4">
        <f t="shared" si="22"/>
        <v>0</v>
      </c>
      <c r="L154" s="4">
        <f t="shared" si="23"/>
        <v>0</v>
      </c>
      <c r="M154" s="4">
        <f t="shared" si="26"/>
        <v>0</v>
      </c>
      <c r="N154" s="4">
        <f t="shared" si="24"/>
        <v>0</v>
      </c>
    </row>
    <row r="155" spans="1:14" x14ac:dyDescent="0.25">
      <c r="A155" s="15">
        <f t="shared" si="25"/>
        <v>46388</v>
      </c>
      <c r="B155">
        <f t="shared" si="19"/>
        <v>13</v>
      </c>
      <c r="C155">
        <v>154</v>
      </c>
      <c r="D155" s="4">
        <f t="shared" si="20"/>
        <v>0</v>
      </c>
      <c r="E155" s="4">
        <f>IF(ISNA(VLOOKUP(A155,'Extra aflossing'!A:F,3,0)),0,VLOOKUP(A155,'Extra aflossing'!A:F,3,0))</f>
        <v>0</v>
      </c>
      <c r="F155" s="4">
        <f>IF(A155&lt;=Invoer!$B$20,IF(M154&gt;=0,IF(M154&gt;=$H$2,($H$2-H155),M154-D155)),0)</f>
        <v>0</v>
      </c>
      <c r="G155" s="4">
        <f>IF(M154*Invoer!$B$7/12&gt;=0,M154*Invoer!$B$7/12,0)</f>
        <v>0</v>
      </c>
      <c r="H155" s="4">
        <f>ABS(PMT(Invoer!$B$7/12,360-C155+1,IF(M154&gt;=0,M154,0),0))</f>
        <v>0</v>
      </c>
      <c r="I155" s="4">
        <f t="shared" si="21"/>
        <v>0</v>
      </c>
      <c r="J155" s="4">
        <f t="shared" si="18"/>
        <v>0</v>
      </c>
      <c r="K155" s="4">
        <f t="shared" si="22"/>
        <v>0</v>
      </c>
      <c r="L155" s="4">
        <f t="shared" si="23"/>
        <v>0</v>
      </c>
      <c r="M155" s="4">
        <f t="shared" si="26"/>
        <v>0</v>
      </c>
      <c r="N155" s="4">
        <f t="shared" si="24"/>
        <v>0</v>
      </c>
    </row>
    <row r="156" spans="1:14" x14ac:dyDescent="0.25">
      <c r="A156" s="15">
        <f t="shared" si="25"/>
        <v>46419</v>
      </c>
      <c r="B156">
        <f t="shared" si="19"/>
        <v>13</v>
      </c>
      <c r="C156">
        <v>155</v>
      </c>
      <c r="D156" s="4">
        <f t="shared" si="20"/>
        <v>0</v>
      </c>
      <c r="E156" s="4">
        <f>IF(ISNA(VLOOKUP(A156,'Extra aflossing'!A:F,3,0)),0,VLOOKUP(A156,'Extra aflossing'!A:F,3,0))</f>
        <v>0</v>
      </c>
      <c r="F156" s="4">
        <f>IF(A156&lt;=Invoer!$B$20,IF(M155&gt;=0,IF(M155&gt;=$H$2,($H$2-H156),M155-D156)),0)</f>
        <v>0</v>
      </c>
      <c r="G156" s="4">
        <f>IF(M155*Invoer!$B$7/12&gt;=0,M155*Invoer!$B$7/12,0)</f>
        <v>0</v>
      </c>
      <c r="H156" s="4">
        <f>ABS(PMT(Invoer!$B$7/12,360-C156+1,IF(M155&gt;=0,M155,0),0))</f>
        <v>0</v>
      </c>
      <c r="I156" s="4">
        <f t="shared" si="21"/>
        <v>0</v>
      </c>
      <c r="J156" s="4">
        <f t="shared" si="18"/>
        <v>0</v>
      </c>
      <c r="K156" s="4">
        <f t="shared" si="22"/>
        <v>0</v>
      </c>
      <c r="L156" s="4">
        <f t="shared" si="23"/>
        <v>0</v>
      </c>
      <c r="M156" s="4">
        <f t="shared" si="26"/>
        <v>0</v>
      </c>
      <c r="N156" s="4">
        <f t="shared" si="24"/>
        <v>0</v>
      </c>
    </row>
    <row r="157" spans="1:14" x14ac:dyDescent="0.25">
      <c r="A157" s="15">
        <f t="shared" si="25"/>
        <v>46447</v>
      </c>
      <c r="B157">
        <f t="shared" si="19"/>
        <v>13</v>
      </c>
      <c r="C157">
        <v>156</v>
      </c>
      <c r="D157" s="4">
        <f t="shared" si="20"/>
        <v>0</v>
      </c>
      <c r="E157" s="4">
        <f>IF(ISNA(VLOOKUP(A157,'Extra aflossing'!A:F,3,0)),0,VLOOKUP(A157,'Extra aflossing'!A:F,3,0))</f>
        <v>0</v>
      </c>
      <c r="F157" s="4">
        <f>IF(A157&lt;=Invoer!$B$20,IF(M156&gt;=0,IF(M156&gt;=$H$2,($H$2-H157),M156-D157)),0)</f>
        <v>0</v>
      </c>
      <c r="G157" s="4">
        <f>IF(M156*Invoer!$B$7/12&gt;=0,M156*Invoer!$B$7/12,0)</f>
        <v>0</v>
      </c>
      <c r="H157" s="4">
        <f>ABS(PMT(Invoer!$B$7/12,360-C157+1,IF(M156&gt;=0,M156,0),0))</f>
        <v>0</v>
      </c>
      <c r="I157" s="4">
        <f t="shared" si="21"/>
        <v>0</v>
      </c>
      <c r="J157" s="4">
        <f t="shared" si="18"/>
        <v>0</v>
      </c>
      <c r="K157" s="4">
        <f t="shared" si="22"/>
        <v>0</v>
      </c>
      <c r="L157" s="4">
        <f t="shared" si="23"/>
        <v>0</v>
      </c>
      <c r="M157" s="4">
        <f t="shared" si="26"/>
        <v>0</v>
      </c>
      <c r="N157" s="4">
        <f t="shared" si="24"/>
        <v>0</v>
      </c>
    </row>
    <row r="158" spans="1:14" x14ac:dyDescent="0.25">
      <c r="A158" s="15">
        <f t="shared" si="25"/>
        <v>46478</v>
      </c>
      <c r="B158">
        <f t="shared" si="19"/>
        <v>14</v>
      </c>
      <c r="C158">
        <v>157</v>
      </c>
      <c r="D158" s="4">
        <f t="shared" si="20"/>
        <v>0</v>
      </c>
      <c r="E158" s="4">
        <f>IF(ISNA(VLOOKUP(A158,'Extra aflossing'!A:F,3,0)),0,VLOOKUP(A158,'Extra aflossing'!A:F,3,0))</f>
        <v>0</v>
      </c>
      <c r="F158" s="4">
        <f>IF(A158&lt;=Invoer!$B$20,IF(M157&gt;=0,IF(M157&gt;=$H$2,($H$2-H158),M157-D158)),0)</f>
        <v>0</v>
      </c>
      <c r="G158" s="4">
        <f>IF(M157*Invoer!$B$7/12&gt;=0,M157*Invoer!$B$7/12,0)</f>
        <v>0</v>
      </c>
      <c r="H158" s="4">
        <f>ABS(PMT(Invoer!$B$7/12,360-C158+1,IF(M157&gt;=0,M157,0),0))</f>
        <v>0</v>
      </c>
      <c r="I158" s="4">
        <f t="shared" si="21"/>
        <v>0</v>
      </c>
      <c r="J158" s="4">
        <f t="shared" si="18"/>
        <v>0</v>
      </c>
      <c r="K158" s="4">
        <f t="shared" si="22"/>
        <v>0</v>
      </c>
      <c r="L158" s="4">
        <f t="shared" si="23"/>
        <v>0</v>
      </c>
      <c r="M158" s="4">
        <f t="shared" si="26"/>
        <v>0</v>
      </c>
      <c r="N158" s="4">
        <f t="shared" si="24"/>
        <v>0</v>
      </c>
    </row>
    <row r="159" spans="1:14" x14ac:dyDescent="0.25">
      <c r="A159" s="15">
        <f t="shared" si="25"/>
        <v>46508</v>
      </c>
      <c r="B159">
        <f t="shared" si="19"/>
        <v>14</v>
      </c>
      <c r="C159">
        <v>158</v>
      </c>
      <c r="D159" s="4">
        <f t="shared" si="20"/>
        <v>0</v>
      </c>
      <c r="E159" s="4">
        <f>IF(ISNA(VLOOKUP(A159,'Extra aflossing'!A:F,3,0)),0,VLOOKUP(A159,'Extra aflossing'!A:F,3,0))</f>
        <v>0</v>
      </c>
      <c r="F159" s="4">
        <f>IF(A159&lt;=Invoer!$B$20,IF(M158&gt;=0,IF(M158&gt;=$H$2,($H$2-H159),M158-D159)),0)</f>
        <v>0</v>
      </c>
      <c r="G159" s="4">
        <f>IF(M158*Invoer!$B$7/12&gt;=0,M158*Invoer!$B$7/12,0)</f>
        <v>0</v>
      </c>
      <c r="H159" s="4">
        <f>ABS(PMT(Invoer!$B$7/12,360-C159+1,IF(M158&gt;=0,M158,0),0))</f>
        <v>0</v>
      </c>
      <c r="I159" s="4">
        <f t="shared" si="21"/>
        <v>0</v>
      </c>
      <c r="J159" s="4">
        <f t="shared" si="18"/>
        <v>0</v>
      </c>
      <c r="K159" s="4">
        <f t="shared" si="22"/>
        <v>0</v>
      </c>
      <c r="L159" s="4">
        <f t="shared" si="23"/>
        <v>0</v>
      </c>
      <c r="M159" s="4">
        <f t="shared" si="26"/>
        <v>0</v>
      </c>
      <c r="N159" s="4">
        <f t="shared" si="24"/>
        <v>0</v>
      </c>
    </row>
    <row r="160" spans="1:14" x14ac:dyDescent="0.25">
      <c r="A160" s="15">
        <f t="shared" si="25"/>
        <v>46539</v>
      </c>
      <c r="B160">
        <f t="shared" si="19"/>
        <v>14</v>
      </c>
      <c r="C160">
        <v>159</v>
      </c>
      <c r="D160" s="4">
        <f t="shared" si="20"/>
        <v>0</v>
      </c>
      <c r="E160" s="4">
        <f>IF(ISNA(VLOOKUP(A160,'Extra aflossing'!A:F,3,0)),0,VLOOKUP(A160,'Extra aflossing'!A:F,3,0))</f>
        <v>0</v>
      </c>
      <c r="F160" s="4">
        <f>IF(A160&lt;=Invoer!$B$20,IF(M159&gt;=0,IF(M159&gt;=$H$2,($H$2-H160),M159-D160)),0)</f>
        <v>0</v>
      </c>
      <c r="G160" s="4">
        <f>IF(M159*Invoer!$B$7/12&gt;=0,M159*Invoer!$B$7/12,0)</f>
        <v>0</v>
      </c>
      <c r="H160" s="4">
        <f>ABS(PMT(Invoer!$B$7/12,360-C160+1,IF(M159&gt;=0,M159,0),0))</f>
        <v>0</v>
      </c>
      <c r="I160" s="4">
        <f t="shared" si="21"/>
        <v>0</v>
      </c>
      <c r="J160" s="4">
        <f t="shared" si="18"/>
        <v>0</v>
      </c>
      <c r="K160" s="4">
        <f t="shared" si="22"/>
        <v>0</v>
      </c>
      <c r="L160" s="4">
        <f t="shared" si="23"/>
        <v>0</v>
      </c>
      <c r="M160" s="4">
        <f t="shared" si="26"/>
        <v>0</v>
      </c>
      <c r="N160" s="4">
        <f t="shared" si="24"/>
        <v>0</v>
      </c>
    </row>
    <row r="161" spans="1:14" x14ac:dyDescent="0.25">
      <c r="A161" s="15">
        <f t="shared" si="25"/>
        <v>46569</v>
      </c>
      <c r="B161">
        <f t="shared" si="19"/>
        <v>14</v>
      </c>
      <c r="C161">
        <v>160</v>
      </c>
      <c r="D161" s="4">
        <f t="shared" si="20"/>
        <v>0</v>
      </c>
      <c r="E161" s="4">
        <f>IF(ISNA(VLOOKUP(A161,'Extra aflossing'!A:F,3,0)),0,VLOOKUP(A161,'Extra aflossing'!A:F,3,0))</f>
        <v>0</v>
      </c>
      <c r="F161" s="4">
        <f>IF(A161&lt;=Invoer!$B$20,IF(M160&gt;=0,IF(M160&gt;=$H$2,($H$2-H161),M160-D161)),0)</f>
        <v>0</v>
      </c>
      <c r="G161" s="4">
        <f>IF(M160*Invoer!$B$7/12&gt;=0,M160*Invoer!$B$7/12,0)</f>
        <v>0</v>
      </c>
      <c r="H161" s="4">
        <f>ABS(PMT(Invoer!$B$7/12,360-C161+1,IF(M160&gt;=0,M160,0),0))</f>
        <v>0</v>
      </c>
      <c r="I161" s="4">
        <f t="shared" si="21"/>
        <v>0</v>
      </c>
      <c r="J161" s="4">
        <f t="shared" si="18"/>
        <v>0</v>
      </c>
      <c r="K161" s="4">
        <f t="shared" si="22"/>
        <v>0</v>
      </c>
      <c r="L161" s="4">
        <f t="shared" si="23"/>
        <v>0</v>
      </c>
      <c r="M161" s="4">
        <f t="shared" si="26"/>
        <v>0</v>
      </c>
      <c r="N161" s="4">
        <f t="shared" si="24"/>
        <v>0</v>
      </c>
    </row>
    <row r="162" spans="1:14" x14ac:dyDescent="0.25">
      <c r="A162" s="15">
        <f t="shared" si="25"/>
        <v>46600</v>
      </c>
      <c r="B162">
        <f t="shared" si="19"/>
        <v>14</v>
      </c>
      <c r="C162">
        <v>161</v>
      </c>
      <c r="D162" s="4">
        <f t="shared" si="20"/>
        <v>0</v>
      </c>
      <c r="E162" s="4">
        <f>IF(ISNA(VLOOKUP(A162,'Extra aflossing'!A:F,3,0)),0,VLOOKUP(A162,'Extra aflossing'!A:F,3,0))</f>
        <v>0</v>
      </c>
      <c r="F162" s="4">
        <f>IF(A162&lt;=Invoer!$B$20,IF(M161&gt;=0,IF(M161&gt;=$H$2,($H$2-H162),M161-D162)),0)</f>
        <v>0</v>
      </c>
      <c r="G162" s="4">
        <f>IF(M161*Invoer!$B$7/12&gt;=0,M161*Invoer!$B$7/12,0)</f>
        <v>0</v>
      </c>
      <c r="H162" s="4">
        <f>ABS(PMT(Invoer!$B$7/12,360-C162+1,IF(M161&gt;=0,M161,0),0))</f>
        <v>0</v>
      </c>
      <c r="I162" s="4">
        <f t="shared" si="21"/>
        <v>0</v>
      </c>
      <c r="J162" s="4">
        <f t="shared" si="18"/>
        <v>0</v>
      </c>
      <c r="K162" s="4">
        <f t="shared" si="22"/>
        <v>0</v>
      </c>
      <c r="L162" s="4">
        <f t="shared" si="23"/>
        <v>0</v>
      </c>
      <c r="M162" s="4">
        <f t="shared" si="26"/>
        <v>0</v>
      </c>
      <c r="N162" s="4">
        <f t="shared" si="24"/>
        <v>0</v>
      </c>
    </row>
    <row r="163" spans="1:14" x14ac:dyDescent="0.25">
      <c r="A163" s="15">
        <f t="shared" si="25"/>
        <v>46631</v>
      </c>
      <c r="B163">
        <f t="shared" si="19"/>
        <v>14</v>
      </c>
      <c r="C163">
        <v>162</v>
      </c>
      <c r="D163" s="4">
        <f t="shared" si="20"/>
        <v>0</v>
      </c>
      <c r="E163" s="4">
        <f>IF(ISNA(VLOOKUP(A163,'Extra aflossing'!A:F,3,0)),0,VLOOKUP(A163,'Extra aflossing'!A:F,3,0))</f>
        <v>0</v>
      </c>
      <c r="F163" s="4">
        <f>IF(A163&lt;=Invoer!$B$20,IF(M162&gt;=0,IF(M162&gt;=$H$2,($H$2-H163),M162-D163)),0)</f>
        <v>0</v>
      </c>
      <c r="G163" s="4">
        <f>IF(M162*Invoer!$B$7/12&gt;=0,M162*Invoer!$B$7/12,0)</f>
        <v>0</v>
      </c>
      <c r="H163" s="4">
        <f>ABS(PMT(Invoer!$B$7/12,360-C163+1,IF(M162&gt;=0,M162,0),0))</f>
        <v>0</v>
      </c>
      <c r="I163" s="4">
        <f t="shared" si="21"/>
        <v>0</v>
      </c>
      <c r="J163" s="4">
        <f t="shared" si="18"/>
        <v>0</v>
      </c>
      <c r="K163" s="4">
        <f t="shared" si="22"/>
        <v>0</v>
      </c>
      <c r="L163" s="4">
        <f t="shared" si="23"/>
        <v>0</v>
      </c>
      <c r="M163" s="4">
        <f t="shared" si="26"/>
        <v>0</v>
      </c>
      <c r="N163" s="4">
        <f t="shared" si="24"/>
        <v>0</v>
      </c>
    </row>
    <row r="164" spans="1:14" x14ac:dyDescent="0.25">
      <c r="A164" s="15">
        <f t="shared" si="25"/>
        <v>46661</v>
      </c>
      <c r="B164">
        <f t="shared" si="19"/>
        <v>14</v>
      </c>
      <c r="C164">
        <v>163</v>
      </c>
      <c r="D164" s="4">
        <f t="shared" si="20"/>
        <v>0</v>
      </c>
      <c r="E164" s="4">
        <f>IF(ISNA(VLOOKUP(A164,'Extra aflossing'!A:F,3,0)),0,VLOOKUP(A164,'Extra aflossing'!A:F,3,0))</f>
        <v>0</v>
      </c>
      <c r="F164" s="4">
        <f>IF(A164&lt;=Invoer!$B$20,IF(M163&gt;=0,IF(M163&gt;=$H$2,($H$2-H164),M163-D164)),0)</f>
        <v>0</v>
      </c>
      <c r="G164" s="4">
        <f>IF(M163*Invoer!$B$7/12&gt;=0,M163*Invoer!$B$7/12,0)</f>
        <v>0</v>
      </c>
      <c r="H164" s="4">
        <f>ABS(PMT(Invoer!$B$7/12,360-C164+1,IF(M163&gt;=0,M163,0),0))</f>
        <v>0</v>
      </c>
      <c r="I164" s="4">
        <f t="shared" si="21"/>
        <v>0</v>
      </c>
      <c r="J164" s="4">
        <f t="shared" si="18"/>
        <v>0</v>
      </c>
      <c r="K164" s="4">
        <f t="shared" si="22"/>
        <v>0</v>
      </c>
      <c r="L164" s="4">
        <f t="shared" si="23"/>
        <v>0</v>
      </c>
      <c r="M164" s="4">
        <f t="shared" si="26"/>
        <v>0</v>
      </c>
      <c r="N164" s="4">
        <f t="shared" si="24"/>
        <v>0</v>
      </c>
    </row>
    <row r="165" spans="1:14" x14ac:dyDescent="0.25">
      <c r="A165" s="15">
        <f t="shared" si="25"/>
        <v>46692</v>
      </c>
      <c r="B165">
        <f t="shared" si="19"/>
        <v>14</v>
      </c>
      <c r="C165">
        <v>164</v>
      </c>
      <c r="D165" s="4">
        <f t="shared" si="20"/>
        <v>0</v>
      </c>
      <c r="E165" s="4">
        <f>IF(ISNA(VLOOKUP(A165,'Extra aflossing'!A:F,3,0)),0,VLOOKUP(A165,'Extra aflossing'!A:F,3,0))</f>
        <v>0</v>
      </c>
      <c r="F165" s="4">
        <f>IF(A165&lt;=Invoer!$B$20,IF(M164&gt;=0,IF(M164&gt;=$H$2,($H$2-H165),M164-D165)),0)</f>
        <v>0</v>
      </c>
      <c r="G165" s="4">
        <f>IF(M164*Invoer!$B$7/12&gt;=0,M164*Invoer!$B$7/12,0)</f>
        <v>0</v>
      </c>
      <c r="H165" s="4">
        <f>ABS(PMT(Invoer!$B$7/12,360-C165+1,IF(M164&gt;=0,M164,0),0))</f>
        <v>0</v>
      </c>
      <c r="I165" s="4">
        <f t="shared" si="21"/>
        <v>0</v>
      </c>
      <c r="J165" s="4">
        <f t="shared" si="18"/>
        <v>0</v>
      </c>
      <c r="K165" s="4">
        <f t="shared" si="22"/>
        <v>0</v>
      </c>
      <c r="L165" s="4">
        <f t="shared" si="23"/>
        <v>0</v>
      </c>
      <c r="M165" s="4">
        <f t="shared" si="26"/>
        <v>0</v>
      </c>
      <c r="N165" s="4">
        <f t="shared" si="24"/>
        <v>0</v>
      </c>
    </row>
    <row r="166" spans="1:14" x14ac:dyDescent="0.25">
      <c r="A166" s="15">
        <f t="shared" si="25"/>
        <v>46722</v>
      </c>
      <c r="B166">
        <f t="shared" si="19"/>
        <v>14</v>
      </c>
      <c r="C166">
        <v>165</v>
      </c>
      <c r="D166" s="4">
        <f t="shared" si="20"/>
        <v>0</v>
      </c>
      <c r="E166" s="4">
        <f>IF(ISNA(VLOOKUP(A166,'Extra aflossing'!A:F,3,0)),0,VLOOKUP(A166,'Extra aflossing'!A:F,3,0))</f>
        <v>0</v>
      </c>
      <c r="F166" s="4">
        <f>IF(A166&lt;=Invoer!$B$20,IF(M165&gt;=0,IF(M165&gt;=$H$2,($H$2-H166),M165-D166)),0)</f>
        <v>0</v>
      </c>
      <c r="G166" s="4">
        <f>IF(M165*Invoer!$B$7/12&gt;=0,M165*Invoer!$B$7/12,0)</f>
        <v>0</v>
      </c>
      <c r="H166" s="4">
        <f>ABS(PMT(Invoer!$B$7/12,360-C166+1,IF(M165&gt;=0,M165,0),0))</f>
        <v>0</v>
      </c>
      <c r="I166" s="4">
        <f t="shared" si="21"/>
        <v>0</v>
      </c>
      <c r="J166" s="4">
        <f t="shared" si="18"/>
        <v>0</v>
      </c>
      <c r="K166" s="4">
        <f t="shared" si="22"/>
        <v>0</v>
      </c>
      <c r="L166" s="4">
        <f t="shared" si="23"/>
        <v>0</v>
      </c>
      <c r="M166" s="4">
        <f t="shared" si="26"/>
        <v>0</v>
      </c>
      <c r="N166" s="4">
        <f t="shared" si="24"/>
        <v>0</v>
      </c>
    </row>
    <row r="167" spans="1:14" x14ac:dyDescent="0.25">
      <c r="A167" s="15">
        <f t="shared" si="25"/>
        <v>46753</v>
      </c>
      <c r="B167">
        <f t="shared" si="19"/>
        <v>14</v>
      </c>
      <c r="C167">
        <v>166</v>
      </c>
      <c r="D167" s="4">
        <f t="shared" si="20"/>
        <v>0</v>
      </c>
      <c r="E167" s="4">
        <f>IF(ISNA(VLOOKUP(A167,'Extra aflossing'!A:F,3,0)),0,VLOOKUP(A167,'Extra aflossing'!A:F,3,0))</f>
        <v>0</v>
      </c>
      <c r="F167" s="4">
        <f>IF(A167&lt;=Invoer!$B$20,IF(M166&gt;=0,IF(M166&gt;=$H$2,($H$2-H167),M166-D167)),0)</f>
        <v>0</v>
      </c>
      <c r="G167" s="4">
        <f>IF(M166*Invoer!$B$7/12&gt;=0,M166*Invoer!$B$7/12,0)</f>
        <v>0</v>
      </c>
      <c r="H167" s="4">
        <f>ABS(PMT(Invoer!$B$7/12,360-C167+1,IF(M166&gt;=0,M166,0),0))</f>
        <v>0</v>
      </c>
      <c r="I167" s="4">
        <f t="shared" si="21"/>
        <v>0</v>
      </c>
      <c r="J167" s="4">
        <f t="shared" si="18"/>
        <v>0</v>
      </c>
      <c r="K167" s="4">
        <f t="shared" si="22"/>
        <v>0</v>
      </c>
      <c r="L167" s="4">
        <f t="shared" si="23"/>
        <v>0</v>
      </c>
      <c r="M167" s="4">
        <f t="shared" si="26"/>
        <v>0</v>
      </c>
      <c r="N167" s="4">
        <f t="shared" si="24"/>
        <v>0</v>
      </c>
    </row>
    <row r="168" spans="1:14" x14ac:dyDescent="0.25">
      <c r="A168" s="15">
        <f t="shared" si="25"/>
        <v>46784</v>
      </c>
      <c r="B168">
        <f t="shared" si="19"/>
        <v>14</v>
      </c>
      <c r="C168">
        <v>167</v>
      </c>
      <c r="D168" s="4">
        <f t="shared" si="20"/>
        <v>0</v>
      </c>
      <c r="E168" s="4">
        <f>IF(ISNA(VLOOKUP(A168,'Extra aflossing'!A:F,3,0)),0,VLOOKUP(A168,'Extra aflossing'!A:F,3,0))</f>
        <v>0</v>
      </c>
      <c r="F168" s="4">
        <f>IF(A168&lt;=Invoer!$B$20,IF(M167&gt;=0,IF(M167&gt;=$H$2,($H$2-H168),M167-D168)),0)</f>
        <v>0</v>
      </c>
      <c r="G168" s="4">
        <f>IF(M167*Invoer!$B$7/12&gt;=0,M167*Invoer!$B$7/12,0)</f>
        <v>0</v>
      </c>
      <c r="H168" s="4">
        <f>ABS(PMT(Invoer!$B$7/12,360-C168+1,IF(M167&gt;=0,M167,0),0))</f>
        <v>0</v>
      </c>
      <c r="I168" s="4">
        <f t="shared" si="21"/>
        <v>0</v>
      </c>
      <c r="J168" s="4">
        <f t="shared" si="18"/>
        <v>0</v>
      </c>
      <c r="K168" s="4">
        <f t="shared" si="22"/>
        <v>0</v>
      </c>
      <c r="L168" s="4">
        <f t="shared" si="23"/>
        <v>0</v>
      </c>
      <c r="M168" s="4">
        <f t="shared" si="26"/>
        <v>0</v>
      </c>
      <c r="N168" s="4">
        <f t="shared" si="24"/>
        <v>0</v>
      </c>
    </row>
    <row r="169" spans="1:14" x14ac:dyDescent="0.25">
      <c r="A169" s="15">
        <f t="shared" si="25"/>
        <v>46813</v>
      </c>
      <c r="B169">
        <f t="shared" si="19"/>
        <v>14</v>
      </c>
      <c r="C169">
        <v>168</v>
      </c>
      <c r="D169" s="4">
        <f t="shared" si="20"/>
        <v>0</v>
      </c>
      <c r="E169" s="4">
        <f>IF(ISNA(VLOOKUP(A169,'Extra aflossing'!A:F,3,0)),0,VLOOKUP(A169,'Extra aflossing'!A:F,3,0))</f>
        <v>0</v>
      </c>
      <c r="F169" s="4">
        <f>IF(A169&lt;=Invoer!$B$20,IF(M168&gt;=0,IF(M168&gt;=$H$2,($H$2-H169),M168-D169)),0)</f>
        <v>0</v>
      </c>
      <c r="G169" s="4">
        <f>IF(M168*Invoer!$B$7/12&gt;=0,M168*Invoer!$B$7/12,0)</f>
        <v>0</v>
      </c>
      <c r="H169" s="4">
        <f>ABS(PMT(Invoer!$B$7/12,360-C169+1,IF(M168&gt;=0,M168,0),0))</f>
        <v>0</v>
      </c>
      <c r="I169" s="4">
        <f t="shared" si="21"/>
        <v>0</v>
      </c>
      <c r="J169" s="4">
        <f t="shared" si="18"/>
        <v>0</v>
      </c>
      <c r="K169" s="4">
        <f t="shared" si="22"/>
        <v>0</v>
      </c>
      <c r="L169" s="4">
        <f t="shared" si="23"/>
        <v>0</v>
      </c>
      <c r="M169" s="4">
        <f t="shared" si="26"/>
        <v>0</v>
      </c>
      <c r="N169" s="4">
        <f t="shared" si="24"/>
        <v>0</v>
      </c>
    </row>
    <row r="170" spans="1:14" x14ac:dyDescent="0.25">
      <c r="A170" s="15">
        <f t="shared" si="25"/>
        <v>46844</v>
      </c>
      <c r="B170">
        <f t="shared" si="19"/>
        <v>15</v>
      </c>
      <c r="C170">
        <v>169</v>
      </c>
      <c r="D170" s="4">
        <f t="shared" si="20"/>
        <v>0</v>
      </c>
      <c r="E170" s="4">
        <f>IF(ISNA(VLOOKUP(A170,'Extra aflossing'!A:F,3,0)),0,VLOOKUP(A170,'Extra aflossing'!A:F,3,0))</f>
        <v>0</v>
      </c>
      <c r="F170" s="4">
        <f>IF(A170&lt;=Invoer!$B$20,IF(M169&gt;=0,IF(M169&gt;=$H$2,($H$2-H170),M169-D170)),0)</f>
        <v>0</v>
      </c>
      <c r="G170" s="4">
        <f>IF(M169*Invoer!$B$7/12&gt;=0,M169*Invoer!$B$7/12,0)</f>
        <v>0</v>
      </c>
      <c r="H170" s="4">
        <f>ABS(PMT(Invoer!$B$7/12,360-C170+1,IF(M169&gt;=0,M169,0),0))</f>
        <v>0</v>
      </c>
      <c r="I170" s="4">
        <f t="shared" si="21"/>
        <v>0</v>
      </c>
      <c r="J170" s="4">
        <f t="shared" si="18"/>
        <v>0</v>
      </c>
      <c r="K170" s="4">
        <f t="shared" si="22"/>
        <v>0</v>
      </c>
      <c r="L170" s="4">
        <f t="shared" si="23"/>
        <v>0</v>
      </c>
      <c r="M170" s="4">
        <f t="shared" si="26"/>
        <v>0</v>
      </c>
      <c r="N170" s="4">
        <f t="shared" si="24"/>
        <v>0</v>
      </c>
    </row>
    <row r="171" spans="1:14" x14ac:dyDescent="0.25">
      <c r="A171" s="15">
        <f t="shared" si="25"/>
        <v>46874</v>
      </c>
      <c r="B171">
        <f t="shared" si="19"/>
        <v>15</v>
      </c>
      <c r="C171">
        <v>170</v>
      </c>
      <c r="D171" s="4">
        <f t="shared" si="20"/>
        <v>0</v>
      </c>
      <c r="E171" s="4">
        <f>IF(ISNA(VLOOKUP(A171,'Extra aflossing'!A:F,3,0)),0,VLOOKUP(A171,'Extra aflossing'!A:F,3,0))</f>
        <v>0</v>
      </c>
      <c r="F171" s="4">
        <f>IF(A171&lt;=Invoer!$B$20,IF(M170&gt;=0,IF(M170&gt;=$H$2,($H$2-H171),M170-D171)),0)</f>
        <v>0</v>
      </c>
      <c r="G171" s="4">
        <f>IF(M170*Invoer!$B$7/12&gt;=0,M170*Invoer!$B$7/12,0)</f>
        <v>0</v>
      </c>
      <c r="H171" s="4">
        <f>ABS(PMT(Invoer!$B$7/12,360-C171+1,IF(M170&gt;=0,M170,0),0))</f>
        <v>0</v>
      </c>
      <c r="I171" s="4">
        <f t="shared" si="21"/>
        <v>0</v>
      </c>
      <c r="J171" s="4">
        <f t="shared" si="18"/>
        <v>0</v>
      </c>
      <c r="K171" s="4">
        <f t="shared" si="22"/>
        <v>0</v>
      </c>
      <c r="L171" s="4">
        <f t="shared" si="23"/>
        <v>0</v>
      </c>
      <c r="M171" s="4">
        <f t="shared" si="26"/>
        <v>0</v>
      </c>
      <c r="N171" s="4">
        <f t="shared" si="24"/>
        <v>0</v>
      </c>
    </row>
    <row r="172" spans="1:14" x14ac:dyDescent="0.25">
      <c r="A172" s="15">
        <f t="shared" si="25"/>
        <v>46905</v>
      </c>
      <c r="B172">
        <f t="shared" si="19"/>
        <v>15</v>
      </c>
      <c r="C172">
        <v>171</v>
      </c>
      <c r="D172" s="4">
        <f t="shared" si="20"/>
        <v>0</v>
      </c>
      <c r="E172" s="4">
        <f>IF(ISNA(VLOOKUP(A172,'Extra aflossing'!A:F,3,0)),0,VLOOKUP(A172,'Extra aflossing'!A:F,3,0))</f>
        <v>0</v>
      </c>
      <c r="F172" s="4">
        <f>IF(A172&lt;=Invoer!$B$20,IF(M171&gt;=0,IF(M171&gt;=$H$2,($H$2-H172),M171-D172)),0)</f>
        <v>0</v>
      </c>
      <c r="G172" s="4">
        <f>IF(M171*Invoer!$B$7/12&gt;=0,M171*Invoer!$B$7/12,0)</f>
        <v>0</v>
      </c>
      <c r="H172" s="4">
        <f>ABS(PMT(Invoer!$B$7/12,360-C172+1,IF(M171&gt;=0,M171,0),0))</f>
        <v>0</v>
      </c>
      <c r="I172" s="4">
        <f t="shared" si="21"/>
        <v>0</v>
      </c>
      <c r="J172" s="4">
        <f t="shared" si="18"/>
        <v>0</v>
      </c>
      <c r="K172" s="4">
        <f t="shared" si="22"/>
        <v>0</v>
      </c>
      <c r="L172" s="4">
        <f t="shared" si="23"/>
        <v>0</v>
      </c>
      <c r="M172" s="4">
        <f t="shared" si="26"/>
        <v>0</v>
      </c>
      <c r="N172" s="4">
        <f t="shared" si="24"/>
        <v>0</v>
      </c>
    </row>
    <row r="173" spans="1:14" x14ac:dyDescent="0.25">
      <c r="A173" s="15">
        <f t="shared" si="25"/>
        <v>46935</v>
      </c>
      <c r="B173">
        <f t="shared" si="19"/>
        <v>15</v>
      </c>
      <c r="C173">
        <v>172</v>
      </c>
      <c r="D173" s="4">
        <f t="shared" si="20"/>
        <v>0</v>
      </c>
      <c r="E173" s="4">
        <f>IF(ISNA(VLOOKUP(A173,'Extra aflossing'!A:F,3,0)),0,VLOOKUP(A173,'Extra aflossing'!A:F,3,0))</f>
        <v>0</v>
      </c>
      <c r="F173" s="4">
        <f>IF(A173&lt;=Invoer!$B$20,IF(M172&gt;=0,IF(M172&gt;=$H$2,($H$2-H173),M172-D173)),0)</f>
        <v>0</v>
      </c>
      <c r="G173" s="4">
        <f>IF(M172*Invoer!$B$7/12&gt;=0,M172*Invoer!$B$7/12,0)</f>
        <v>0</v>
      </c>
      <c r="H173" s="4">
        <f>ABS(PMT(Invoer!$B$7/12,360-C173+1,IF(M172&gt;=0,M172,0),0))</f>
        <v>0</v>
      </c>
      <c r="I173" s="4">
        <f t="shared" si="21"/>
        <v>0</v>
      </c>
      <c r="J173" s="4">
        <f t="shared" si="18"/>
        <v>0</v>
      </c>
      <c r="K173" s="4">
        <f t="shared" si="22"/>
        <v>0</v>
      </c>
      <c r="L173" s="4">
        <f t="shared" si="23"/>
        <v>0</v>
      </c>
      <c r="M173" s="4">
        <f t="shared" si="26"/>
        <v>0</v>
      </c>
      <c r="N173" s="4">
        <f t="shared" si="24"/>
        <v>0</v>
      </c>
    </row>
    <row r="174" spans="1:14" x14ac:dyDescent="0.25">
      <c r="A174" s="15">
        <f t="shared" si="25"/>
        <v>46966</v>
      </c>
      <c r="B174">
        <f t="shared" si="19"/>
        <v>15</v>
      </c>
      <c r="C174">
        <v>173</v>
      </c>
      <c r="D174" s="4">
        <f t="shared" si="20"/>
        <v>0</v>
      </c>
      <c r="E174" s="4">
        <f>IF(ISNA(VLOOKUP(A174,'Extra aflossing'!A:F,3,0)),0,VLOOKUP(A174,'Extra aflossing'!A:F,3,0))</f>
        <v>0</v>
      </c>
      <c r="F174" s="4">
        <f>IF(A174&lt;=Invoer!$B$20,IF(M173&gt;=0,IF(M173&gt;=$H$2,($H$2-H174),M173-D174)),0)</f>
        <v>0</v>
      </c>
      <c r="G174" s="4">
        <f>IF(M173*Invoer!$B$7/12&gt;=0,M173*Invoer!$B$7/12,0)</f>
        <v>0</v>
      </c>
      <c r="H174" s="4">
        <f>ABS(PMT(Invoer!$B$7/12,360-C174+1,IF(M173&gt;=0,M173,0),0))</f>
        <v>0</v>
      </c>
      <c r="I174" s="4">
        <f t="shared" si="21"/>
        <v>0</v>
      </c>
      <c r="J174" s="4">
        <f t="shared" si="18"/>
        <v>0</v>
      </c>
      <c r="K174" s="4">
        <f t="shared" si="22"/>
        <v>0</v>
      </c>
      <c r="L174" s="4">
        <f t="shared" si="23"/>
        <v>0</v>
      </c>
      <c r="M174" s="4">
        <f t="shared" si="26"/>
        <v>0</v>
      </c>
      <c r="N174" s="4">
        <f t="shared" si="24"/>
        <v>0</v>
      </c>
    </row>
    <row r="175" spans="1:14" x14ac:dyDescent="0.25">
      <c r="A175" s="15">
        <f t="shared" si="25"/>
        <v>46997</v>
      </c>
      <c r="B175">
        <f t="shared" si="19"/>
        <v>15</v>
      </c>
      <c r="C175">
        <v>174</v>
      </c>
      <c r="D175" s="4">
        <f t="shared" si="20"/>
        <v>0</v>
      </c>
      <c r="E175" s="4">
        <f>IF(ISNA(VLOOKUP(A175,'Extra aflossing'!A:F,3,0)),0,VLOOKUP(A175,'Extra aflossing'!A:F,3,0))</f>
        <v>0</v>
      </c>
      <c r="F175" s="4">
        <f>IF(A175&lt;=Invoer!$B$20,IF(M174&gt;=0,IF(M174&gt;=$H$2,($H$2-H175),M174-D175)),0)</f>
        <v>0</v>
      </c>
      <c r="G175" s="4">
        <f>IF(M174*Invoer!$B$7/12&gt;=0,M174*Invoer!$B$7/12,0)</f>
        <v>0</v>
      </c>
      <c r="H175" s="4">
        <f>ABS(PMT(Invoer!$B$7/12,360-C175+1,IF(M174&gt;=0,M174,0),0))</f>
        <v>0</v>
      </c>
      <c r="I175" s="4">
        <f t="shared" si="21"/>
        <v>0</v>
      </c>
      <c r="J175" s="4">
        <f t="shared" si="18"/>
        <v>0</v>
      </c>
      <c r="K175" s="4">
        <f t="shared" si="22"/>
        <v>0</v>
      </c>
      <c r="L175" s="4">
        <f t="shared" si="23"/>
        <v>0</v>
      </c>
      <c r="M175" s="4">
        <f t="shared" si="26"/>
        <v>0</v>
      </c>
      <c r="N175" s="4">
        <f t="shared" si="24"/>
        <v>0</v>
      </c>
    </row>
    <row r="176" spans="1:14" x14ac:dyDescent="0.25">
      <c r="A176" s="15">
        <f t="shared" si="25"/>
        <v>47027</v>
      </c>
      <c r="B176">
        <f t="shared" si="19"/>
        <v>15</v>
      </c>
      <c r="C176">
        <v>175</v>
      </c>
      <c r="D176" s="4">
        <f t="shared" si="20"/>
        <v>0</v>
      </c>
      <c r="E176" s="4">
        <f>IF(ISNA(VLOOKUP(A176,'Extra aflossing'!A:F,3,0)),0,VLOOKUP(A176,'Extra aflossing'!A:F,3,0))</f>
        <v>0</v>
      </c>
      <c r="F176" s="4">
        <f>IF(A176&lt;=Invoer!$B$20,IF(M175&gt;=0,IF(M175&gt;=$H$2,($H$2-H176),M175-D176)),0)</f>
        <v>0</v>
      </c>
      <c r="G176" s="4">
        <f>IF(M175*Invoer!$B$7/12&gt;=0,M175*Invoer!$B$7/12,0)</f>
        <v>0</v>
      </c>
      <c r="H176" s="4">
        <f>ABS(PMT(Invoer!$B$7/12,360-C176+1,IF(M175&gt;=0,M175,0),0))</f>
        <v>0</v>
      </c>
      <c r="I176" s="4">
        <f t="shared" si="21"/>
        <v>0</v>
      </c>
      <c r="J176" s="4">
        <f t="shared" si="18"/>
        <v>0</v>
      </c>
      <c r="K176" s="4">
        <f t="shared" si="22"/>
        <v>0</v>
      </c>
      <c r="L176" s="4">
        <f t="shared" si="23"/>
        <v>0</v>
      </c>
      <c r="M176" s="4">
        <f t="shared" si="26"/>
        <v>0</v>
      </c>
      <c r="N176" s="4">
        <f t="shared" si="24"/>
        <v>0</v>
      </c>
    </row>
    <row r="177" spans="1:14" x14ac:dyDescent="0.25">
      <c r="A177" s="15">
        <f t="shared" si="25"/>
        <v>47058</v>
      </c>
      <c r="B177">
        <f t="shared" si="19"/>
        <v>15</v>
      </c>
      <c r="C177">
        <v>176</v>
      </c>
      <c r="D177" s="4">
        <f t="shared" si="20"/>
        <v>0</v>
      </c>
      <c r="E177" s="4">
        <f>IF(ISNA(VLOOKUP(A177,'Extra aflossing'!A:F,3,0)),0,VLOOKUP(A177,'Extra aflossing'!A:F,3,0))</f>
        <v>0</v>
      </c>
      <c r="F177" s="4">
        <f>IF(A177&lt;=Invoer!$B$20,IF(M176&gt;=0,IF(M176&gt;=$H$2,($H$2-H177),M176-D177)),0)</f>
        <v>0</v>
      </c>
      <c r="G177" s="4">
        <f>IF(M176*Invoer!$B$7/12&gt;=0,M176*Invoer!$B$7/12,0)</f>
        <v>0</v>
      </c>
      <c r="H177" s="4">
        <f>ABS(PMT(Invoer!$B$7/12,360-C177+1,IF(M176&gt;=0,M176,0),0))</f>
        <v>0</v>
      </c>
      <c r="I177" s="4">
        <f t="shared" si="21"/>
        <v>0</v>
      </c>
      <c r="J177" s="4">
        <f t="shared" si="18"/>
        <v>0</v>
      </c>
      <c r="K177" s="4">
        <f t="shared" si="22"/>
        <v>0</v>
      </c>
      <c r="L177" s="4">
        <f t="shared" si="23"/>
        <v>0</v>
      </c>
      <c r="M177" s="4">
        <f t="shared" si="26"/>
        <v>0</v>
      </c>
      <c r="N177" s="4">
        <f t="shared" si="24"/>
        <v>0</v>
      </c>
    </row>
    <row r="178" spans="1:14" x14ac:dyDescent="0.25">
      <c r="A178" s="15">
        <f t="shared" si="25"/>
        <v>47088</v>
      </c>
      <c r="B178">
        <f t="shared" si="19"/>
        <v>15</v>
      </c>
      <c r="C178">
        <v>177</v>
      </c>
      <c r="D178" s="4">
        <f t="shared" si="20"/>
        <v>0</v>
      </c>
      <c r="E178" s="4">
        <f>IF(ISNA(VLOOKUP(A178,'Extra aflossing'!A:F,3,0)),0,VLOOKUP(A178,'Extra aflossing'!A:F,3,0))</f>
        <v>0</v>
      </c>
      <c r="F178" s="4">
        <f>IF(A178&lt;=Invoer!$B$20,IF(M177&gt;=0,IF(M177&gt;=$H$2,($H$2-H178),M177-D178)),0)</f>
        <v>0</v>
      </c>
      <c r="G178" s="4">
        <f>IF(M177*Invoer!$B$7/12&gt;=0,M177*Invoer!$B$7/12,0)</f>
        <v>0</v>
      </c>
      <c r="H178" s="4">
        <f>ABS(PMT(Invoer!$B$7/12,360-C178+1,IF(M177&gt;=0,M177,0),0))</f>
        <v>0</v>
      </c>
      <c r="I178" s="4">
        <f t="shared" si="21"/>
        <v>0</v>
      </c>
      <c r="J178" s="4">
        <f t="shared" si="18"/>
        <v>0</v>
      </c>
      <c r="K178" s="4">
        <f t="shared" si="22"/>
        <v>0</v>
      </c>
      <c r="L178" s="4">
        <f t="shared" si="23"/>
        <v>0</v>
      </c>
      <c r="M178" s="4">
        <f t="shared" si="26"/>
        <v>0</v>
      </c>
      <c r="N178" s="4">
        <f t="shared" si="24"/>
        <v>0</v>
      </c>
    </row>
    <row r="179" spans="1:14" x14ac:dyDescent="0.25">
      <c r="A179" s="15">
        <f t="shared" si="25"/>
        <v>47119</v>
      </c>
      <c r="B179">
        <f t="shared" si="19"/>
        <v>15</v>
      </c>
      <c r="C179">
        <v>178</v>
      </c>
      <c r="D179" s="4">
        <f t="shared" si="20"/>
        <v>0</v>
      </c>
      <c r="E179" s="4">
        <f>IF(ISNA(VLOOKUP(A179,'Extra aflossing'!A:F,3,0)),0,VLOOKUP(A179,'Extra aflossing'!A:F,3,0))</f>
        <v>0</v>
      </c>
      <c r="F179" s="4">
        <f>IF(A179&lt;=Invoer!$B$20,IF(M178&gt;=0,IF(M178&gt;=$H$2,($H$2-H179),M178-D179)),0)</f>
        <v>0</v>
      </c>
      <c r="G179" s="4">
        <f>IF(M178*Invoer!$B$7/12&gt;=0,M178*Invoer!$B$7/12,0)</f>
        <v>0</v>
      </c>
      <c r="H179" s="4">
        <f>ABS(PMT(Invoer!$B$7/12,360-C179+1,IF(M178&gt;=0,M178,0),0))</f>
        <v>0</v>
      </c>
      <c r="I179" s="4">
        <f t="shared" si="21"/>
        <v>0</v>
      </c>
      <c r="J179" s="4">
        <f t="shared" si="18"/>
        <v>0</v>
      </c>
      <c r="K179" s="4">
        <f t="shared" si="22"/>
        <v>0</v>
      </c>
      <c r="L179" s="4">
        <f t="shared" si="23"/>
        <v>0</v>
      </c>
      <c r="M179" s="4">
        <f t="shared" si="26"/>
        <v>0</v>
      </c>
      <c r="N179" s="4">
        <f t="shared" si="24"/>
        <v>0</v>
      </c>
    </row>
    <row r="180" spans="1:14" x14ac:dyDescent="0.25">
      <c r="A180" s="15">
        <f t="shared" si="25"/>
        <v>47150</v>
      </c>
      <c r="B180">
        <f t="shared" si="19"/>
        <v>15</v>
      </c>
      <c r="C180">
        <v>179</v>
      </c>
      <c r="D180" s="4">
        <f t="shared" si="20"/>
        <v>0</v>
      </c>
      <c r="E180" s="4">
        <f>IF(ISNA(VLOOKUP(A180,'Extra aflossing'!A:F,3,0)),0,VLOOKUP(A180,'Extra aflossing'!A:F,3,0))</f>
        <v>0</v>
      </c>
      <c r="F180" s="4">
        <f>IF(A180&lt;=Invoer!$B$20,IF(M179&gt;=0,IF(M179&gt;=$H$2,($H$2-H180),M179-D180)),0)</f>
        <v>0</v>
      </c>
      <c r="G180" s="4">
        <f>IF(M179*Invoer!$B$7/12&gt;=0,M179*Invoer!$B$7/12,0)</f>
        <v>0</v>
      </c>
      <c r="H180" s="4">
        <f>ABS(PMT(Invoer!$B$7/12,360-C180+1,IF(M179&gt;=0,M179,0),0))</f>
        <v>0</v>
      </c>
      <c r="I180" s="4">
        <f t="shared" si="21"/>
        <v>0</v>
      </c>
      <c r="J180" s="4">
        <f t="shared" si="18"/>
        <v>0</v>
      </c>
      <c r="K180" s="4">
        <f t="shared" si="22"/>
        <v>0</v>
      </c>
      <c r="L180" s="4">
        <f t="shared" si="23"/>
        <v>0</v>
      </c>
      <c r="M180" s="4">
        <f t="shared" si="26"/>
        <v>0</v>
      </c>
      <c r="N180" s="4">
        <f t="shared" si="24"/>
        <v>0</v>
      </c>
    </row>
    <row r="181" spans="1:14" x14ac:dyDescent="0.25">
      <c r="A181" s="15">
        <f t="shared" si="25"/>
        <v>47178</v>
      </c>
      <c r="B181">
        <f t="shared" si="19"/>
        <v>15</v>
      </c>
      <c r="C181">
        <v>180</v>
      </c>
      <c r="D181" s="4">
        <f t="shared" si="20"/>
        <v>0</v>
      </c>
      <c r="E181" s="4">
        <f>IF(ISNA(VLOOKUP(A181,'Extra aflossing'!A:F,3,0)),0,VLOOKUP(A181,'Extra aflossing'!A:F,3,0))</f>
        <v>0</v>
      </c>
      <c r="F181" s="4">
        <f>IF(A181&lt;=Invoer!$B$20,IF(M180&gt;=0,IF(M180&gt;=$H$2,($H$2-H181),M180-D181)),0)</f>
        <v>0</v>
      </c>
      <c r="G181" s="4">
        <f>IF(M180*Invoer!$B$7/12&gt;=0,M180*Invoer!$B$7/12,0)</f>
        <v>0</v>
      </c>
      <c r="H181" s="4">
        <f>ABS(PMT(Invoer!$B$7/12,360-C181+1,IF(M180&gt;=0,M180,0),0))</f>
        <v>0</v>
      </c>
      <c r="I181" s="4">
        <f t="shared" si="21"/>
        <v>0</v>
      </c>
      <c r="J181" s="4">
        <f t="shared" si="18"/>
        <v>0</v>
      </c>
      <c r="K181" s="4">
        <f t="shared" si="22"/>
        <v>0</v>
      </c>
      <c r="L181" s="4">
        <f t="shared" si="23"/>
        <v>0</v>
      </c>
      <c r="M181" s="4">
        <f t="shared" si="26"/>
        <v>0</v>
      </c>
      <c r="N181" s="4">
        <f t="shared" si="24"/>
        <v>0</v>
      </c>
    </row>
    <row r="182" spans="1:14" x14ac:dyDescent="0.25">
      <c r="A182" s="15">
        <f t="shared" si="25"/>
        <v>47209</v>
      </c>
      <c r="B182">
        <f t="shared" si="19"/>
        <v>16</v>
      </c>
      <c r="C182">
        <v>181</v>
      </c>
      <c r="D182" s="4">
        <f t="shared" si="20"/>
        <v>0</v>
      </c>
      <c r="E182" s="4">
        <f>IF(ISNA(VLOOKUP(A182,'Extra aflossing'!A:F,3,0)),0,VLOOKUP(A182,'Extra aflossing'!A:F,3,0))</f>
        <v>0</v>
      </c>
      <c r="F182" s="4">
        <f>IF(A182&lt;=Invoer!$B$20,IF(M181&gt;=0,IF(M181&gt;=$H$2,($H$2-H182),M181-D182)),0)</f>
        <v>0</v>
      </c>
      <c r="G182" s="4">
        <f>IF(M181*Invoer!$B$7/12&gt;=0,M181*Invoer!$B$7/12,0)</f>
        <v>0</v>
      </c>
      <c r="H182" s="4">
        <f>ABS(PMT(Invoer!$B$7/12,360-C182+1,IF(M181&gt;=0,M181,0),0))</f>
        <v>0</v>
      </c>
      <c r="I182" s="4">
        <f t="shared" si="21"/>
        <v>0</v>
      </c>
      <c r="J182" s="4">
        <f t="shared" si="18"/>
        <v>0</v>
      </c>
      <c r="K182" s="4">
        <f t="shared" si="22"/>
        <v>0</v>
      </c>
      <c r="L182" s="4">
        <f t="shared" si="23"/>
        <v>0</v>
      </c>
      <c r="M182" s="4">
        <f t="shared" si="26"/>
        <v>0</v>
      </c>
      <c r="N182" s="4">
        <f t="shared" si="24"/>
        <v>0</v>
      </c>
    </row>
    <row r="183" spans="1:14" x14ac:dyDescent="0.25">
      <c r="A183" s="15">
        <f t="shared" si="25"/>
        <v>47239</v>
      </c>
      <c r="B183">
        <f t="shared" si="19"/>
        <v>16</v>
      </c>
      <c r="C183">
        <v>182</v>
      </c>
      <c r="D183" s="4">
        <f t="shared" si="20"/>
        <v>0</v>
      </c>
      <c r="E183" s="4">
        <f>IF(ISNA(VLOOKUP(A183,'Extra aflossing'!A:F,3,0)),0,VLOOKUP(A183,'Extra aflossing'!A:F,3,0))</f>
        <v>0</v>
      </c>
      <c r="F183" s="4">
        <f>IF(A183&lt;=Invoer!$B$20,IF(M182&gt;=0,IF(M182&gt;=$H$2,($H$2-H183),M182-D183)),0)</f>
        <v>0</v>
      </c>
      <c r="G183" s="4">
        <f>IF(M182*Invoer!$B$7/12&gt;=0,M182*Invoer!$B$7/12,0)</f>
        <v>0</v>
      </c>
      <c r="H183" s="4">
        <f>ABS(PMT(Invoer!$B$7/12,360-C183+1,IF(M182&gt;=0,M182,0),0))</f>
        <v>0</v>
      </c>
      <c r="I183" s="4">
        <f t="shared" si="21"/>
        <v>0</v>
      </c>
      <c r="J183" s="4">
        <f t="shared" si="18"/>
        <v>0</v>
      </c>
      <c r="K183" s="4">
        <f t="shared" si="22"/>
        <v>0</v>
      </c>
      <c r="L183" s="4">
        <f t="shared" si="23"/>
        <v>0</v>
      </c>
      <c r="M183" s="4">
        <f t="shared" si="26"/>
        <v>0</v>
      </c>
      <c r="N183" s="4">
        <f t="shared" si="24"/>
        <v>0</v>
      </c>
    </row>
    <row r="184" spans="1:14" x14ac:dyDescent="0.25">
      <c r="A184" s="15">
        <f t="shared" si="25"/>
        <v>47270</v>
      </c>
      <c r="B184">
        <f t="shared" si="19"/>
        <v>16</v>
      </c>
      <c r="C184">
        <v>183</v>
      </c>
      <c r="D184" s="4">
        <f t="shared" si="20"/>
        <v>0</v>
      </c>
      <c r="E184" s="4">
        <f>IF(ISNA(VLOOKUP(A184,'Extra aflossing'!A:F,3,0)),0,VLOOKUP(A184,'Extra aflossing'!A:F,3,0))</f>
        <v>0</v>
      </c>
      <c r="F184" s="4">
        <f>IF(A184&lt;=Invoer!$B$20,IF(M183&gt;=0,IF(M183&gt;=$H$2,($H$2-H184),M183-D184)),0)</f>
        <v>0</v>
      </c>
      <c r="G184" s="4">
        <f>IF(M183*Invoer!$B$7/12&gt;=0,M183*Invoer!$B$7/12,0)</f>
        <v>0</v>
      </c>
      <c r="H184" s="4">
        <f>ABS(PMT(Invoer!$B$7/12,360-C184+1,IF(M183&gt;=0,M183,0),0))</f>
        <v>0</v>
      </c>
      <c r="I184" s="4">
        <f t="shared" si="21"/>
        <v>0</v>
      </c>
      <c r="J184" s="4">
        <f t="shared" si="18"/>
        <v>0</v>
      </c>
      <c r="K184" s="4">
        <f t="shared" si="22"/>
        <v>0</v>
      </c>
      <c r="L184" s="4">
        <f t="shared" si="23"/>
        <v>0</v>
      </c>
      <c r="M184" s="4">
        <f t="shared" si="26"/>
        <v>0</v>
      </c>
      <c r="N184" s="4">
        <f t="shared" si="24"/>
        <v>0</v>
      </c>
    </row>
    <row r="185" spans="1:14" x14ac:dyDescent="0.25">
      <c r="A185" s="15">
        <f t="shared" si="25"/>
        <v>47300</v>
      </c>
      <c r="B185">
        <f t="shared" si="19"/>
        <v>16</v>
      </c>
      <c r="C185">
        <v>184</v>
      </c>
      <c r="D185" s="4">
        <f t="shared" si="20"/>
        <v>0</v>
      </c>
      <c r="E185" s="4">
        <f>IF(ISNA(VLOOKUP(A185,'Extra aflossing'!A:F,3,0)),0,VLOOKUP(A185,'Extra aflossing'!A:F,3,0))</f>
        <v>0</v>
      </c>
      <c r="F185" s="4">
        <f>IF(A185&lt;=Invoer!$B$20,IF(M184&gt;=0,IF(M184&gt;=$H$2,($H$2-H185),M184-D185)),0)</f>
        <v>0</v>
      </c>
      <c r="G185" s="4">
        <f>IF(M184*Invoer!$B$7/12&gt;=0,M184*Invoer!$B$7/12,0)</f>
        <v>0</v>
      </c>
      <c r="H185" s="4">
        <f>ABS(PMT(Invoer!$B$7/12,360-C185+1,IF(M184&gt;=0,M184,0),0))</f>
        <v>0</v>
      </c>
      <c r="I185" s="4">
        <f t="shared" si="21"/>
        <v>0</v>
      </c>
      <c r="J185" s="4">
        <f t="shared" si="18"/>
        <v>0</v>
      </c>
      <c r="K185" s="4">
        <f t="shared" si="22"/>
        <v>0</v>
      </c>
      <c r="L185" s="4">
        <f t="shared" si="23"/>
        <v>0</v>
      </c>
      <c r="M185" s="4">
        <f t="shared" si="26"/>
        <v>0</v>
      </c>
      <c r="N185" s="4">
        <f t="shared" si="24"/>
        <v>0</v>
      </c>
    </row>
    <row r="186" spans="1:14" x14ac:dyDescent="0.25">
      <c r="A186" s="15">
        <f t="shared" si="25"/>
        <v>47331</v>
      </c>
      <c r="B186">
        <f t="shared" si="19"/>
        <v>16</v>
      </c>
      <c r="C186">
        <v>185</v>
      </c>
      <c r="D186" s="4">
        <f t="shared" si="20"/>
        <v>0</v>
      </c>
      <c r="E186" s="4">
        <f>IF(ISNA(VLOOKUP(A186,'Extra aflossing'!A:F,3,0)),0,VLOOKUP(A186,'Extra aflossing'!A:F,3,0))</f>
        <v>0</v>
      </c>
      <c r="F186" s="4">
        <f>IF(A186&lt;=Invoer!$B$20,IF(M185&gt;=0,IF(M185&gt;=$H$2,($H$2-H186),M185-D186)),0)</f>
        <v>0</v>
      </c>
      <c r="G186" s="4">
        <f>IF(M185*Invoer!$B$7/12&gt;=0,M185*Invoer!$B$7/12,0)</f>
        <v>0</v>
      </c>
      <c r="H186" s="4">
        <f>ABS(PMT(Invoer!$B$7/12,360-C186+1,IF(M185&gt;=0,M185,0),0))</f>
        <v>0</v>
      </c>
      <c r="I186" s="4">
        <f t="shared" si="21"/>
        <v>0</v>
      </c>
      <c r="J186" s="4">
        <f t="shared" si="18"/>
        <v>0</v>
      </c>
      <c r="K186" s="4">
        <f t="shared" si="22"/>
        <v>0</v>
      </c>
      <c r="L186" s="4">
        <f t="shared" si="23"/>
        <v>0</v>
      </c>
      <c r="M186" s="4">
        <f t="shared" si="26"/>
        <v>0</v>
      </c>
      <c r="N186" s="4">
        <f t="shared" si="24"/>
        <v>0</v>
      </c>
    </row>
    <row r="187" spans="1:14" x14ac:dyDescent="0.25">
      <c r="A187" s="15">
        <f t="shared" si="25"/>
        <v>47362</v>
      </c>
      <c r="B187">
        <f t="shared" si="19"/>
        <v>16</v>
      </c>
      <c r="C187">
        <v>186</v>
      </c>
      <c r="D187" s="4">
        <f t="shared" si="20"/>
        <v>0</v>
      </c>
      <c r="E187" s="4">
        <f>IF(ISNA(VLOOKUP(A187,'Extra aflossing'!A:F,3,0)),0,VLOOKUP(A187,'Extra aflossing'!A:F,3,0))</f>
        <v>0</v>
      </c>
      <c r="F187" s="4">
        <f>IF(A187&lt;=Invoer!$B$20,IF(M186&gt;=0,IF(M186&gt;=$H$2,($H$2-H187),M186-D187)),0)</f>
        <v>0</v>
      </c>
      <c r="G187" s="4">
        <f>IF(M186*Invoer!$B$7/12&gt;=0,M186*Invoer!$B$7/12,0)</f>
        <v>0</v>
      </c>
      <c r="H187" s="4">
        <f>ABS(PMT(Invoer!$B$7/12,360-C187+1,IF(M186&gt;=0,M186,0),0))</f>
        <v>0</v>
      </c>
      <c r="I187" s="4">
        <f t="shared" si="21"/>
        <v>0</v>
      </c>
      <c r="J187" s="4">
        <f t="shared" si="18"/>
        <v>0</v>
      </c>
      <c r="K187" s="4">
        <f t="shared" si="22"/>
        <v>0</v>
      </c>
      <c r="L187" s="4">
        <f t="shared" si="23"/>
        <v>0</v>
      </c>
      <c r="M187" s="4">
        <f t="shared" si="26"/>
        <v>0</v>
      </c>
      <c r="N187" s="4">
        <f t="shared" si="24"/>
        <v>0</v>
      </c>
    </row>
    <row r="188" spans="1:14" x14ac:dyDescent="0.25">
      <c r="A188" s="15">
        <f t="shared" si="25"/>
        <v>47392</v>
      </c>
      <c r="B188">
        <f t="shared" si="19"/>
        <v>16</v>
      </c>
      <c r="C188">
        <v>187</v>
      </c>
      <c r="D188" s="4">
        <f t="shared" si="20"/>
        <v>0</v>
      </c>
      <c r="E188" s="4">
        <f>IF(ISNA(VLOOKUP(A188,'Extra aflossing'!A:F,3,0)),0,VLOOKUP(A188,'Extra aflossing'!A:F,3,0))</f>
        <v>0</v>
      </c>
      <c r="F188" s="4">
        <f>IF(A188&lt;=Invoer!$B$20,IF(M187&gt;=0,IF(M187&gt;=$H$2,($H$2-H188),M187-D188)),0)</f>
        <v>0</v>
      </c>
      <c r="G188" s="4">
        <f>IF(M187*Invoer!$B$7/12&gt;=0,M187*Invoer!$B$7/12,0)</f>
        <v>0</v>
      </c>
      <c r="H188" s="4">
        <f>ABS(PMT(Invoer!$B$7/12,360-C188+1,IF(M187&gt;=0,M187,0),0))</f>
        <v>0</v>
      </c>
      <c r="I188" s="4">
        <f t="shared" si="21"/>
        <v>0</v>
      </c>
      <c r="J188" s="4">
        <f t="shared" si="18"/>
        <v>0</v>
      </c>
      <c r="K188" s="4">
        <f t="shared" si="22"/>
        <v>0</v>
      </c>
      <c r="L188" s="4">
        <f t="shared" si="23"/>
        <v>0</v>
      </c>
      <c r="M188" s="4">
        <f t="shared" si="26"/>
        <v>0</v>
      </c>
      <c r="N188" s="4">
        <f t="shared" si="24"/>
        <v>0</v>
      </c>
    </row>
    <row r="189" spans="1:14" x14ac:dyDescent="0.25">
      <c r="A189" s="15">
        <f t="shared" si="25"/>
        <v>47423</v>
      </c>
      <c r="B189">
        <f t="shared" si="19"/>
        <v>16</v>
      </c>
      <c r="C189">
        <v>188</v>
      </c>
      <c r="D189" s="4">
        <f t="shared" si="20"/>
        <v>0</v>
      </c>
      <c r="E189" s="4">
        <f>IF(ISNA(VLOOKUP(A189,'Extra aflossing'!A:F,3,0)),0,VLOOKUP(A189,'Extra aflossing'!A:F,3,0))</f>
        <v>0</v>
      </c>
      <c r="F189" s="4">
        <f>IF(A189&lt;=Invoer!$B$20,IF(M188&gt;=0,IF(M188&gt;=$H$2,($H$2-H189),M188-D189)),0)</f>
        <v>0</v>
      </c>
      <c r="G189" s="4">
        <f>IF(M188*Invoer!$B$7/12&gt;=0,M188*Invoer!$B$7/12,0)</f>
        <v>0</v>
      </c>
      <c r="H189" s="4">
        <f>ABS(PMT(Invoer!$B$7/12,360-C189+1,IF(M188&gt;=0,M188,0),0))</f>
        <v>0</v>
      </c>
      <c r="I189" s="4">
        <f t="shared" si="21"/>
        <v>0</v>
      </c>
      <c r="J189" s="4">
        <f t="shared" si="18"/>
        <v>0</v>
      </c>
      <c r="K189" s="4">
        <f t="shared" si="22"/>
        <v>0</v>
      </c>
      <c r="L189" s="4">
        <f t="shared" si="23"/>
        <v>0</v>
      </c>
      <c r="M189" s="4">
        <f t="shared" si="26"/>
        <v>0</v>
      </c>
      <c r="N189" s="4">
        <f t="shared" si="24"/>
        <v>0</v>
      </c>
    </row>
    <row r="190" spans="1:14" x14ac:dyDescent="0.25">
      <c r="A190" s="15">
        <f t="shared" si="25"/>
        <v>47453</v>
      </c>
      <c r="B190">
        <f t="shared" si="19"/>
        <v>16</v>
      </c>
      <c r="C190">
        <v>189</v>
      </c>
      <c r="D190" s="4">
        <f t="shared" si="20"/>
        <v>0</v>
      </c>
      <c r="E190" s="4">
        <f>IF(ISNA(VLOOKUP(A190,'Extra aflossing'!A:F,3,0)),0,VLOOKUP(A190,'Extra aflossing'!A:F,3,0))</f>
        <v>0</v>
      </c>
      <c r="F190" s="4">
        <f>IF(A190&lt;=Invoer!$B$20,IF(M189&gt;=0,IF(M189&gt;=$H$2,($H$2-H190),M189-D190)),0)</f>
        <v>0</v>
      </c>
      <c r="G190" s="4">
        <f>IF(M189*Invoer!$B$7/12&gt;=0,M189*Invoer!$B$7/12,0)</f>
        <v>0</v>
      </c>
      <c r="H190" s="4">
        <f>ABS(PMT(Invoer!$B$7/12,360-C190+1,IF(M189&gt;=0,M189,0),0))</f>
        <v>0</v>
      </c>
      <c r="I190" s="4">
        <f t="shared" si="21"/>
        <v>0</v>
      </c>
      <c r="J190" s="4">
        <f t="shared" si="18"/>
        <v>0</v>
      </c>
      <c r="K190" s="4">
        <f t="shared" si="22"/>
        <v>0</v>
      </c>
      <c r="L190" s="4">
        <f t="shared" si="23"/>
        <v>0</v>
      </c>
      <c r="M190" s="4">
        <f t="shared" si="26"/>
        <v>0</v>
      </c>
      <c r="N190" s="4">
        <f t="shared" si="24"/>
        <v>0</v>
      </c>
    </row>
    <row r="191" spans="1:14" x14ac:dyDescent="0.25">
      <c r="A191" s="15">
        <f t="shared" si="25"/>
        <v>47484</v>
      </c>
      <c r="B191">
        <f t="shared" si="19"/>
        <v>16</v>
      </c>
      <c r="C191">
        <v>190</v>
      </c>
      <c r="D191" s="4">
        <f t="shared" si="20"/>
        <v>0</v>
      </c>
      <c r="E191" s="4">
        <f>IF(ISNA(VLOOKUP(A191,'Extra aflossing'!A:F,3,0)),0,VLOOKUP(A191,'Extra aflossing'!A:F,3,0))</f>
        <v>0</v>
      </c>
      <c r="F191" s="4">
        <f>IF(A191&lt;=Invoer!$B$20,IF(M190&gt;=0,IF(M190&gt;=$H$2,($H$2-H191),M190-D191)),0)</f>
        <v>0</v>
      </c>
      <c r="G191" s="4">
        <f>IF(M190*Invoer!$B$7/12&gt;=0,M190*Invoer!$B$7/12,0)</f>
        <v>0</v>
      </c>
      <c r="H191" s="4">
        <f>ABS(PMT(Invoer!$B$7/12,360-C191+1,IF(M190&gt;=0,M190,0),0))</f>
        <v>0</v>
      </c>
      <c r="I191" s="4">
        <f t="shared" si="21"/>
        <v>0</v>
      </c>
      <c r="J191" s="4">
        <f t="shared" si="18"/>
        <v>0</v>
      </c>
      <c r="K191" s="4">
        <f t="shared" si="22"/>
        <v>0</v>
      </c>
      <c r="L191" s="4">
        <f t="shared" si="23"/>
        <v>0</v>
      </c>
      <c r="M191" s="4">
        <f t="shared" si="26"/>
        <v>0</v>
      </c>
      <c r="N191" s="4">
        <f t="shared" si="24"/>
        <v>0</v>
      </c>
    </row>
    <row r="192" spans="1:14" x14ac:dyDescent="0.25">
      <c r="A192" s="15">
        <f t="shared" si="25"/>
        <v>47515</v>
      </c>
      <c r="B192">
        <f t="shared" si="19"/>
        <v>16</v>
      </c>
      <c r="C192">
        <v>191</v>
      </c>
      <c r="D192" s="4">
        <f t="shared" si="20"/>
        <v>0</v>
      </c>
      <c r="E192" s="4">
        <f>IF(ISNA(VLOOKUP(A192,'Extra aflossing'!A:F,3,0)),0,VLOOKUP(A192,'Extra aflossing'!A:F,3,0))</f>
        <v>0</v>
      </c>
      <c r="F192" s="4">
        <f>IF(A192&lt;=Invoer!$B$20,IF(M191&gt;=0,IF(M191&gt;=$H$2,($H$2-H192),M191-D192)),0)</f>
        <v>0</v>
      </c>
      <c r="G192" s="4">
        <f>IF(M191*Invoer!$B$7/12&gt;=0,M191*Invoer!$B$7/12,0)</f>
        <v>0</v>
      </c>
      <c r="H192" s="4">
        <f>ABS(PMT(Invoer!$B$7/12,360-C192+1,IF(M191&gt;=0,M191,0),0))</f>
        <v>0</v>
      </c>
      <c r="I192" s="4">
        <f t="shared" si="21"/>
        <v>0</v>
      </c>
      <c r="J192" s="4">
        <f t="shared" si="18"/>
        <v>0</v>
      </c>
      <c r="K192" s="4">
        <f t="shared" si="22"/>
        <v>0</v>
      </c>
      <c r="L192" s="4">
        <f t="shared" si="23"/>
        <v>0</v>
      </c>
      <c r="M192" s="4">
        <f t="shared" si="26"/>
        <v>0</v>
      </c>
      <c r="N192" s="4">
        <f t="shared" si="24"/>
        <v>0</v>
      </c>
    </row>
    <row r="193" spans="1:14" x14ac:dyDescent="0.25">
      <c r="A193" s="15">
        <f t="shared" si="25"/>
        <v>47543</v>
      </c>
      <c r="B193">
        <f t="shared" si="19"/>
        <v>16</v>
      </c>
      <c r="C193">
        <v>192</v>
      </c>
      <c r="D193" s="4">
        <f t="shared" si="20"/>
        <v>0</v>
      </c>
      <c r="E193" s="4">
        <f>IF(ISNA(VLOOKUP(A193,'Extra aflossing'!A:F,3,0)),0,VLOOKUP(A193,'Extra aflossing'!A:F,3,0))</f>
        <v>0</v>
      </c>
      <c r="F193" s="4">
        <f>IF(A193&lt;=Invoer!$B$20,IF(M192&gt;=0,IF(M192&gt;=$H$2,($H$2-H193),M192-D193)),0)</f>
        <v>0</v>
      </c>
      <c r="G193" s="4">
        <f>IF(M192*Invoer!$B$7/12&gt;=0,M192*Invoer!$B$7/12,0)</f>
        <v>0</v>
      </c>
      <c r="H193" s="4">
        <f>ABS(PMT(Invoer!$B$7/12,360-C193+1,IF(M192&gt;=0,M192,0),0))</f>
        <v>0</v>
      </c>
      <c r="I193" s="4">
        <f t="shared" si="21"/>
        <v>0</v>
      </c>
      <c r="J193" s="4">
        <f t="shared" si="18"/>
        <v>0</v>
      </c>
      <c r="K193" s="4">
        <f t="shared" si="22"/>
        <v>0</v>
      </c>
      <c r="L193" s="4">
        <f t="shared" si="23"/>
        <v>0</v>
      </c>
      <c r="M193" s="4">
        <f t="shared" si="26"/>
        <v>0</v>
      </c>
      <c r="N193" s="4">
        <f t="shared" si="24"/>
        <v>0</v>
      </c>
    </row>
    <row r="194" spans="1:14" x14ac:dyDescent="0.25">
      <c r="A194" s="15">
        <f t="shared" si="25"/>
        <v>47574</v>
      </c>
      <c r="B194">
        <f t="shared" si="19"/>
        <v>17</v>
      </c>
      <c r="C194">
        <v>193</v>
      </c>
      <c r="D194" s="4">
        <f t="shared" si="20"/>
        <v>0</v>
      </c>
      <c r="E194" s="4">
        <f>IF(ISNA(VLOOKUP(A194,'Extra aflossing'!A:F,3,0)),0,VLOOKUP(A194,'Extra aflossing'!A:F,3,0))</f>
        <v>0</v>
      </c>
      <c r="F194" s="4">
        <f>IF(A194&lt;=Invoer!$B$20,IF(M193&gt;=0,IF(M193&gt;=$H$2,($H$2-H194),M193-D194)),0)</f>
        <v>0</v>
      </c>
      <c r="G194" s="4">
        <f>IF(M193*Invoer!$B$7/12&gt;=0,M193*Invoer!$B$7/12,0)</f>
        <v>0</v>
      </c>
      <c r="H194" s="4">
        <f>ABS(PMT(Invoer!$B$7/12,360-C194+1,IF(M193&gt;=0,M193,0),0))</f>
        <v>0</v>
      </c>
      <c r="I194" s="4">
        <f t="shared" si="21"/>
        <v>0</v>
      </c>
      <c r="J194" s="4">
        <f t="shared" ref="J194:J257" si="27">H194-I194</f>
        <v>0</v>
      </c>
      <c r="K194" s="4">
        <f t="shared" si="22"/>
        <v>0</v>
      </c>
      <c r="L194" s="4">
        <f t="shared" si="23"/>
        <v>0</v>
      </c>
      <c r="M194" s="4">
        <f t="shared" si="26"/>
        <v>0</v>
      </c>
      <c r="N194" s="4">
        <f t="shared" si="24"/>
        <v>0</v>
      </c>
    </row>
    <row r="195" spans="1:14" x14ac:dyDescent="0.25">
      <c r="A195" s="15">
        <f t="shared" si="25"/>
        <v>47604</v>
      </c>
      <c r="B195">
        <f t="shared" ref="B195:B258" si="28">CEILING(C195/12,1)</f>
        <v>17</v>
      </c>
      <c r="C195">
        <v>194</v>
      </c>
      <c r="D195" s="4">
        <f t="shared" ref="D195:D258" si="29">H195-G195</f>
        <v>0</v>
      </c>
      <c r="E195" s="4">
        <f>IF(ISNA(VLOOKUP(A195,'Extra aflossing'!A:F,3,0)),0,VLOOKUP(A195,'Extra aflossing'!A:F,3,0))</f>
        <v>0</v>
      </c>
      <c r="F195" s="4">
        <f>IF(A195&lt;=Invoer!$B$20,IF(M194&gt;=0,IF(M194&gt;=$H$2,($H$2-H195),M194-D195)),0)</f>
        <v>0</v>
      </c>
      <c r="G195" s="4">
        <f>IF(M194*Invoer!$B$7/12&gt;=0,M194*Invoer!$B$7/12,0)</f>
        <v>0</v>
      </c>
      <c r="H195" s="4">
        <f>ABS(PMT(Invoer!$B$7/12,360-C195+1,IF(M194&gt;=0,M194,0),0))</f>
        <v>0</v>
      </c>
      <c r="I195" s="4">
        <f t="shared" ref="I195:I258" si="30">IF(G195-(Eigenwoningforfait/12)&lt;=0,0,(G195-(Eigenwoningforfait/12))*Belastingpercentage)</f>
        <v>0</v>
      </c>
      <c r="J195" s="4">
        <f t="shared" si="27"/>
        <v>0</v>
      </c>
      <c r="K195" s="4">
        <f t="shared" ref="K195:K258" si="31">SUM(F195,H195)</f>
        <v>0</v>
      </c>
      <c r="L195" s="4">
        <f t="shared" ref="L195:L258" si="32">K195-I195</f>
        <v>0</v>
      </c>
      <c r="M195" s="4">
        <f t="shared" si="26"/>
        <v>0</v>
      </c>
      <c r="N195" s="4">
        <f t="shared" ref="N195:N258" si="33">SUM(E195,F195,H195)</f>
        <v>0</v>
      </c>
    </row>
    <row r="196" spans="1:14" x14ac:dyDescent="0.25">
      <c r="A196" s="15">
        <f t="shared" ref="A196:A259" si="34">DATE(YEAR(A195),MONTH(A195)+1,DAY(A195))</f>
        <v>47635</v>
      </c>
      <c r="B196">
        <f t="shared" si="28"/>
        <v>17</v>
      </c>
      <c r="C196">
        <v>195</v>
      </c>
      <c r="D196" s="4">
        <f t="shared" si="29"/>
        <v>0</v>
      </c>
      <c r="E196" s="4">
        <f>IF(ISNA(VLOOKUP(A196,'Extra aflossing'!A:F,3,0)),0,VLOOKUP(A196,'Extra aflossing'!A:F,3,0))</f>
        <v>0</v>
      </c>
      <c r="F196" s="4">
        <f>IF(A196&lt;=Invoer!$B$20,IF(M195&gt;=0,IF(M195&gt;=$H$2,($H$2-H196),M195-D196)),0)</f>
        <v>0</v>
      </c>
      <c r="G196" s="4">
        <f>IF(M195*Invoer!$B$7/12&gt;=0,M195*Invoer!$B$7/12,0)</f>
        <v>0</v>
      </c>
      <c r="H196" s="4">
        <f>ABS(PMT(Invoer!$B$7/12,360-C196+1,IF(M195&gt;=0,M195,0),0))</f>
        <v>0</v>
      </c>
      <c r="I196" s="4">
        <f t="shared" si="30"/>
        <v>0</v>
      </c>
      <c r="J196" s="4">
        <f t="shared" si="27"/>
        <v>0</v>
      </c>
      <c r="K196" s="4">
        <f t="shared" si="31"/>
        <v>0</v>
      </c>
      <c r="L196" s="4">
        <f t="shared" si="32"/>
        <v>0</v>
      </c>
      <c r="M196" s="4">
        <f t="shared" ref="M196:M259" si="35">M195-D196-E196-F196</f>
        <v>0</v>
      </c>
      <c r="N196" s="4">
        <f t="shared" si="33"/>
        <v>0</v>
      </c>
    </row>
    <row r="197" spans="1:14" x14ac:dyDescent="0.25">
      <c r="A197" s="15">
        <f t="shared" si="34"/>
        <v>47665</v>
      </c>
      <c r="B197">
        <f t="shared" si="28"/>
        <v>17</v>
      </c>
      <c r="C197">
        <v>196</v>
      </c>
      <c r="D197" s="4">
        <f t="shared" si="29"/>
        <v>0</v>
      </c>
      <c r="E197" s="4">
        <f>IF(ISNA(VLOOKUP(A197,'Extra aflossing'!A:F,3,0)),0,VLOOKUP(A197,'Extra aflossing'!A:F,3,0))</f>
        <v>0</v>
      </c>
      <c r="F197" s="4">
        <f>IF(A197&lt;=Invoer!$B$20,IF(M196&gt;=0,IF(M196&gt;=$H$2,($H$2-H197),M196-D197)),0)</f>
        <v>0</v>
      </c>
      <c r="G197" s="4">
        <f>IF(M196*Invoer!$B$7/12&gt;=0,M196*Invoer!$B$7/12,0)</f>
        <v>0</v>
      </c>
      <c r="H197" s="4">
        <f>ABS(PMT(Invoer!$B$7/12,360-C197+1,IF(M196&gt;=0,M196,0),0))</f>
        <v>0</v>
      </c>
      <c r="I197" s="4">
        <f t="shared" si="30"/>
        <v>0</v>
      </c>
      <c r="J197" s="4">
        <f t="shared" si="27"/>
        <v>0</v>
      </c>
      <c r="K197" s="4">
        <f t="shared" si="31"/>
        <v>0</v>
      </c>
      <c r="L197" s="4">
        <f t="shared" si="32"/>
        <v>0</v>
      </c>
      <c r="M197" s="4">
        <f t="shared" si="35"/>
        <v>0</v>
      </c>
      <c r="N197" s="4">
        <f t="shared" si="33"/>
        <v>0</v>
      </c>
    </row>
    <row r="198" spans="1:14" x14ac:dyDescent="0.25">
      <c r="A198" s="15">
        <f t="shared" si="34"/>
        <v>47696</v>
      </c>
      <c r="B198">
        <f t="shared" si="28"/>
        <v>17</v>
      </c>
      <c r="C198">
        <v>197</v>
      </c>
      <c r="D198" s="4">
        <f t="shared" si="29"/>
        <v>0</v>
      </c>
      <c r="E198" s="4">
        <f>IF(ISNA(VLOOKUP(A198,'Extra aflossing'!A:F,3,0)),0,VLOOKUP(A198,'Extra aflossing'!A:F,3,0))</f>
        <v>0</v>
      </c>
      <c r="F198" s="4">
        <f>IF(A198&lt;=Invoer!$B$20,IF(M197&gt;=0,IF(M197&gt;=$H$2,($H$2-H198),M197-D198)),0)</f>
        <v>0</v>
      </c>
      <c r="G198" s="4">
        <f>IF(M197*Invoer!$B$7/12&gt;=0,M197*Invoer!$B$7/12,0)</f>
        <v>0</v>
      </c>
      <c r="H198" s="4">
        <f>ABS(PMT(Invoer!$B$7/12,360-C198+1,IF(M197&gt;=0,M197,0),0))</f>
        <v>0</v>
      </c>
      <c r="I198" s="4">
        <f t="shared" si="30"/>
        <v>0</v>
      </c>
      <c r="J198" s="4">
        <f t="shared" si="27"/>
        <v>0</v>
      </c>
      <c r="K198" s="4">
        <f t="shared" si="31"/>
        <v>0</v>
      </c>
      <c r="L198" s="4">
        <f t="shared" si="32"/>
        <v>0</v>
      </c>
      <c r="M198" s="4">
        <f t="shared" si="35"/>
        <v>0</v>
      </c>
      <c r="N198" s="4">
        <f t="shared" si="33"/>
        <v>0</v>
      </c>
    </row>
    <row r="199" spans="1:14" x14ac:dyDescent="0.25">
      <c r="A199" s="15">
        <f t="shared" si="34"/>
        <v>47727</v>
      </c>
      <c r="B199">
        <f t="shared" si="28"/>
        <v>17</v>
      </c>
      <c r="C199">
        <v>198</v>
      </c>
      <c r="D199" s="4">
        <f t="shared" si="29"/>
        <v>0</v>
      </c>
      <c r="E199" s="4">
        <f>IF(ISNA(VLOOKUP(A199,'Extra aflossing'!A:F,3,0)),0,VLOOKUP(A199,'Extra aflossing'!A:F,3,0))</f>
        <v>0</v>
      </c>
      <c r="F199" s="4">
        <f>IF(A199&lt;=Invoer!$B$20,IF(M198&gt;=0,IF(M198&gt;=$H$2,($H$2-H199),M198-D199)),0)</f>
        <v>0</v>
      </c>
      <c r="G199" s="4">
        <f>IF(M198*Invoer!$B$7/12&gt;=0,M198*Invoer!$B$7/12,0)</f>
        <v>0</v>
      </c>
      <c r="H199" s="4">
        <f>ABS(PMT(Invoer!$B$7/12,360-C199+1,IF(M198&gt;=0,M198,0),0))</f>
        <v>0</v>
      </c>
      <c r="I199" s="4">
        <f t="shared" si="30"/>
        <v>0</v>
      </c>
      <c r="J199" s="4">
        <f t="shared" si="27"/>
        <v>0</v>
      </c>
      <c r="K199" s="4">
        <f t="shared" si="31"/>
        <v>0</v>
      </c>
      <c r="L199" s="4">
        <f t="shared" si="32"/>
        <v>0</v>
      </c>
      <c r="M199" s="4">
        <f t="shared" si="35"/>
        <v>0</v>
      </c>
      <c r="N199" s="4">
        <f t="shared" si="33"/>
        <v>0</v>
      </c>
    </row>
    <row r="200" spans="1:14" x14ac:dyDescent="0.25">
      <c r="A200" s="15">
        <f t="shared" si="34"/>
        <v>47757</v>
      </c>
      <c r="B200">
        <f t="shared" si="28"/>
        <v>17</v>
      </c>
      <c r="C200">
        <v>199</v>
      </c>
      <c r="D200" s="4">
        <f t="shared" si="29"/>
        <v>0</v>
      </c>
      <c r="E200" s="4">
        <f>IF(ISNA(VLOOKUP(A200,'Extra aflossing'!A:F,3,0)),0,VLOOKUP(A200,'Extra aflossing'!A:F,3,0))</f>
        <v>0</v>
      </c>
      <c r="F200" s="4">
        <f>IF(A200&lt;=Invoer!$B$20,IF(M199&gt;=0,IF(M199&gt;=$H$2,($H$2-H200),M199-D200)),0)</f>
        <v>0</v>
      </c>
      <c r="G200" s="4">
        <f>IF(M199*Invoer!$B$7/12&gt;=0,M199*Invoer!$B$7/12,0)</f>
        <v>0</v>
      </c>
      <c r="H200" s="4">
        <f>ABS(PMT(Invoer!$B$7/12,360-C200+1,IF(M199&gt;=0,M199,0),0))</f>
        <v>0</v>
      </c>
      <c r="I200" s="4">
        <f t="shared" si="30"/>
        <v>0</v>
      </c>
      <c r="J200" s="4">
        <f t="shared" si="27"/>
        <v>0</v>
      </c>
      <c r="K200" s="4">
        <f t="shared" si="31"/>
        <v>0</v>
      </c>
      <c r="L200" s="4">
        <f t="shared" si="32"/>
        <v>0</v>
      </c>
      <c r="M200" s="4">
        <f t="shared" si="35"/>
        <v>0</v>
      </c>
      <c r="N200" s="4">
        <f t="shared" si="33"/>
        <v>0</v>
      </c>
    </row>
    <row r="201" spans="1:14" x14ac:dyDescent="0.25">
      <c r="A201" s="15">
        <f t="shared" si="34"/>
        <v>47788</v>
      </c>
      <c r="B201">
        <f t="shared" si="28"/>
        <v>17</v>
      </c>
      <c r="C201">
        <v>200</v>
      </c>
      <c r="D201" s="4">
        <f t="shared" si="29"/>
        <v>0</v>
      </c>
      <c r="E201" s="4">
        <f>IF(ISNA(VLOOKUP(A201,'Extra aflossing'!A:F,3,0)),0,VLOOKUP(A201,'Extra aflossing'!A:F,3,0))</f>
        <v>0</v>
      </c>
      <c r="F201" s="4">
        <f>IF(A201&lt;=Invoer!$B$20,IF(M200&gt;=0,IF(M200&gt;=$H$2,($H$2-H201),M200-D201)),0)</f>
        <v>0</v>
      </c>
      <c r="G201" s="4">
        <f>IF(M200*Invoer!$B$7/12&gt;=0,M200*Invoer!$B$7/12,0)</f>
        <v>0</v>
      </c>
      <c r="H201" s="4">
        <f>ABS(PMT(Invoer!$B$7/12,360-C201+1,IF(M200&gt;=0,M200,0),0))</f>
        <v>0</v>
      </c>
      <c r="I201" s="4">
        <f t="shared" si="30"/>
        <v>0</v>
      </c>
      <c r="J201" s="4">
        <f t="shared" si="27"/>
        <v>0</v>
      </c>
      <c r="K201" s="4">
        <f t="shared" si="31"/>
        <v>0</v>
      </c>
      <c r="L201" s="4">
        <f t="shared" si="32"/>
        <v>0</v>
      </c>
      <c r="M201" s="4">
        <f t="shared" si="35"/>
        <v>0</v>
      </c>
      <c r="N201" s="4">
        <f t="shared" si="33"/>
        <v>0</v>
      </c>
    </row>
    <row r="202" spans="1:14" x14ac:dyDescent="0.25">
      <c r="A202" s="15">
        <f t="shared" si="34"/>
        <v>47818</v>
      </c>
      <c r="B202">
        <f t="shared" si="28"/>
        <v>17</v>
      </c>
      <c r="C202">
        <v>201</v>
      </c>
      <c r="D202" s="4">
        <f t="shared" si="29"/>
        <v>0</v>
      </c>
      <c r="E202" s="4">
        <f>IF(ISNA(VLOOKUP(A202,'Extra aflossing'!A:F,3,0)),0,VLOOKUP(A202,'Extra aflossing'!A:F,3,0))</f>
        <v>0</v>
      </c>
      <c r="F202" s="4">
        <f>IF(A202&lt;=Invoer!$B$20,IF(M201&gt;=0,IF(M201&gt;=$H$2,($H$2-H202),M201-D202)),0)</f>
        <v>0</v>
      </c>
      <c r="G202" s="4">
        <f>IF(M201*Invoer!$B$7/12&gt;=0,M201*Invoer!$B$7/12,0)</f>
        <v>0</v>
      </c>
      <c r="H202" s="4">
        <f>ABS(PMT(Invoer!$B$7/12,360-C202+1,IF(M201&gt;=0,M201,0),0))</f>
        <v>0</v>
      </c>
      <c r="I202" s="4">
        <f t="shared" si="30"/>
        <v>0</v>
      </c>
      <c r="J202" s="4">
        <f t="shared" si="27"/>
        <v>0</v>
      </c>
      <c r="K202" s="4">
        <f t="shared" si="31"/>
        <v>0</v>
      </c>
      <c r="L202" s="4">
        <f t="shared" si="32"/>
        <v>0</v>
      </c>
      <c r="M202" s="4">
        <f t="shared" si="35"/>
        <v>0</v>
      </c>
      <c r="N202" s="4">
        <f t="shared" si="33"/>
        <v>0</v>
      </c>
    </row>
    <row r="203" spans="1:14" x14ac:dyDescent="0.25">
      <c r="A203" s="15">
        <f t="shared" si="34"/>
        <v>47849</v>
      </c>
      <c r="B203">
        <f t="shared" si="28"/>
        <v>17</v>
      </c>
      <c r="C203">
        <v>202</v>
      </c>
      <c r="D203" s="4">
        <f t="shared" si="29"/>
        <v>0</v>
      </c>
      <c r="E203" s="4">
        <f>IF(ISNA(VLOOKUP(A203,'Extra aflossing'!A:F,3,0)),0,VLOOKUP(A203,'Extra aflossing'!A:F,3,0))</f>
        <v>0</v>
      </c>
      <c r="F203" s="4">
        <f>IF(A203&lt;=Invoer!$B$20,IF(M202&gt;=0,IF(M202&gt;=$H$2,($H$2-H203),M202-D203)),0)</f>
        <v>0</v>
      </c>
      <c r="G203" s="4">
        <f>IF(M202*Invoer!$B$7/12&gt;=0,M202*Invoer!$B$7/12,0)</f>
        <v>0</v>
      </c>
      <c r="H203" s="4">
        <f>ABS(PMT(Invoer!$B$7/12,360-C203+1,IF(M202&gt;=0,M202,0),0))</f>
        <v>0</v>
      </c>
      <c r="I203" s="4">
        <f t="shared" si="30"/>
        <v>0</v>
      </c>
      <c r="J203" s="4">
        <f t="shared" si="27"/>
        <v>0</v>
      </c>
      <c r="K203" s="4">
        <f t="shared" si="31"/>
        <v>0</v>
      </c>
      <c r="L203" s="4">
        <f t="shared" si="32"/>
        <v>0</v>
      </c>
      <c r="M203" s="4">
        <f t="shared" si="35"/>
        <v>0</v>
      </c>
      <c r="N203" s="4">
        <f t="shared" si="33"/>
        <v>0</v>
      </c>
    </row>
    <row r="204" spans="1:14" x14ac:dyDescent="0.25">
      <c r="A204" s="15">
        <f t="shared" si="34"/>
        <v>47880</v>
      </c>
      <c r="B204">
        <f t="shared" si="28"/>
        <v>17</v>
      </c>
      <c r="C204">
        <v>203</v>
      </c>
      <c r="D204" s="4">
        <f t="shared" si="29"/>
        <v>0</v>
      </c>
      <c r="E204" s="4">
        <f>IF(ISNA(VLOOKUP(A204,'Extra aflossing'!A:F,3,0)),0,VLOOKUP(A204,'Extra aflossing'!A:F,3,0))</f>
        <v>0</v>
      </c>
      <c r="F204" s="4">
        <f>IF(A204&lt;=Invoer!$B$20,IF(M203&gt;=0,IF(M203&gt;=$H$2,($H$2-H204),M203-D204)),0)</f>
        <v>0</v>
      </c>
      <c r="G204" s="4">
        <f>IF(M203*Invoer!$B$7/12&gt;=0,M203*Invoer!$B$7/12,0)</f>
        <v>0</v>
      </c>
      <c r="H204" s="4">
        <f>ABS(PMT(Invoer!$B$7/12,360-C204+1,IF(M203&gt;=0,M203,0),0))</f>
        <v>0</v>
      </c>
      <c r="I204" s="4">
        <f t="shared" si="30"/>
        <v>0</v>
      </c>
      <c r="J204" s="4">
        <f t="shared" si="27"/>
        <v>0</v>
      </c>
      <c r="K204" s="4">
        <f t="shared" si="31"/>
        <v>0</v>
      </c>
      <c r="L204" s="4">
        <f t="shared" si="32"/>
        <v>0</v>
      </c>
      <c r="M204" s="4">
        <f t="shared" si="35"/>
        <v>0</v>
      </c>
      <c r="N204" s="4">
        <f t="shared" si="33"/>
        <v>0</v>
      </c>
    </row>
    <row r="205" spans="1:14" x14ac:dyDescent="0.25">
      <c r="A205" s="15">
        <f t="shared" si="34"/>
        <v>47908</v>
      </c>
      <c r="B205">
        <f t="shared" si="28"/>
        <v>17</v>
      </c>
      <c r="C205">
        <v>204</v>
      </c>
      <c r="D205" s="4">
        <f t="shared" si="29"/>
        <v>0</v>
      </c>
      <c r="E205" s="4">
        <f>IF(ISNA(VLOOKUP(A205,'Extra aflossing'!A:F,3,0)),0,VLOOKUP(A205,'Extra aflossing'!A:F,3,0))</f>
        <v>0</v>
      </c>
      <c r="F205" s="4">
        <f>IF(A205&lt;=Invoer!$B$20,IF(M204&gt;=0,IF(M204&gt;=$H$2,($H$2-H205),M204-D205)),0)</f>
        <v>0</v>
      </c>
      <c r="G205" s="4">
        <f>IF(M204*Invoer!$B$7/12&gt;=0,M204*Invoer!$B$7/12,0)</f>
        <v>0</v>
      </c>
      <c r="H205" s="4">
        <f>ABS(PMT(Invoer!$B$7/12,360-C205+1,IF(M204&gt;=0,M204,0),0))</f>
        <v>0</v>
      </c>
      <c r="I205" s="4">
        <f t="shared" si="30"/>
        <v>0</v>
      </c>
      <c r="J205" s="4">
        <f t="shared" si="27"/>
        <v>0</v>
      </c>
      <c r="K205" s="4">
        <f t="shared" si="31"/>
        <v>0</v>
      </c>
      <c r="L205" s="4">
        <f t="shared" si="32"/>
        <v>0</v>
      </c>
      <c r="M205" s="4">
        <f t="shared" si="35"/>
        <v>0</v>
      </c>
      <c r="N205" s="4">
        <f t="shared" si="33"/>
        <v>0</v>
      </c>
    </row>
    <row r="206" spans="1:14" x14ac:dyDescent="0.25">
      <c r="A206" s="15">
        <f t="shared" si="34"/>
        <v>47939</v>
      </c>
      <c r="B206">
        <f t="shared" si="28"/>
        <v>18</v>
      </c>
      <c r="C206">
        <v>205</v>
      </c>
      <c r="D206" s="4">
        <f t="shared" si="29"/>
        <v>0</v>
      </c>
      <c r="E206" s="4">
        <f>IF(ISNA(VLOOKUP(A206,'Extra aflossing'!A:F,3,0)),0,VLOOKUP(A206,'Extra aflossing'!A:F,3,0))</f>
        <v>0</v>
      </c>
      <c r="F206" s="4">
        <f>IF(A206&lt;=Invoer!$B$20,IF(M205&gt;=0,IF(M205&gt;=$H$2,($H$2-H206),M205-D206)),0)</f>
        <v>0</v>
      </c>
      <c r="G206" s="4">
        <f>IF(M205*Invoer!$B$7/12&gt;=0,M205*Invoer!$B$7/12,0)</f>
        <v>0</v>
      </c>
      <c r="H206" s="4">
        <f>ABS(PMT(Invoer!$B$7/12,360-C206+1,IF(M205&gt;=0,M205,0),0))</f>
        <v>0</v>
      </c>
      <c r="I206" s="4">
        <f t="shared" si="30"/>
        <v>0</v>
      </c>
      <c r="J206" s="4">
        <f t="shared" si="27"/>
        <v>0</v>
      </c>
      <c r="K206" s="4">
        <f t="shared" si="31"/>
        <v>0</v>
      </c>
      <c r="L206" s="4">
        <f t="shared" si="32"/>
        <v>0</v>
      </c>
      <c r="M206" s="4">
        <f t="shared" si="35"/>
        <v>0</v>
      </c>
      <c r="N206" s="4">
        <f t="shared" si="33"/>
        <v>0</v>
      </c>
    </row>
    <row r="207" spans="1:14" x14ac:dyDescent="0.25">
      <c r="A207" s="15">
        <f t="shared" si="34"/>
        <v>47969</v>
      </c>
      <c r="B207">
        <f t="shared" si="28"/>
        <v>18</v>
      </c>
      <c r="C207">
        <v>206</v>
      </c>
      <c r="D207" s="4">
        <f t="shared" si="29"/>
        <v>0</v>
      </c>
      <c r="E207" s="4">
        <f>IF(ISNA(VLOOKUP(A207,'Extra aflossing'!A:F,3,0)),0,VLOOKUP(A207,'Extra aflossing'!A:F,3,0))</f>
        <v>0</v>
      </c>
      <c r="F207" s="4">
        <f>IF(A207&lt;=Invoer!$B$20,IF(M206&gt;=0,IF(M206&gt;=$H$2,($H$2-H207),M206-D207)),0)</f>
        <v>0</v>
      </c>
      <c r="G207" s="4">
        <f>IF(M206*Invoer!$B$7/12&gt;=0,M206*Invoer!$B$7/12,0)</f>
        <v>0</v>
      </c>
      <c r="H207" s="4">
        <f>ABS(PMT(Invoer!$B$7/12,360-C207+1,IF(M206&gt;=0,M206,0),0))</f>
        <v>0</v>
      </c>
      <c r="I207" s="4">
        <f t="shared" si="30"/>
        <v>0</v>
      </c>
      <c r="J207" s="4">
        <f t="shared" si="27"/>
        <v>0</v>
      </c>
      <c r="K207" s="4">
        <f t="shared" si="31"/>
        <v>0</v>
      </c>
      <c r="L207" s="4">
        <f t="shared" si="32"/>
        <v>0</v>
      </c>
      <c r="M207" s="4">
        <f t="shared" si="35"/>
        <v>0</v>
      </c>
      <c r="N207" s="4">
        <f t="shared" si="33"/>
        <v>0</v>
      </c>
    </row>
    <row r="208" spans="1:14" x14ac:dyDescent="0.25">
      <c r="A208" s="15">
        <f t="shared" si="34"/>
        <v>48000</v>
      </c>
      <c r="B208">
        <f t="shared" si="28"/>
        <v>18</v>
      </c>
      <c r="C208">
        <v>207</v>
      </c>
      <c r="D208" s="4">
        <f t="shared" si="29"/>
        <v>0</v>
      </c>
      <c r="E208" s="4">
        <f>IF(ISNA(VLOOKUP(A208,'Extra aflossing'!A:F,3,0)),0,VLOOKUP(A208,'Extra aflossing'!A:F,3,0))</f>
        <v>0</v>
      </c>
      <c r="F208" s="4">
        <f>IF(A208&lt;=Invoer!$B$20,IF(M207&gt;=0,IF(M207&gt;=$H$2,($H$2-H208),M207-D208)),0)</f>
        <v>0</v>
      </c>
      <c r="G208" s="4">
        <f>IF(M207*Invoer!$B$7/12&gt;=0,M207*Invoer!$B$7/12,0)</f>
        <v>0</v>
      </c>
      <c r="H208" s="4">
        <f>ABS(PMT(Invoer!$B$7/12,360-C208+1,IF(M207&gt;=0,M207,0),0))</f>
        <v>0</v>
      </c>
      <c r="I208" s="4">
        <f t="shared" si="30"/>
        <v>0</v>
      </c>
      <c r="J208" s="4">
        <f t="shared" si="27"/>
        <v>0</v>
      </c>
      <c r="K208" s="4">
        <f t="shared" si="31"/>
        <v>0</v>
      </c>
      <c r="L208" s="4">
        <f t="shared" si="32"/>
        <v>0</v>
      </c>
      <c r="M208" s="4">
        <f t="shared" si="35"/>
        <v>0</v>
      </c>
      <c r="N208" s="4">
        <f t="shared" si="33"/>
        <v>0</v>
      </c>
    </row>
    <row r="209" spans="1:14" x14ac:dyDescent="0.25">
      <c r="A209" s="15">
        <f t="shared" si="34"/>
        <v>48030</v>
      </c>
      <c r="B209">
        <f t="shared" si="28"/>
        <v>18</v>
      </c>
      <c r="C209">
        <v>208</v>
      </c>
      <c r="D209" s="4">
        <f t="shared" si="29"/>
        <v>0</v>
      </c>
      <c r="E209" s="4">
        <f>IF(ISNA(VLOOKUP(A209,'Extra aflossing'!A:F,3,0)),0,VLOOKUP(A209,'Extra aflossing'!A:F,3,0))</f>
        <v>0</v>
      </c>
      <c r="F209" s="4">
        <f>IF(A209&lt;=Invoer!$B$20,IF(M208&gt;=0,IF(M208&gt;=$H$2,($H$2-H209),M208-D209)),0)</f>
        <v>0</v>
      </c>
      <c r="G209" s="4">
        <f>IF(M208*Invoer!$B$7/12&gt;=0,M208*Invoer!$B$7/12,0)</f>
        <v>0</v>
      </c>
      <c r="H209" s="4">
        <f>ABS(PMT(Invoer!$B$7/12,360-C209+1,IF(M208&gt;=0,M208,0),0))</f>
        <v>0</v>
      </c>
      <c r="I209" s="4">
        <f t="shared" si="30"/>
        <v>0</v>
      </c>
      <c r="J209" s="4">
        <f t="shared" si="27"/>
        <v>0</v>
      </c>
      <c r="K209" s="4">
        <f t="shared" si="31"/>
        <v>0</v>
      </c>
      <c r="L209" s="4">
        <f t="shared" si="32"/>
        <v>0</v>
      </c>
      <c r="M209" s="4">
        <f t="shared" si="35"/>
        <v>0</v>
      </c>
      <c r="N209" s="4">
        <f t="shared" si="33"/>
        <v>0</v>
      </c>
    </row>
    <row r="210" spans="1:14" x14ac:dyDescent="0.25">
      <c r="A210" s="15">
        <f t="shared" si="34"/>
        <v>48061</v>
      </c>
      <c r="B210">
        <f t="shared" si="28"/>
        <v>18</v>
      </c>
      <c r="C210">
        <v>209</v>
      </c>
      <c r="D210" s="4">
        <f t="shared" si="29"/>
        <v>0</v>
      </c>
      <c r="E210" s="4">
        <f>IF(ISNA(VLOOKUP(A210,'Extra aflossing'!A:F,3,0)),0,VLOOKUP(A210,'Extra aflossing'!A:F,3,0))</f>
        <v>0</v>
      </c>
      <c r="F210" s="4">
        <f>IF(A210&lt;=Invoer!$B$20,IF(M209&gt;=0,IF(M209&gt;=$H$2,($H$2-H210),M209-D210)),0)</f>
        <v>0</v>
      </c>
      <c r="G210" s="4">
        <f>IF(M209*Invoer!$B$7/12&gt;=0,M209*Invoer!$B$7/12,0)</f>
        <v>0</v>
      </c>
      <c r="H210" s="4">
        <f>ABS(PMT(Invoer!$B$7/12,360-C210+1,IF(M209&gt;=0,M209,0),0))</f>
        <v>0</v>
      </c>
      <c r="I210" s="4">
        <f t="shared" si="30"/>
        <v>0</v>
      </c>
      <c r="J210" s="4">
        <f t="shared" si="27"/>
        <v>0</v>
      </c>
      <c r="K210" s="4">
        <f t="shared" si="31"/>
        <v>0</v>
      </c>
      <c r="L210" s="4">
        <f t="shared" si="32"/>
        <v>0</v>
      </c>
      <c r="M210" s="4">
        <f t="shared" si="35"/>
        <v>0</v>
      </c>
      <c r="N210" s="4">
        <f t="shared" si="33"/>
        <v>0</v>
      </c>
    </row>
    <row r="211" spans="1:14" x14ac:dyDescent="0.25">
      <c r="A211" s="15">
        <f t="shared" si="34"/>
        <v>48092</v>
      </c>
      <c r="B211">
        <f t="shared" si="28"/>
        <v>18</v>
      </c>
      <c r="C211">
        <v>210</v>
      </c>
      <c r="D211" s="4">
        <f t="shared" si="29"/>
        <v>0</v>
      </c>
      <c r="E211" s="4">
        <f>IF(ISNA(VLOOKUP(A211,'Extra aflossing'!A:F,3,0)),0,VLOOKUP(A211,'Extra aflossing'!A:F,3,0))</f>
        <v>0</v>
      </c>
      <c r="F211" s="4">
        <f>IF(A211&lt;=Invoer!$B$20,IF(M210&gt;=0,IF(M210&gt;=$H$2,($H$2-H211),M210-D211)),0)</f>
        <v>0</v>
      </c>
      <c r="G211" s="4">
        <f>IF(M210*Invoer!$B$7/12&gt;=0,M210*Invoer!$B$7/12,0)</f>
        <v>0</v>
      </c>
      <c r="H211" s="4">
        <f>ABS(PMT(Invoer!$B$7/12,360-C211+1,IF(M210&gt;=0,M210,0),0))</f>
        <v>0</v>
      </c>
      <c r="I211" s="4">
        <f t="shared" si="30"/>
        <v>0</v>
      </c>
      <c r="J211" s="4">
        <f t="shared" si="27"/>
        <v>0</v>
      </c>
      <c r="K211" s="4">
        <f t="shared" si="31"/>
        <v>0</v>
      </c>
      <c r="L211" s="4">
        <f t="shared" si="32"/>
        <v>0</v>
      </c>
      <c r="M211" s="4">
        <f t="shared" si="35"/>
        <v>0</v>
      </c>
      <c r="N211" s="4">
        <f t="shared" si="33"/>
        <v>0</v>
      </c>
    </row>
    <row r="212" spans="1:14" x14ac:dyDescent="0.25">
      <c r="A212" s="15">
        <f t="shared" si="34"/>
        <v>48122</v>
      </c>
      <c r="B212">
        <f t="shared" si="28"/>
        <v>18</v>
      </c>
      <c r="C212">
        <v>211</v>
      </c>
      <c r="D212" s="4">
        <f t="shared" si="29"/>
        <v>0</v>
      </c>
      <c r="E212" s="4">
        <f>IF(ISNA(VLOOKUP(A212,'Extra aflossing'!A:F,3,0)),0,VLOOKUP(A212,'Extra aflossing'!A:F,3,0))</f>
        <v>0</v>
      </c>
      <c r="F212" s="4">
        <f>IF(A212&lt;=Invoer!$B$20,IF(M211&gt;=0,IF(M211&gt;=$H$2,($H$2-H212),M211-D212)),0)</f>
        <v>0</v>
      </c>
      <c r="G212" s="4">
        <f>IF(M211*Invoer!$B$7/12&gt;=0,M211*Invoer!$B$7/12,0)</f>
        <v>0</v>
      </c>
      <c r="H212" s="4">
        <f>ABS(PMT(Invoer!$B$7/12,360-C212+1,IF(M211&gt;=0,M211,0),0))</f>
        <v>0</v>
      </c>
      <c r="I212" s="4">
        <f t="shared" si="30"/>
        <v>0</v>
      </c>
      <c r="J212" s="4">
        <f t="shared" si="27"/>
        <v>0</v>
      </c>
      <c r="K212" s="4">
        <f t="shared" si="31"/>
        <v>0</v>
      </c>
      <c r="L212" s="4">
        <f t="shared" si="32"/>
        <v>0</v>
      </c>
      <c r="M212" s="4">
        <f t="shared" si="35"/>
        <v>0</v>
      </c>
      <c r="N212" s="4">
        <f t="shared" si="33"/>
        <v>0</v>
      </c>
    </row>
    <row r="213" spans="1:14" x14ac:dyDescent="0.25">
      <c r="A213" s="15">
        <f t="shared" si="34"/>
        <v>48153</v>
      </c>
      <c r="B213">
        <f t="shared" si="28"/>
        <v>18</v>
      </c>
      <c r="C213">
        <v>212</v>
      </c>
      <c r="D213" s="4">
        <f t="shared" si="29"/>
        <v>0</v>
      </c>
      <c r="E213" s="4">
        <f>IF(ISNA(VLOOKUP(A213,'Extra aflossing'!A:F,3,0)),0,VLOOKUP(A213,'Extra aflossing'!A:F,3,0))</f>
        <v>0</v>
      </c>
      <c r="F213" s="4">
        <f>IF(A213&lt;=Invoer!$B$20,IF(M212&gt;=0,IF(M212&gt;=$H$2,($H$2-H213),M212-D213)),0)</f>
        <v>0</v>
      </c>
      <c r="G213" s="4">
        <f>IF(M212*Invoer!$B$7/12&gt;=0,M212*Invoer!$B$7/12,0)</f>
        <v>0</v>
      </c>
      <c r="H213" s="4">
        <f>ABS(PMT(Invoer!$B$7/12,360-C213+1,IF(M212&gt;=0,M212,0),0))</f>
        <v>0</v>
      </c>
      <c r="I213" s="4">
        <f t="shared" si="30"/>
        <v>0</v>
      </c>
      <c r="J213" s="4">
        <f t="shared" si="27"/>
        <v>0</v>
      </c>
      <c r="K213" s="4">
        <f t="shared" si="31"/>
        <v>0</v>
      </c>
      <c r="L213" s="4">
        <f t="shared" si="32"/>
        <v>0</v>
      </c>
      <c r="M213" s="4">
        <f t="shared" si="35"/>
        <v>0</v>
      </c>
      <c r="N213" s="4">
        <f t="shared" si="33"/>
        <v>0</v>
      </c>
    </row>
    <row r="214" spans="1:14" x14ac:dyDescent="0.25">
      <c r="A214" s="15">
        <f t="shared" si="34"/>
        <v>48183</v>
      </c>
      <c r="B214">
        <f t="shared" si="28"/>
        <v>18</v>
      </c>
      <c r="C214">
        <v>213</v>
      </c>
      <c r="D214" s="4">
        <f t="shared" si="29"/>
        <v>0</v>
      </c>
      <c r="E214" s="4">
        <f>IF(ISNA(VLOOKUP(A214,'Extra aflossing'!A:F,3,0)),0,VLOOKUP(A214,'Extra aflossing'!A:F,3,0))</f>
        <v>0</v>
      </c>
      <c r="F214" s="4">
        <f>IF(A214&lt;=Invoer!$B$20,IF(M213&gt;=0,IF(M213&gt;=$H$2,($H$2-H214),M213-D214)),0)</f>
        <v>0</v>
      </c>
      <c r="G214" s="4">
        <f>IF(M213*Invoer!$B$7/12&gt;=0,M213*Invoer!$B$7/12,0)</f>
        <v>0</v>
      </c>
      <c r="H214" s="4">
        <f>ABS(PMT(Invoer!$B$7/12,360-C214+1,IF(M213&gt;=0,M213,0),0))</f>
        <v>0</v>
      </c>
      <c r="I214" s="4">
        <f t="shared" si="30"/>
        <v>0</v>
      </c>
      <c r="J214" s="4">
        <f t="shared" si="27"/>
        <v>0</v>
      </c>
      <c r="K214" s="4">
        <f t="shared" si="31"/>
        <v>0</v>
      </c>
      <c r="L214" s="4">
        <f t="shared" si="32"/>
        <v>0</v>
      </c>
      <c r="M214" s="4">
        <f t="shared" si="35"/>
        <v>0</v>
      </c>
      <c r="N214" s="4">
        <f t="shared" si="33"/>
        <v>0</v>
      </c>
    </row>
    <row r="215" spans="1:14" x14ac:dyDescent="0.25">
      <c r="A215" s="15">
        <f t="shared" si="34"/>
        <v>48214</v>
      </c>
      <c r="B215">
        <f t="shared" si="28"/>
        <v>18</v>
      </c>
      <c r="C215">
        <v>214</v>
      </c>
      <c r="D215" s="4">
        <f t="shared" si="29"/>
        <v>0</v>
      </c>
      <c r="E215" s="4">
        <f>IF(ISNA(VLOOKUP(A215,'Extra aflossing'!A:F,3,0)),0,VLOOKUP(A215,'Extra aflossing'!A:F,3,0))</f>
        <v>0</v>
      </c>
      <c r="F215" s="4">
        <f>IF(A215&lt;=Invoer!$B$20,IF(M214&gt;=0,IF(M214&gt;=$H$2,($H$2-H215),M214-D215)),0)</f>
        <v>0</v>
      </c>
      <c r="G215" s="4">
        <f>IF(M214*Invoer!$B$7/12&gt;=0,M214*Invoer!$B$7/12,0)</f>
        <v>0</v>
      </c>
      <c r="H215" s="4">
        <f>ABS(PMT(Invoer!$B$7/12,360-C215+1,IF(M214&gt;=0,M214,0),0))</f>
        <v>0</v>
      </c>
      <c r="I215" s="4">
        <f t="shared" si="30"/>
        <v>0</v>
      </c>
      <c r="J215" s="4">
        <f t="shared" si="27"/>
        <v>0</v>
      </c>
      <c r="K215" s="4">
        <f t="shared" si="31"/>
        <v>0</v>
      </c>
      <c r="L215" s="4">
        <f t="shared" si="32"/>
        <v>0</v>
      </c>
      <c r="M215" s="4">
        <f t="shared" si="35"/>
        <v>0</v>
      </c>
      <c r="N215" s="4">
        <f t="shared" si="33"/>
        <v>0</v>
      </c>
    </row>
    <row r="216" spans="1:14" x14ac:dyDescent="0.25">
      <c r="A216" s="15">
        <f t="shared" si="34"/>
        <v>48245</v>
      </c>
      <c r="B216">
        <f t="shared" si="28"/>
        <v>18</v>
      </c>
      <c r="C216">
        <v>215</v>
      </c>
      <c r="D216" s="4">
        <f t="shared" si="29"/>
        <v>0</v>
      </c>
      <c r="E216" s="4">
        <f>IF(ISNA(VLOOKUP(A216,'Extra aflossing'!A:F,3,0)),0,VLOOKUP(A216,'Extra aflossing'!A:F,3,0))</f>
        <v>0</v>
      </c>
      <c r="F216" s="4">
        <f>IF(A216&lt;=Invoer!$B$20,IF(M215&gt;=0,IF(M215&gt;=$H$2,($H$2-H216),M215-D216)),0)</f>
        <v>0</v>
      </c>
      <c r="G216" s="4">
        <f>IF(M215*Invoer!$B$7/12&gt;=0,M215*Invoer!$B$7/12,0)</f>
        <v>0</v>
      </c>
      <c r="H216" s="4">
        <f>ABS(PMT(Invoer!$B$7/12,360-C216+1,IF(M215&gt;=0,M215,0),0))</f>
        <v>0</v>
      </c>
      <c r="I216" s="4">
        <f t="shared" si="30"/>
        <v>0</v>
      </c>
      <c r="J216" s="4">
        <f t="shared" si="27"/>
        <v>0</v>
      </c>
      <c r="K216" s="4">
        <f t="shared" si="31"/>
        <v>0</v>
      </c>
      <c r="L216" s="4">
        <f t="shared" si="32"/>
        <v>0</v>
      </c>
      <c r="M216" s="4">
        <f t="shared" si="35"/>
        <v>0</v>
      </c>
      <c r="N216" s="4">
        <f t="shared" si="33"/>
        <v>0</v>
      </c>
    </row>
    <row r="217" spans="1:14" x14ac:dyDescent="0.25">
      <c r="A217" s="15">
        <f t="shared" si="34"/>
        <v>48274</v>
      </c>
      <c r="B217">
        <f t="shared" si="28"/>
        <v>18</v>
      </c>
      <c r="C217">
        <v>216</v>
      </c>
      <c r="D217" s="4">
        <f t="shared" si="29"/>
        <v>0</v>
      </c>
      <c r="E217" s="4">
        <f>IF(ISNA(VLOOKUP(A217,'Extra aflossing'!A:F,3,0)),0,VLOOKUP(A217,'Extra aflossing'!A:F,3,0))</f>
        <v>0</v>
      </c>
      <c r="F217" s="4">
        <f>IF(A217&lt;=Invoer!$B$20,IF(M216&gt;=0,IF(M216&gt;=$H$2,($H$2-H217),M216-D217)),0)</f>
        <v>0</v>
      </c>
      <c r="G217" s="4">
        <f>IF(M216*Invoer!$B$7/12&gt;=0,M216*Invoer!$B$7/12,0)</f>
        <v>0</v>
      </c>
      <c r="H217" s="4">
        <f>ABS(PMT(Invoer!$B$7/12,360-C217+1,IF(M216&gt;=0,M216,0),0))</f>
        <v>0</v>
      </c>
      <c r="I217" s="4">
        <f t="shared" si="30"/>
        <v>0</v>
      </c>
      <c r="J217" s="4">
        <f t="shared" si="27"/>
        <v>0</v>
      </c>
      <c r="K217" s="4">
        <f t="shared" si="31"/>
        <v>0</v>
      </c>
      <c r="L217" s="4">
        <f t="shared" si="32"/>
        <v>0</v>
      </c>
      <c r="M217" s="4">
        <f t="shared" si="35"/>
        <v>0</v>
      </c>
      <c r="N217" s="4">
        <f t="shared" si="33"/>
        <v>0</v>
      </c>
    </row>
    <row r="218" spans="1:14" x14ac:dyDescent="0.25">
      <c r="A218" s="15">
        <f t="shared" si="34"/>
        <v>48305</v>
      </c>
      <c r="B218">
        <f t="shared" si="28"/>
        <v>19</v>
      </c>
      <c r="C218">
        <v>217</v>
      </c>
      <c r="D218" s="4">
        <f t="shared" si="29"/>
        <v>0</v>
      </c>
      <c r="E218" s="4">
        <f>IF(ISNA(VLOOKUP(A218,'Extra aflossing'!A:F,3,0)),0,VLOOKUP(A218,'Extra aflossing'!A:F,3,0))</f>
        <v>0</v>
      </c>
      <c r="F218" s="4">
        <f>IF(A218&lt;=Invoer!$B$20,IF(M217&gt;=0,IF(M217&gt;=$H$2,($H$2-H218),M217-D218)),0)</f>
        <v>0</v>
      </c>
      <c r="G218" s="4">
        <f>IF(M217*Invoer!$B$7/12&gt;=0,M217*Invoer!$B$7/12,0)</f>
        <v>0</v>
      </c>
      <c r="H218" s="4">
        <f>ABS(PMT(Invoer!$B$7/12,360-C218+1,IF(M217&gt;=0,M217,0),0))</f>
        <v>0</v>
      </c>
      <c r="I218" s="4">
        <f t="shared" si="30"/>
        <v>0</v>
      </c>
      <c r="J218" s="4">
        <f t="shared" si="27"/>
        <v>0</v>
      </c>
      <c r="K218" s="4">
        <f t="shared" si="31"/>
        <v>0</v>
      </c>
      <c r="L218" s="4">
        <f t="shared" si="32"/>
        <v>0</v>
      </c>
      <c r="M218" s="4">
        <f t="shared" si="35"/>
        <v>0</v>
      </c>
      <c r="N218" s="4">
        <f t="shared" si="33"/>
        <v>0</v>
      </c>
    </row>
    <row r="219" spans="1:14" x14ac:dyDescent="0.25">
      <c r="A219" s="15">
        <f t="shared" si="34"/>
        <v>48335</v>
      </c>
      <c r="B219">
        <f t="shared" si="28"/>
        <v>19</v>
      </c>
      <c r="C219">
        <v>218</v>
      </c>
      <c r="D219" s="4">
        <f t="shared" si="29"/>
        <v>0</v>
      </c>
      <c r="E219" s="4">
        <f>IF(ISNA(VLOOKUP(A219,'Extra aflossing'!A:F,3,0)),0,VLOOKUP(A219,'Extra aflossing'!A:F,3,0))</f>
        <v>0</v>
      </c>
      <c r="F219" s="4">
        <f>IF(A219&lt;=Invoer!$B$20,IF(M218&gt;=0,IF(M218&gt;=$H$2,($H$2-H219),M218-D219)),0)</f>
        <v>0</v>
      </c>
      <c r="G219" s="4">
        <f>IF(M218*Invoer!$B$7/12&gt;=0,M218*Invoer!$B$7/12,0)</f>
        <v>0</v>
      </c>
      <c r="H219" s="4">
        <f>ABS(PMT(Invoer!$B$7/12,360-C219+1,IF(M218&gt;=0,M218,0),0))</f>
        <v>0</v>
      </c>
      <c r="I219" s="4">
        <f t="shared" si="30"/>
        <v>0</v>
      </c>
      <c r="J219" s="4">
        <f t="shared" si="27"/>
        <v>0</v>
      </c>
      <c r="K219" s="4">
        <f t="shared" si="31"/>
        <v>0</v>
      </c>
      <c r="L219" s="4">
        <f t="shared" si="32"/>
        <v>0</v>
      </c>
      <c r="M219" s="4">
        <f t="shared" si="35"/>
        <v>0</v>
      </c>
      <c r="N219" s="4">
        <f t="shared" si="33"/>
        <v>0</v>
      </c>
    </row>
    <row r="220" spans="1:14" x14ac:dyDescent="0.25">
      <c r="A220" s="15">
        <f t="shared" si="34"/>
        <v>48366</v>
      </c>
      <c r="B220">
        <f t="shared" si="28"/>
        <v>19</v>
      </c>
      <c r="C220">
        <v>219</v>
      </c>
      <c r="D220" s="4">
        <f t="shared" si="29"/>
        <v>0</v>
      </c>
      <c r="E220" s="4">
        <f>IF(ISNA(VLOOKUP(A220,'Extra aflossing'!A:F,3,0)),0,VLOOKUP(A220,'Extra aflossing'!A:F,3,0))</f>
        <v>0</v>
      </c>
      <c r="F220" s="4">
        <f>IF(A220&lt;=Invoer!$B$20,IF(M219&gt;=0,IF(M219&gt;=$H$2,($H$2-H220),M219-D220)),0)</f>
        <v>0</v>
      </c>
      <c r="G220" s="4">
        <f>IF(M219*Invoer!$B$7/12&gt;=0,M219*Invoer!$B$7/12,0)</f>
        <v>0</v>
      </c>
      <c r="H220" s="4">
        <f>ABS(PMT(Invoer!$B$7/12,360-C220+1,IF(M219&gt;=0,M219,0),0))</f>
        <v>0</v>
      </c>
      <c r="I220" s="4">
        <f t="shared" si="30"/>
        <v>0</v>
      </c>
      <c r="J220" s="4">
        <f t="shared" si="27"/>
        <v>0</v>
      </c>
      <c r="K220" s="4">
        <f t="shared" si="31"/>
        <v>0</v>
      </c>
      <c r="L220" s="4">
        <f t="shared" si="32"/>
        <v>0</v>
      </c>
      <c r="M220" s="4">
        <f t="shared" si="35"/>
        <v>0</v>
      </c>
      <c r="N220" s="4">
        <f t="shared" si="33"/>
        <v>0</v>
      </c>
    </row>
    <row r="221" spans="1:14" x14ac:dyDescent="0.25">
      <c r="A221" s="15">
        <f t="shared" si="34"/>
        <v>48396</v>
      </c>
      <c r="B221">
        <f t="shared" si="28"/>
        <v>19</v>
      </c>
      <c r="C221">
        <v>220</v>
      </c>
      <c r="D221" s="4">
        <f t="shared" si="29"/>
        <v>0</v>
      </c>
      <c r="E221" s="4">
        <f>IF(ISNA(VLOOKUP(A221,'Extra aflossing'!A:F,3,0)),0,VLOOKUP(A221,'Extra aflossing'!A:F,3,0))</f>
        <v>0</v>
      </c>
      <c r="F221" s="4">
        <f>IF(A221&lt;=Invoer!$B$20,IF(M220&gt;=0,IF(M220&gt;=$H$2,($H$2-H221),M220-D221)),0)</f>
        <v>0</v>
      </c>
      <c r="G221" s="4">
        <f>IF(M220*Invoer!$B$7/12&gt;=0,M220*Invoer!$B$7/12,0)</f>
        <v>0</v>
      </c>
      <c r="H221" s="4">
        <f>ABS(PMT(Invoer!$B$7/12,360-C221+1,IF(M220&gt;=0,M220,0),0))</f>
        <v>0</v>
      </c>
      <c r="I221" s="4">
        <f t="shared" si="30"/>
        <v>0</v>
      </c>
      <c r="J221" s="4">
        <f t="shared" si="27"/>
        <v>0</v>
      </c>
      <c r="K221" s="4">
        <f t="shared" si="31"/>
        <v>0</v>
      </c>
      <c r="L221" s="4">
        <f t="shared" si="32"/>
        <v>0</v>
      </c>
      <c r="M221" s="4">
        <f t="shared" si="35"/>
        <v>0</v>
      </c>
      <c r="N221" s="4">
        <f t="shared" si="33"/>
        <v>0</v>
      </c>
    </row>
    <row r="222" spans="1:14" x14ac:dyDescent="0.25">
      <c r="A222" s="15">
        <f t="shared" si="34"/>
        <v>48427</v>
      </c>
      <c r="B222">
        <f t="shared" si="28"/>
        <v>19</v>
      </c>
      <c r="C222">
        <v>221</v>
      </c>
      <c r="D222" s="4">
        <f t="shared" si="29"/>
        <v>0</v>
      </c>
      <c r="E222" s="4">
        <f>IF(ISNA(VLOOKUP(A222,'Extra aflossing'!A:F,3,0)),0,VLOOKUP(A222,'Extra aflossing'!A:F,3,0))</f>
        <v>0</v>
      </c>
      <c r="F222" s="4">
        <f>IF(A222&lt;=Invoer!$B$20,IF(M221&gt;=0,IF(M221&gt;=$H$2,($H$2-H222),M221-D222)),0)</f>
        <v>0</v>
      </c>
      <c r="G222" s="4">
        <f>IF(M221*Invoer!$B$7/12&gt;=0,M221*Invoer!$B$7/12,0)</f>
        <v>0</v>
      </c>
      <c r="H222" s="4">
        <f>ABS(PMT(Invoer!$B$7/12,360-C222+1,IF(M221&gt;=0,M221,0),0))</f>
        <v>0</v>
      </c>
      <c r="I222" s="4">
        <f t="shared" si="30"/>
        <v>0</v>
      </c>
      <c r="J222" s="4">
        <f t="shared" si="27"/>
        <v>0</v>
      </c>
      <c r="K222" s="4">
        <f t="shared" si="31"/>
        <v>0</v>
      </c>
      <c r="L222" s="4">
        <f t="shared" si="32"/>
        <v>0</v>
      </c>
      <c r="M222" s="4">
        <f t="shared" si="35"/>
        <v>0</v>
      </c>
      <c r="N222" s="4">
        <f t="shared" si="33"/>
        <v>0</v>
      </c>
    </row>
    <row r="223" spans="1:14" x14ac:dyDescent="0.25">
      <c r="A223" s="15">
        <f t="shared" si="34"/>
        <v>48458</v>
      </c>
      <c r="B223">
        <f t="shared" si="28"/>
        <v>19</v>
      </c>
      <c r="C223">
        <v>222</v>
      </c>
      <c r="D223" s="4">
        <f t="shared" si="29"/>
        <v>0</v>
      </c>
      <c r="E223" s="4">
        <f>IF(ISNA(VLOOKUP(A223,'Extra aflossing'!A:F,3,0)),0,VLOOKUP(A223,'Extra aflossing'!A:F,3,0))</f>
        <v>0</v>
      </c>
      <c r="F223" s="4">
        <f>IF(A223&lt;=Invoer!$B$20,IF(M222&gt;=0,IF(M222&gt;=$H$2,($H$2-H223),M222-D223)),0)</f>
        <v>0</v>
      </c>
      <c r="G223" s="4">
        <f>IF(M222*Invoer!$B$7/12&gt;=0,M222*Invoer!$B$7/12,0)</f>
        <v>0</v>
      </c>
      <c r="H223" s="4">
        <f>ABS(PMT(Invoer!$B$7/12,360-C223+1,IF(M222&gt;=0,M222,0),0))</f>
        <v>0</v>
      </c>
      <c r="I223" s="4">
        <f t="shared" si="30"/>
        <v>0</v>
      </c>
      <c r="J223" s="4">
        <f t="shared" si="27"/>
        <v>0</v>
      </c>
      <c r="K223" s="4">
        <f t="shared" si="31"/>
        <v>0</v>
      </c>
      <c r="L223" s="4">
        <f t="shared" si="32"/>
        <v>0</v>
      </c>
      <c r="M223" s="4">
        <f t="shared" si="35"/>
        <v>0</v>
      </c>
      <c r="N223" s="4">
        <f t="shared" si="33"/>
        <v>0</v>
      </c>
    </row>
    <row r="224" spans="1:14" x14ac:dyDescent="0.25">
      <c r="A224" s="15">
        <f t="shared" si="34"/>
        <v>48488</v>
      </c>
      <c r="B224">
        <f t="shared" si="28"/>
        <v>19</v>
      </c>
      <c r="C224">
        <v>223</v>
      </c>
      <c r="D224" s="4">
        <f t="shared" si="29"/>
        <v>0</v>
      </c>
      <c r="E224" s="4">
        <f>IF(ISNA(VLOOKUP(A224,'Extra aflossing'!A:F,3,0)),0,VLOOKUP(A224,'Extra aflossing'!A:F,3,0))</f>
        <v>0</v>
      </c>
      <c r="F224" s="4">
        <f>IF(A224&lt;=Invoer!$B$20,IF(M223&gt;=0,IF(M223&gt;=$H$2,($H$2-H224),M223-D224)),0)</f>
        <v>0</v>
      </c>
      <c r="G224" s="4">
        <f>IF(M223*Invoer!$B$7/12&gt;=0,M223*Invoer!$B$7/12,0)</f>
        <v>0</v>
      </c>
      <c r="H224" s="4">
        <f>ABS(PMT(Invoer!$B$7/12,360-C224+1,IF(M223&gt;=0,M223,0),0))</f>
        <v>0</v>
      </c>
      <c r="I224" s="4">
        <f t="shared" si="30"/>
        <v>0</v>
      </c>
      <c r="J224" s="4">
        <f t="shared" si="27"/>
        <v>0</v>
      </c>
      <c r="K224" s="4">
        <f t="shared" si="31"/>
        <v>0</v>
      </c>
      <c r="L224" s="4">
        <f t="shared" si="32"/>
        <v>0</v>
      </c>
      <c r="M224" s="4">
        <f t="shared" si="35"/>
        <v>0</v>
      </c>
      <c r="N224" s="4">
        <f t="shared" si="33"/>
        <v>0</v>
      </c>
    </row>
    <row r="225" spans="1:14" x14ac:dyDescent="0.25">
      <c r="A225" s="15">
        <f t="shared" si="34"/>
        <v>48519</v>
      </c>
      <c r="B225">
        <f t="shared" si="28"/>
        <v>19</v>
      </c>
      <c r="C225">
        <v>224</v>
      </c>
      <c r="D225" s="4">
        <f t="shared" si="29"/>
        <v>0</v>
      </c>
      <c r="E225" s="4">
        <f>IF(ISNA(VLOOKUP(A225,'Extra aflossing'!A:F,3,0)),0,VLOOKUP(A225,'Extra aflossing'!A:F,3,0))</f>
        <v>0</v>
      </c>
      <c r="F225" s="4">
        <f>IF(A225&lt;=Invoer!$B$20,IF(M224&gt;=0,IF(M224&gt;=$H$2,($H$2-H225),M224-D225)),0)</f>
        <v>0</v>
      </c>
      <c r="G225" s="4">
        <f>IF(M224*Invoer!$B$7/12&gt;=0,M224*Invoer!$B$7/12,0)</f>
        <v>0</v>
      </c>
      <c r="H225" s="4">
        <f>ABS(PMT(Invoer!$B$7/12,360-C225+1,IF(M224&gt;=0,M224,0),0))</f>
        <v>0</v>
      </c>
      <c r="I225" s="4">
        <f t="shared" si="30"/>
        <v>0</v>
      </c>
      <c r="J225" s="4">
        <f t="shared" si="27"/>
        <v>0</v>
      </c>
      <c r="K225" s="4">
        <f t="shared" si="31"/>
        <v>0</v>
      </c>
      <c r="L225" s="4">
        <f t="shared" si="32"/>
        <v>0</v>
      </c>
      <c r="M225" s="4">
        <f t="shared" si="35"/>
        <v>0</v>
      </c>
      <c r="N225" s="4">
        <f t="shared" si="33"/>
        <v>0</v>
      </c>
    </row>
    <row r="226" spans="1:14" x14ac:dyDescent="0.25">
      <c r="A226" s="15">
        <f t="shared" si="34"/>
        <v>48549</v>
      </c>
      <c r="B226">
        <f t="shared" si="28"/>
        <v>19</v>
      </c>
      <c r="C226">
        <v>225</v>
      </c>
      <c r="D226" s="4">
        <f t="shared" si="29"/>
        <v>0</v>
      </c>
      <c r="E226" s="4">
        <f>IF(ISNA(VLOOKUP(A226,'Extra aflossing'!A:F,3,0)),0,VLOOKUP(A226,'Extra aflossing'!A:F,3,0))</f>
        <v>0</v>
      </c>
      <c r="F226" s="4">
        <f>IF(A226&lt;=Invoer!$B$20,IF(M225&gt;=0,IF(M225&gt;=$H$2,($H$2-H226),M225-D226)),0)</f>
        <v>0</v>
      </c>
      <c r="G226" s="4">
        <f>IF(M225*Invoer!$B$7/12&gt;=0,M225*Invoer!$B$7/12,0)</f>
        <v>0</v>
      </c>
      <c r="H226" s="4">
        <f>ABS(PMT(Invoer!$B$7/12,360-C226+1,IF(M225&gt;=0,M225,0),0))</f>
        <v>0</v>
      </c>
      <c r="I226" s="4">
        <f t="shared" si="30"/>
        <v>0</v>
      </c>
      <c r="J226" s="4">
        <f t="shared" si="27"/>
        <v>0</v>
      </c>
      <c r="K226" s="4">
        <f t="shared" si="31"/>
        <v>0</v>
      </c>
      <c r="L226" s="4">
        <f t="shared" si="32"/>
        <v>0</v>
      </c>
      <c r="M226" s="4">
        <f t="shared" si="35"/>
        <v>0</v>
      </c>
      <c r="N226" s="4">
        <f t="shared" si="33"/>
        <v>0</v>
      </c>
    </row>
    <row r="227" spans="1:14" x14ac:dyDescent="0.25">
      <c r="A227" s="15">
        <f t="shared" si="34"/>
        <v>48580</v>
      </c>
      <c r="B227">
        <f t="shared" si="28"/>
        <v>19</v>
      </c>
      <c r="C227">
        <v>226</v>
      </c>
      <c r="D227" s="4">
        <f t="shared" si="29"/>
        <v>0</v>
      </c>
      <c r="E227" s="4">
        <f>IF(ISNA(VLOOKUP(A227,'Extra aflossing'!A:F,3,0)),0,VLOOKUP(A227,'Extra aflossing'!A:F,3,0))</f>
        <v>0</v>
      </c>
      <c r="F227" s="4">
        <f>IF(A227&lt;=Invoer!$B$20,IF(M226&gt;=0,IF(M226&gt;=$H$2,($H$2-H227),M226-D227)),0)</f>
        <v>0</v>
      </c>
      <c r="G227" s="4">
        <f>IF(M226*Invoer!$B$7/12&gt;=0,M226*Invoer!$B$7/12,0)</f>
        <v>0</v>
      </c>
      <c r="H227" s="4">
        <f>ABS(PMT(Invoer!$B$7/12,360-C227+1,IF(M226&gt;=0,M226,0),0))</f>
        <v>0</v>
      </c>
      <c r="I227" s="4">
        <f t="shared" si="30"/>
        <v>0</v>
      </c>
      <c r="J227" s="4">
        <f t="shared" si="27"/>
        <v>0</v>
      </c>
      <c r="K227" s="4">
        <f t="shared" si="31"/>
        <v>0</v>
      </c>
      <c r="L227" s="4">
        <f t="shared" si="32"/>
        <v>0</v>
      </c>
      <c r="M227" s="4">
        <f t="shared" si="35"/>
        <v>0</v>
      </c>
      <c r="N227" s="4">
        <f t="shared" si="33"/>
        <v>0</v>
      </c>
    </row>
    <row r="228" spans="1:14" x14ac:dyDescent="0.25">
      <c r="A228" s="15">
        <f t="shared" si="34"/>
        <v>48611</v>
      </c>
      <c r="B228">
        <f t="shared" si="28"/>
        <v>19</v>
      </c>
      <c r="C228">
        <v>227</v>
      </c>
      <c r="D228" s="4">
        <f t="shared" si="29"/>
        <v>0</v>
      </c>
      <c r="E228" s="4">
        <f>IF(ISNA(VLOOKUP(A228,'Extra aflossing'!A:F,3,0)),0,VLOOKUP(A228,'Extra aflossing'!A:F,3,0))</f>
        <v>0</v>
      </c>
      <c r="F228" s="4">
        <f>IF(A228&lt;=Invoer!$B$20,IF(M227&gt;=0,IF(M227&gt;=$H$2,($H$2-H228),M227-D228)),0)</f>
        <v>0</v>
      </c>
      <c r="G228" s="4">
        <f>IF(M227*Invoer!$B$7/12&gt;=0,M227*Invoer!$B$7/12,0)</f>
        <v>0</v>
      </c>
      <c r="H228" s="4">
        <f>ABS(PMT(Invoer!$B$7/12,360-C228+1,IF(M227&gt;=0,M227,0),0))</f>
        <v>0</v>
      </c>
      <c r="I228" s="4">
        <f t="shared" si="30"/>
        <v>0</v>
      </c>
      <c r="J228" s="4">
        <f t="shared" si="27"/>
        <v>0</v>
      </c>
      <c r="K228" s="4">
        <f t="shared" si="31"/>
        <v>0</v>
      </c>
      <c r="L228" s="4">
        <f t="shared" si="32"/>
        <v>0</v>
      </c>
      <c r="M228" s="4">
        <f t="shared" si="35"/>
        <v>0</v>
      </c>
      <c r="N228" s="4">
        <f t="shared" si="33"/>
        <v>0</v>
      </c>
    </row>
    <row r="229" spans="1:14" x14ac:dyDescent="0.25">
      <c r="A229" s="15">
        <f t="shared" si="34"/>
        <v>48639</v>
      </c>
      <c r="B229">
        <f t="shared" si="28"/>
        <v>19</v>
      </c>
      <c r="C229">
        <v>228</v>
      </c>
      <c r="D229" s="4">
        <f t="shared" si="29"/>
        <v>0</v>
      </c>
      <c r="E229" s="4">
        <f>IF(ISNA(VLOOKUP(A229,'Extra aflossing'!A:F,3,0)),0,VLOOKUP(A229,'Extra aflossing'!A:F,3,0))</f>
        <v>0</v>
      </c>
      <c r="F229" s="4">
        <f>IF(A229&lt;=Invoer!$B$20,IF(M228&gt;=0,IF(M228&gt;=$H$2,($H$2-H229),M228-D229)),0)</f>
        <v>0</v>
      </c>
      <c r="G229" s="4">
        <f>IF(M228*Invoer!$B$7/12&gt;=0,M228*Invoer!$B$7/12,0)</f>
        <v>0</v>
      </c>
      <c r="H229" s="4">
        <f>ABS(PMT(Invoer!$B$7/12,360-C229+1,IF(M228&gt;=0,M228,0),0))</f>
        <v>0</v>
      </c>
      <c r="I229" s="4">
        <f t="shared" si="30"/>
        <v>0</v>
      </c>
      <c r="J229" s="4">
        <f t="shared" si="27"/>
        <v>0</v>
      </c>
      <c r="K229" s="4">
        <f t="shared" si="31"/>
        <v>0</v>
      </c>
      <c r="L229" s="4">
        <f t="shared" si="32"/>
        <v>0</v>
      </c>
      <c r="M229" s="4">
        <f t="shared" si="35"/>
        <v>0</v>
      </c>
      <c r="N229" s="4">
        <f t="shared" si="33"/>
        <v>0</v>
      </c>
    </row>
    <row r="230" spans="1:14" x14ac:dyDescent="0.25">
      <c r="A230" s="15">
        <f t="shared" si="34"/>
        <v>48670</v>
      </c>
      <c r="B230">
        <f t="shared" si="28"/>
        <v>20</v>
      </c>
      <c r="C230">
        <v>229</v>
      </c>
      <c r="D230" s="4">
        <f t="shared" si="29"/>
        <v>0</v>
      </c>
      <c r="E230" s="4">
        <f>IF(ISNA(VLOOKUP(A230,'Extra aflossing'!A:F,3,0)),0,VLOOKUP(A230,'Extra aflossing'!A:F,3,0))</f>
        <v>0</v>
      </c>
      <c r="F230" s="4">
        <f>IF(A230&lt;=Invoer!$B$20,IF(M229&gt;=0,IF(M229&gt;=$H$2,($H$2-H230),M229-D230)),0)</f>
        <v>0</v>
      </c>
      <c r="G230" s="4">
        <f>IF(M229*Invoer!$B$7/12&gt;=0,M229*Invoer!$B$7/12,0)</f>
        <v>0</v>
      </c>
      <c r="H230" s="4">
        <f>ABS(PMT(Invoer!$B$7/12,360-C230+1,IF(M229&gt;=0,M229,0),0))</f>
        <v>0</v>
      </c>
      <c r="I230" s="4">
        <f t="shared" si="30"/>
        <v>0</v>
      </c>
      <c r="J230" s="4">
        <f t="shared" si="27"/>
        <v>0</v>
      </c>
      <c r="K230" s="4">
        <f t="shared" si="31"/>
        <v>0</v>
      </c>
      <c r="L230" s="4">
        <f t="shared" si="32"/>
        <v>0</v>
      </c>
      <c r="M230" s="4">
        <f t="shared" si="35"/>
        <v>0</v>
      </c>
      <c r="N230" s="4">
        <f t="shared" si="33"/>
        <v>0</v>
      </c>
    </row>
    <row r="231" spans="1:14" x14ac:dyDescent="0.25">
      <c r="A231" s="15">
        <f t="shared" si="34"/>
        <v>48700</v>
      </c>
      <c r="B231">
        <f t="shared" si="28"/>
        <v>20</v>
      </c>
      <c r="C231">
        <v>230</v>
      </c>
      <c r="D231" s="4">
        <f t="shared" si="29"/>
        <v>0</v>
      </c>
      <c r="E231" s="4">
        <f>IF(ISNA(VLOOKUP(A231,'Extra aflossing'!A:F,3,0)),0,VLOOKUP(A231,'Extra aflossing'!A:F,3,0))</f>
        <v>0</v>
      </c>
      <c r="F231" s="4">
        <f>IF(A231&lt;=Invoer!$B$20,IF(M230&gt;=0,IF(M230&gt;=$H$2,($H$2-H231),M230-D231)),0)</f>
        <v>0</v>
      </c>
      <c r="G231" s="4">
        <f>IF(M230*Invoer!$B$7/12&gt;=0,M230*Invoer!$B$7/12,0)</f>
        <v>0</v>
      </c>
      <c r="H231" s="4">
        <f>ABS(PMT(Invoer!$B$7/12,360-C231+1,IF(M230&gt;=0,M230,0),0))</f>
        <v>0</v>
      </c>
      <c r="I231" s="4">
        <f t="shared" si="30"/>
        <v>0</v>
      </c>
      <c r="J231" s="4">
        <f t="shared" si="27"/>
        <v>0</v>
      </c>
      <c r="K231" s="4">
        <f t="shared" si="31"/>
        <v>0</v>
      </c>
      <c r="L231" s="4">
        <f t="shared" si="32"/>
        <v>0</v>
      </c>
      <c r="M231" s="4">
        <f t="shared" si="35"/>
        <v>0</v>
      </c>
      <c r="N231" s="4">
        <f t="shared" si="33"/>
        <v>0</v>
      </c>
    </row>
    <row r="232" spans="1:14" x14ac:dyDescent="0.25">
      <c r="A232" s="15">
        <f t="shared" si="34"/>
        <v>48731</v>
      </c>
      <c r="B232">
        <f t="shared" si="28"/>
        <v>20</v>
      </c>
      <c r="C232">
        <v>231</v>
      </c>
      <c r="D232" s="4">
        <f t="shared" si="29"/>
        <v>0</v>
      </c>
      <c r="E232" s="4">
        <f>IF(ISNA(VLOOKUP(A232,'Extra aflossing'!A:F,3,0)),0,VLOOKUP(A232,'Extra aflossing'!A:F,3,0))</f>
        <v>0</v>
      </c>
      <c r="F232" s="4">
        <f>IF(A232&lt;=Invoer!$B$20,IF(M231&gt;=0,IF(M231&gt;=$H$2,($H$2-H232),M231-D232)),0)</f>
        <v>0</v>
      </c>
      <c r="G232" s="4">
        <f>IF(M231*Invoer!$B$7/12&gt;=0,M231*Invoer!$B$7/12,0)</f>
        <v>0</v>
      </c>
      <c r="H232" s="4">
        <f>ABS(PMT(Invoer!$B$7/12,360-C232+1,IF(M231&gt;=0,M231,0),0))</f>
        <v>0</v>
      </c>
      <c r="I232" s="4">
        <f t="shared" si="30"/>
        <v>0</v>
      </c>
      <c r="J232" s="4">
        <f t="shared" si="27"/>
        <v>0</v>
      </c>
      <c r="K232" s="4">
        <f t="shared" si="31"/>
        <v>0</v>
      </c>
      <c r="L232" s="4">
        <f t="shared" si="32"/>
        <v>0</v>
      </c>
      <c r="M232" s="4">
        <f t="shared" si="35"/>
        <v>0</v>
      </c>
      <c r="N232" s="4">
        <f t="shared" si="33"/>
        <v>0</v>
      </c>
    </row>
    <row r="233" spans="1:14" x14ac:dyDescent="0.25">
      <c r="A233" s="15">
        <f t="shared" si="34"/>
        <v>48761</v>
      </c>
      <c r="B233">
        <f t="shared" si="28"/>
        <v>20</v>
      </c>
      <c r="C233">
        <v>232</v>
      </c>
      <c r="D233" s="4">
        <f t="shared" si="29"/>
        <v>0</v>
      </c>
      <c r="E233" s="4">
        <f>IF(ISNA(VLOOKUP(A233,'Extra aflossing'!A:F,3,0)),0,VLOOKUP(A233,'Extra aflossing'!A:F,3,0))</f>
        <v>0</v>
      </c>
      <c r="F233" s="4">
        <f>IF(A233&lt;=Invoer!$B$20,IF(M232&gt;=0,IF(M232&gt;=$H$2,($H$2-H233),M232-D233)),0)</f>
        <v>0</v>
      </c>
      <c r="G233" s="4">
        <f>IF(M232*Invoer!$B$7/12&gt;=0,M232*Invoer!$B$7/12,0)</f>
        <v>0</v>
      </c>
      <c r="H233" s="4">
        <f>ABS(PMT(Invoer!$B$7/12,360-C233+1,IF(M232&gt;=0,M232,0),0))</f>
        <v>0</v>
      </c>
      <c r="I233" s="4">
        <f t="shared" si="30"/>
        <v>0</v>
      </c>
      <c r="J233" s="4">
        <f t="shared" si="27"/>
        <v>0</v>
      </c>
      <c r="K233" s="4">
        <f t="shared" si="31"/>
        <v>0</v>
      </c>
      <c r="L233" s="4">
        <f t="shared" si="32"/>
        <v>0</v>
      </c>
      <c r="M233" s="4">
        <f t="shared" si="35"/>
        <v>0</v>
      </c>
      <c r="N233" s="4">
        <f t="shared" si="33"/>
        <v>0</v>
      </c>
    </row>
    <row r="234" spans="1:14" x14ac:dyDescent="0.25">
      <c r="A234" s="15">
        <f t="shared" si="34"/>
        <v>48792</v>
      </c>
      <c r="B234">
        <f t="shared" si="28"/>
        <v>20</v>
      </c>
      <c r="C234">
        <v>233</v>
      </c>
      <c r="D234" s="4">
        <f t="shared" si="29"/>
        <v>0</v>
      </c>
      <c r="E234" s="4">
        <f>IF(ISNA(VLOOKUP(A234,'Extra aflossing'!A:F,3,0)),0,VLOOKUP(A234,'Extra aflossing'!A:F,3,0))</f>
        <v>0</v>
      </c>
      <c r="F234" s="4">
        <f>IF(A234&lt;=Invoer!$B$20,IF(M233&gt;=0,IF(M233&gt;=$H$2,($H$2-H234),M233-D234)),0)</f>
        <v>0</v>
      </c>
      <c r="G234" s="4">
        <f>IF(M233*Invoer!$B$7/12&gt;=0,M233*Invoer!$B$7/12,0)</f>
        <v>0</v>
      </c>
      <c r="H234" s="4">
        <f>ABS(PMT(Invoer!$B$7/12,360-C234+1,IF(M233&gt;=0,M233,0),0))</f>
        <v>0</v>
      </c>
      <c r="I234" s="4">
        <f t="shared" si="30"/>
        <v>0</v>
      </c>
      <c r="J234" s="4">
        <f t="shared" si="27"/>
        <v>0</v>
      </c>
      <c r="K234" s="4">
        <f t="shared" si="31"/>
        <v>0</v>
      </c>
      <c r="L234" s="4">
        <f t="shared" si="32"/>
        <v>0</v>
      </c>
      <c r="M234" s="4">
        <f t="shared" si="35"/>
        <v>0</v>
      </c>
      <c r="N234" s="4">
        <f t="shared" si="33"/>
        <v>0</v>
      </c>
    </row>
    <row r="235" spans="1:14" x14ac:dyDescent="0.25">
      <c r="A235" s="15">
        <f t="shared" si="34"/>
        <v>48823</v>
      </c>
      <c r="B235">
        <f t="shared" si="28"/>
        <v>20</v>
      </c>
      <c r="C235">
        <v>234</v>
      </c>
      <c r="D235" s="4">
        <f t="shared" si="29"/>
        <v>0</v>
      </c>
      <c r="E235" s="4">
        <f>IF(ISNA(VLOOKUP(A235,'Extra aflossing'!A:F,3,0)),0,VLOOKUP(A235,'Extra aflossing'!A:F,3,0))</f>
        <v>0</v>
      </c>
      <c r="F235" s="4">
        <f>IF(A235&lt;=Invoer!$B$20,IF(M234&gt;=0,IF(M234&gt;=$H$2,($H$2-H235),M234-D235)),0)</f>
        <v>0</v>
      </c>
      <c r="G235" s="4">
        <f>IF(M234*Invoer!$B$7/12&gt;=0,M234*Invoer!$B$7/12,0)</f>
        <v>0</v>
      </c>
      <c r="H235" s="4">
        <f>ABS(PMT(Invoer!$B$7/12,360-C235+1,IF(M234&gt;=0,M234,0),0))</f>
        <v>0</v>
      </c>
      <c r="I235" s="4">
        <f t="shared" si="30"/>
        <v>0</v>
      </c>
      <c r="J235" s="4">
        <f t="shared" si="27"/>
        <v>0</v>
      </c>
      <c r="K235" s="4">
        <f t="shared" si="31"/>
        <v>0</v>
      </c>
      <c r="L235" s="4">
        <f t="shared" si="32"/>
        <v>0</v>
      </c>
      <c r="M235" s="4">
        <f t="shared" si="35"/>
        <v>0</v>
      </c>
      <c r="N235" s="4">
        <f t="shared" si="33"/>
        <v>0</v>
      </c>
    </row>
    <row r="236" spans="1:14" x14ac:dyDescent="0.25">
      <c r="A236" s="15">
        <f t="shared" si="34"/>
        <v>48853</v>
      </c>
      <c r="B236">
        <f t="shared" si="28"/>
        <v>20</v>
      </c>
      <c r="C236">
        <v>235</v>
      </c>
      <c r="D236" s="4">
        <f t="shared" si="29"/>
        <v>0</v>
      </c>
      <c r="E236" s="4">
        <f>IF(ISNA(VLOOKUP(A236,'Extra aflossing'!A:F,3,0)),0,VLOOKUP(A236,'Extra aflossing'!A:F,3,0))</f>
        <v>0</v>
      </c>
      <c r="F236" s="4">
        <f>IF(A236&lt;=Invoer!$B$20,IF(M235&gt;=0,IF(M235&gt;=$H$2,($H$2-H236),M235-D236)),0)</f>
        <v>0</v>
      </c>
      <c r="G236" s="4">
        <f>IF(M235*Invoer!$B$7/12&gt;=0,M235*Invoer!$B$7/12,0)</f>
        <v>0</v>
      </c>
      <c r="H236" s="4">
        <f>ABS(PMT(Invoer!$B$7/12,360-C236+1,IF(M235&gt;=0,M235,0),0))</f>
        <v>0</v>
      </c>
      <c r="I236" s="4">
        <f t="shared" si="30"/>
        <v>0</v>
      </c>
      <c r="J236" s="4">
        <f t="shared" si="27"/>
        <v>0</v>
      </c>
      <c r="K236" s="4">
        <f t="shared" si="31"/>
        <v>0</v>
      </c>
      <c r="L236" s="4">
        <f t="shared" si="32"/>
        <v>0</v>
      </c>
      <c r="M236" s="4">
        <f t="shared" si="35"/>
        <v>0</v>
      </c>
      <c r="N236" s="4">
        <f t="shared" si="33"/>
        <v>0</v>
      </c>
    </row>
    <row r="237" spans="1:14" x14ac:dyDescent="0.25">
      <c r="A237" s="15">
        <f t="shared" si="34"/>
        <v>48884</v>
      </c>
      <c r="B237">
        <f t="shared" si="28"/>
        <v>20</v>
      </c>
      <c r="C237">
        <v>236</v>
      </c>
      <c r="D237" s="4">
        <f t="shared" si="29"/>
        <v>0</v>
      </c>
      <c r="E237" s="4">
        <f>IF(ISNA(VLOOKUP(A237,'Extra aflossing'!A:F,3,0)),0,VLOOKUP(A237,'Extra aflossing'!A:F,3,0))</f>
        <v>0</v>
      </c>
      <c r="F237" s="4">
        <f>IF(A237&lt;=Invoer!$B$20,IF(M236&gt;=0,IF(M236&gt;=$H$2,($H$2-H237),M236-D237)),0)</f>
        <v>0</v>
      </c>
      <c r="G237" s="4">
        <f>IF(M236*Invoer!$B$7/12&gt;=0,M236*Invoer!$B$7/12,0)</f>
        <v>0</v>
      </c>
      <c r="H237" s="4">
        <f>ABS(PMT(Invoer!$B$7/12,360-C237+1,IF(M236&gt;=0,M236,0),0))</f>
        <v>0</v>
      </c>
      <c r="I237" s="4">
        <f t="shared" si="30"/>
        <v>0</v>
      </c>
      <c r="J237" s="4">
        <f t="shared" si="27"/>
        <v>0</v>
      </c>
      <c r="K237" s="4">
        <f t="shared" si="31"/>
        <v>0</v>
      </c>
      <c r="L237" s="4">
        <f t="shared" si="32"/>
        <v>0</v>
      </c>
      <c r="M237" s="4">
        <f t="shared" si="35"/>
        <v>0</v>
      </c>
      <c r="N237" s="4">
        <f t="shared" si="33"/>
        <v>0</v>
      </c>
    </row>
    <row r="238" spans="1:14" x14ac:dyDescent="0.25">
      <c r="A238" s="15">
        <f t="shared" si="34"/>
        <v>48914</v>
      </c>
      <c r="B238">
        <f t="shared" si="28"/>
        <v>20</v>
      </c>
      <c r="C238">
        <v>237</v>
      </c>
      <c r="D238" s="4">
        <f t="shared" si="29"/>
        <v>0</v>
      </c>
      <c r="E238" s="4">
        <f>IF(ISNA(VLOOKUP(A238,'Extra aflossing'!A:F,3,0)),0,VLOOKUP(A238,'Extra aflossing'!A:F,3,0))</f>
        <v>0</v>
      </c>
      <c r="F238" s="4">
        <f>IF(A238&lt;=Invoer!$B$20,IF(M237&gt;=0,IF(M237&gt;=$H$2,($H$2-H238),M237-D238)),0)</f>
        <v>0</v>
      </c>
      <c r="G238" s="4">
        <f>IF(M237*Invoer!$B$7/12&gt;=0,M237*Invoer!$B$7/12,0)</f>
        <v>0</v>
      </c>
      <c r="H238" s="4">
        <f>ABS(PMT(Invoer!$B$7/12,360-C238+1,IF(M237&gt;=0,M237,0),0))</f>
        <v>0</v>
      </c>
      <c r="I238" s="4">
        <f t="shared" si="30"/>
        <v>0</v>
      </c>
      <c r="J238" s="4">
        <f t="shared" si="27"/>
        <v>0</v>
      </c>
      <c r="K238" s="4">
        <f t="shared" si="31"/>
        <v>0</v>
      </c>
      <c r="L238" s="4">
        <f t="shared" si="32"/>
        <v>0</v>
      </c>
      <c r="M238" s="4">
        <f t="shared" si="35"/>
        <v>0</v>
      </c>
      <c r="N238" s="4">
        <f t="shared" si="33"/>
        <v>0</v>
      </c>
    </row>
    <row r="239" spans="1:14" x14ac:dyDescent="0.25">
      <c r="A239" s="15">
        <f t="shared" si="34"/>
        <v>48945</v>
      </c>
      <c r="B239">
        <f t="shared" si="28"/>
        <v>20</v>
      </c>
      <c r="C239">
        <v>238</v>
      </c>
      <c r="D239" s="4">
        <f t="shared" si="29"/>
        <v>0</v>
      </c>
      <c r="E239" s="4">
        <f>IF(ISNA(VLOOKUP(A239,'Extra aflossing'!A:F,3,0)),0,VLOOKUP(A239,'Extra aflossing'!A:F,3,0))</f>
        <v>0</v>
      </c>
      <c r="F239" s="4">
        <f>IF(A239&lt;=Invoer!$B$20,IF(M238&gt;=0,IF(M238&gt;=$H$2,($H$2-H239),M238-D239)),0)</f>
        <v>0</v>
      </c>
      <c r="G239" s="4">
        <f>IF(M238*Invoer!$B$7/12&gt;=0,M238*Invoer!$B$7/12,0)</f>
        <v>0</v>
      </c>
      <c r="H239" s="4">
        <f>ABS(PMT(Invoer!$B$7/12,360-C239+1,IF(M238&gt;=0,M238,0),0))</f>
        <v>0</v>
      </c>
      <c r="I239" s="4">
        <f t="shared" si="30"/>
        <v>0</v>
      </c>
      <c r="J239" s="4">
        <f t="shared" si="27"/>
        <v>0</v>
      </c>
      <c r="K239" s="4">
        <f t="shared" si="31"/>
        <v>0</v>
      </c>
      <c r="L239" s="4">
        <f t="shared" si="32"/>
        <v>0</v>
      </c>
      <c r="M239" s="4">
        <f t="shared" si="35"/>
        <v>0</v>
      </c>
      <c r="N239" s="4">
        <f t="shared" si="33"/>
        <v>0</v>
      </c>
    </row>
    <row r="240" spans="1:14" x14ac:dyDescent="0.25">
      <c r="A240" s="15">
        <f t="shared" si="34"/>
        <v>48976</v>
      </c>
      <c r="B240">
        <f t="shared" si="28"/>
        <v>20</v>
      </c>
      <c r="C240">
        <v>239</v>
      </c>
      <c r="D240" s="4">
        <f t="shared" si="29"/>
        <v>0</v>
      </c>
      <c r="E240" s="4">
        <f>IF(ISNA(VLOOKUP(A240,'Extra aflossing'!A:F,3,0)),0,VLOOKUP(A240,'Extra aflossing'!A:F,3,0))</f>
        <v>0</v>
      </c>
      <c r="F240" s="4">
        <f>IF(A240&lt;=Invoer!$B$20,IF(M239&gt;=0,IF(M239&gt;=$H$2,($H$2-H240),M239-D240)),0)</f>
        <v>0</v>
      </c>
      <c r="G240" s="4">
        <f>IF(M239*Invoer!$B$7/12&gt;=0,M239*Invoer!$B$7/12,0)</f>
        <v>0</v>
      </c>
      <c r="H240" s="4">
        <f>ABS(PMT(Invoer!$B$7/12,360-C240+1,IF(M239&gt;=0,M239,0),0))</f>
        <v>0</v>
      </c>
      <c r="I240" s="4">
        <f t="shared" si="30"/>
        <v>0</v>
      </c>
      <c r="J240" s="4">
        <f t="shared" si="27"/>
        <v>0</v>
      </c>
      <c r="K240" s="4">
        <f t="shared" si="31"/>
        <v>0</v>
      </c>
      <c r="L240" s="4">
        <f t="shared" si="32"/>
        <v>0</v>
      </c>
      <c r="M240" s="4">
        <f t="shared" si="35"/>
        <v>0</v>
      </c>
      <c r="N240" s="4">
        <f t="shared" si="33"/>
        <v>0</v>
      </c>
    </row>
    <row r="241" spans="1:14" x14ac:dyDescent="0.25">
      <c r="A241" s="15">
        <f t="shared" si="34"/>
        <v>49004</v>
      </c>
      <c r="B241">
        <f t="shared" si="28"/>
        <v>20</v>
      </c>
      <c r="C241">
        <v>240</v>
      </c>
      <c r="D241" s="4">
        <f t="shared" si="29"/>
        <v>0</v>
      </c>
      <c r="E241" s="4">
        <f>IF(ISNA(VLOOKUP(A241,'Extra aflossing'!A:F,3,0)),0,VLOOKUP(A241,'Extra aflossing'!A:F,3,0))</f>
        <v>0</v>
      </c>
      <c r="F241" s="4">
        <f>IF(A241&lt;=Invoer!$B$20,IF(M240&gt;=0,IF(M240&gt;=$H$2,($H$2-H241),M240-D241)),0)</f>
        <v>0</v>
      </c>
      <c r="G241" s="4">
        <f>IF(M240*Invoer!$B$7/12&gt;=0,M240*Invoer!$B$7/12,0)</f>
        <v>0</v>
      </c>
      <c r="H241" s="4">
        <f>ABS(PMT(Invoer!$B$7/12,360-C241+1,IF(M240&gt;=0,M240,0),0))</f>
        <v>0</v>
      </c>
      <c r="I241" s="4">
        <f t="shared" si="30"/>
        <v>0</v>
      </c>
      <c r="J241" s="4">
        <f t="shared" si="27"/>
        <v>0</v>
      </c>
      <c r="K241" s="4">
        <f t="shared" si="31"/>
        <v>0</v>
      </c>
      <c r="L241" s="4">
        <f t="shared" si="32"/>
        <v>0</v>
      </c>
      <c r="M241" s="4">
        <f t="shared" si="35"/>
        <v>0</v>
      </c>
      <c r="N241" s="4">
        <f t="shared" si="33"/>
        <v>0</v>
      </c>
    </row>
    <row r="242" spans="1:14" x14ac:dyDescent="0.25">
      <c r="A242" s="15">
        <f t="shared" si="34"/>
        <v>49035</v>
      </c>
      <c r="B242">
        <f t="shared" si="28"/>
        <v>21</v>
      </c>
      <c r="C242">
        <v>241</v>
      </c>
      <c r="D242" s="4">
        <f t="shared" si="29"/>
        <v>0</v>
      </c>
      <c r="E242" s="4">
        <f>IF(ISNA(VLOOKUP(A242,'Extra aflossing'!A:F,3,0)),0,VLOOKUP(A242,'Extra aflossing'!A:F,3,0))</f>
        <v>0</v>
      </c>
      <c r="F242" s="4">
        <f>IF(A242&lt;=Invoer!$B$20,IF(M241&gt;=0,IF(M241&gt;=$H$2,($H$2-H242),M241-D242)),0)</f>
        <v>0</v>
      </c>
      <c r="G242" s="4">
        <f>IF(M241*Invoer!$B$7/12&gt;=0,M241*Invoer!$B$7/12,0)</f>
        <v>0</v>
      </c>
      <c r="H242" s="4">
        <f>ABS(PMT(Invoer!$B$7/12,360-C242+1,IF(M241&gt;=0,M241,0),0))</f>
        <v>0</v>
      </c>
      <c r="I242" s="4">
        <f t="shared" si="30"/>
        <v>0</v>
      </c>
      <c r="J242" s="4">
        <f t="shared" si="27"/>
        <v>0</v>
      </c>
      <c r="K242" s="4">
        <f t="shared" si="31"/>
        <v>0</v>
      </c>
      <c r="L242" s="4">
        <f t="shared" si="32"/>
        <v>0</v>
      </c>
      <c r="M242" s="4">
        <f t="shared" si="35"/>
        <v>0</v>
      </c>
      <c r="N242" s="4">
        <f t="shared" si="33"/>
        <v>0</v>
      </c>
    </row>
    <row r="243" spans="1:14" x14ac:dyDescent="0.25">
      <c r="A243" s="15">
        <f t="shared" si="34"/>
        <v>49065</v>
      </c>
      <c r="B243">
        <f t="shared" si="28"/>
        <v>21</v>
      </c>
      <c r="C243">
        <v>242</v>
      </c>
      <c r="D243" s="4">
        <f t="shared" si="29"/>
        <v>0</v>
      </c>
      <c r="E243" s="4">
        <f>IF(ISNA(VLOOKUP(A243,'Extra aflossing'!A:F,3,0)),0,VLOOKUP(A243,'Extra aflossing'!A:F,3,0))</f>
        <v>0</v>
      </c>
      <c r="F243" s="4">
        <f>IF(A243&lt;=Invoer!$B$20,IF(M242&gt;=0,IF(M242&gt;=$H$2,($H$2-H243),M242-D243)),0)</f>
        <v>0</v>
      </c>
      <c r="G243" s="4">
        <f>IF(M242*Invoer!$B$7/12&gt;=0,M242*Invoer!$B$7/12,0)</f>
        <v>0</v>
      </c>
      <c r="H243" s="4">
        <f>ABS(PMT(Invoer!$B$7/12,360-C243+1,IF(M242&gt;=0,M242,0),0))</f>
        <v>0</v>
      </c>
      <c r="I243" s="4">
        <f t="shared" si="30"/>
        <v>0</v>
      </c>
      <c r="J243" s="4">
        <f t="shared" si="27"/>
        <v>0</v>
      </c>
      <c r="K243" s="4">
        <f t="shared" si="31"/>
        <v>0</v>
      </c>
      <c r="L243" s="4">
        <f t="shared" si="32"/>
        <v>0</v>
      </c>
      <c r="M243" s="4">
        <f t="shared" si="35"/>
        <v>0</v>
      </c>
      <c r="N243" s="4">
        <f t="shared" si="33"/>
        <v>0</v>
      </c>
    </row>
    <row r="244" spans="1:14" x14ac:dyDescent="0.25">
      <c r="A244" s="15">
        <f t="shared" si="34"/>
        <v>49096</v>
      </c>
      <c r="B244">
        <f t="shared" si="28"/>
        <v>21</v>
      </c>
      <c r="C244">
        <v>243</v>
      </c>
      <c r="D244" s="4">
        <f t="shared" si="29"/>
        <v>0</v>
      </c>
      <c r="E244" s="4">
        <f>IF(ISNA(VLOOKUP(A244,'Extra aflossing'!A:F,3,0)),0,VLOOKUP(A244,'Extra aflossing'!A:F,3,0))</f>
        <v>0</v>
      </c>
      <c r="F244" s="4">
        <f>IF(A244&lt;=Invoer!$B$20,IF(M243&gt;=0,IF(M243&gt;=$H$2,($H$2-H244),M243-D244)),0)</f>
        <v>0</v>
      </c>
      <c r="G244" s="4">
        <f>IF(M243*Invoer!$B$7/12&gt;=0,M243*Invoer!$B$7/12,0)</f>
        <v>0</v>
      </c>
      <c r="H244" s="4">
        <f>ABS(PMT(Invoer!$B$7/12,360-C244+1,IF(M243&gt;=0,M243,0),0))</f>
        <v>0</v>
      </c>
      <c r="I244" s="4">
        <f t="shared" si="30"/>
        <v>0</v>
      </c>
      <c r="J244" s="4">
        <f t="shared" si="27"/>
        <v>0</v>
      </c>
      <c r="K244" s="4">
        <f t="shared" si="31"/>
        <v>0</v>
      </c>
      <c r="L244" s="4">
        <f t="shared" si="32"/>
        <v>0</v>
      </c>
      <c r="M244" s="4">
        <f t="shared" si="35"/>
        <v>0</v>
      </c>
      <c r="N244" s="4">
        <f t="shared" si="33"/>
        <v>0</v>
      </c>
    </row>
    <row r="245" spans="1:14" x14ac:dyDescent="0.25">
      <c r="A245" s="15">
        <f t="shared" si="34"/>
        <v>49126</v>
      </c>
      <c r="B245">
        <f t="shared" si="28"/>
        <v>21</v>
      </c>
      <c r="C245">
        <v>244</v>
      </c>
      <c r="D245" s="4">
        <f t="shared" si="29"/>
        <v>0</v>
      </c>
      <c r="E245" s="4">
        <f>IF(ISNA(VLOOKUP(A245,'Extra aflossing'!A:F,3,0)),0,VLOOKUP(A245,'Extra aflossing'!A:F,3,0))</f>
        <v>0</v>
      </c>
      <c r="F245" s="4">
        <f>IF(A245&lt;=Invoer!$B$20,IF(M244&gt;=0,IF(M244&gt;=$H$2,($H$2-H245),M244-D245)),0)</f>
        <v>0</v>
      </c>
      <c r="G245" s="4">
        <f>IF(M244*Invoer!$B$7/12&gt;=0,M244*Invoer!$B$7/12,0)</f>
        <v>0</v>
      </c>
      <c r="H245" s="4">
        <f>ABS(PMT(Invoer!$B$7/12,360-C245+1,IF(M244&gt;=0,M244,0),0))</f>
        <v>0</v>
      </c>
      <c r="I245" s="4">
        <f t="shared" si="30"/>
        <v>0</v>
      </c>
      <c r="J245" s="4">
        <f t="shared" si="27"/>
        <v>0</v>
      </c>
      <c r="K245" s="4">
        <f t="shared" si="31"/>
        <v>0</v>
      </c>
      <c r="L245" s="4">
        <f t="shared" si="32"/>
        <v>0</v>
      </c>
      <c r="M245" s="4">
        <f t="shared" si="35"/>
        <v>0</v>
      </c>
      <c r="N245" s="4">
        <f t="shared" si="33"/>
        <v>0</v>
      </c>
    </row>
    <row r="246" spans="1:14" x14ac:dyDescent="0.25">
      <c r="A246" s="15">
        <f t="shared" si="34"/>
        <v>49157</v>
      </c>
      <c r="B246">
        <f t="shared" si="28"/>
        <v>21</v>
      </c>
      <c r="C246">
        <v>245</v>
      </c>
      <c r="D246" s="4">
        <f t="shared" si="29"/>
        <v>0</v>
      </c>
      <c r="E246" s="4">
        <f>IF(ISNA(VLOOKUP(A246,'Extra aflossing'!A:F,3,0)),0,VLOOKUP(A246,'Extra aflossing'!A:F,3,0))</f>
        <v>0</v>
      </c>
      <c r="F246" s="4">
        <f>IF(A246&lt;=Invoer!$B$20,IF(M245&gt;=0,IF(M245&gt;=$H$2,($H$2-H246),M245-D246)),0)</f>
        <v>0</v>
      </c>
      <c r="G246" s="4">
        <f>IF(M245*Invoer!$B$7/12&gt;=0,M245*Invoer!$B$7/12,0)</f>
        <v>0</v>
      </c>
      <c r="H246" s="4">
        <f>ABS(PMT(Invoer!$B$7/12,360-C246+1,IF(M245&gt;=0,M245,0),0))</f>
        <v>0</v>
      </c>
      <c r="I246" s="4">
        <f t="shared" si="30"/>
        <v>0</v>
      </c>
      <c r="J246" s="4">
        <f t="shared" si="27"/>
        <v>0</v>
      </c>
      <c r="K246" s="4">
        <f t="shared" si="31"/>
        <v>0</v>
      </c>
      <c r="L246" s="4">
        <f t="shared" si="32"/>
        <v>0</v>
      </c>
      <c r="M246" s="4">
        <f t="shared" si="35"/>
        <v>0</v>
      </c>
      <c r="N246" s="4">
        <f t="shared" si="33"/>
        <v>0</v>
      </c>
    </row>
    <row r="247" spans="1:14" x14ac:dyDescent="0.25">
      <c r="A247" s="15">
        <f t="shared" si="34"/>
        <v>49188</v>
      </c>
      <c r="B247">
        <f t="shared" si="28"/>
        <v>21</v>
      </c>
      <c r="C247">
        <v>246</v>
      </c>
      <c r="D247" s="4">
        <f t="shared" si="29"/>
        <v>0</v>
      </c>
      <c r="E247" s="4">
        <f>IF(ISNA(VLOOKUP(A247,'Extra aflossing'!A:F,3,0)),0,VLOOKUP(A247,'Extra aflossing'!A:F,3,0))</f>
        <v>0</v>
      </c>
      <c r="F247" s="4">
        <f>IF(A247&lt;=Invoer!$B$20,IF(M246&gt;=0,IF(M246&gt;=$H$2,($H$2-H247),M246-D247)),0)</f>
        <v>0</v>
      </c>
      <c r="G247" s="4">
        <f>IF(M246*Invoer!$B$7/12&gt;=0,M246*Invoer!$B$7/12,0)</f>
        <v>0</v>
      </c>
      <c r="H247" s="4">
        <f>ABS(PMT(Invoer!$B$7/12,360-C247+1,IF(M246&gt;=0,M246,0),0))</f>
        <v>0</v>
      </c>
      <c r="I247" s="4">
        <f t="shared" si="30"/>
        <v>0</v>
      </c>
      <c r="J247" s="4">
        <f t="shared" si="27"/>
        <v>0</v>
      </c>
      <c r="K247" s="4">
        <f t="shared" si="31"/>
        <v>0</v>
      </c>
      <c r="L247" s="4">
        <f t="shared" si="32"/>
        <v>0</v>
      </c>
      <c r="M247" s="4">
        <f t="shared" si="35"/>
        <v>0</v>
      </c>
      <c r="N247" s="4">
        <f t="shared" si="33"/>
        <v>0</v>
      </c>
    </row>
    <row r="248" spans="1:14" x14ac:dyDescent="0.25">
      <c r="A248" s="15">
        <f t="shared" si="34"/>
        <v>49218</v>
      </c>
      <c r="B248">
        <f t="shared" si="28"/>
        <v>21</v>
      </c>
      <c r="C248">
        <v>247</v>
      </c>
      <c r="D248" s="4">
        <f t="shared" si="29"/>
        <v>0</v>
      </c>
      <c r="E248" s="4">
        <f>IF(ISNA(VLOOKUP(A248,'Extra aflossing'!A:F,3,0)),0,VLOOKUP(A248,'Extra aflossing'!A:F,3,0))</f>
        <v>0</v>
      </c>
      <c r="F248" s="4">
        <f>IF(A248&lt;=Invoer!$B$20,IF(M247&gt;=0,IF(M247&gt;=$H$2,($H$2-H248),M247-D248)),0)</f>
        <v>0</v>
      </c>
      <c r="G248" s="4">
        <f>IF(M247*Invoer!$B$7/12&gt;=0,M247*Invoer!$B$7/12,0)</f>
        <v>0</v>
      </c>
      <c r="H248" s="4">
        <f>ABS(PMT(Invoer!$B$7/12,360-C248+1,IF(M247&gt;=0,M247,0),0))</f>
        <v>0</v>
      </c>
      <c r="I248" s="4">
        <f t="shared" si="30"/>
        <v>0</v>
      </c>
      <c r="J248" s="4">
        <f t="shared" si="27"/>
        <v>0</v>
      </c>
      <c r="K248" s="4">
        <f t="shared" si="31"/>
        <v>0</v>
      </c>
      <c r="L248" s="4">
        <f t="shared" si="32"/>
        <v>0</v>
      </c>
      <c r="M248" s="4">
        <f t="shared" si="35"/>
        <v>0</v>
      </c>
      <c r="N248" s="4">
        <f t="shared" si="33"/>
        <v>0</v>
      </c>
    </row>
    <row r="249" spans="1:14" x14ac:dyDescent="0.25">
      <c r="A249" s="15">
        <f t="shared" si="34"/>
        <v>49249</v>
      </c>
      <c r="B249">
        <f t="shared" si="28"/>
        <v>21</v>
      </c>
      <c r="C249">
        <v>248</v>
      </c>
      <c r="D249" s="4">
        <f t="shared" si="29"/>
        <v>0</v>
      </c>
      <c r="E249" s="4">
        <f>IF(ISNA(VLOOKUP(A249,'Extra aflossing'!A:F,3,0)),0,VLOOKUP(A249,'Extra aflossing'!A:F,3,0))</f>
        <v>0</v>
      </c>
      <c r="F249" s="4">
        <f>IF(A249&lt;=Invoer!$B$20,IF(M248&gt;=0,IF(M248&gt;=$H$2,($H$2-H249),M248-D249)),0)</f>
        <v>0</v>
      </c>
      <c r="G249" s="4">
        <f>IF(M248*Invoer!$B$7/12&gt;=0,M248*Invoer!$B$7/12,0)</f>
        <v>0</v>
      </c>
      <c r="H249" s="4">
        <f>ABS(PMT(Invoer!$B$7/12,360-C249+1,IF(M248&gt;=0,M248,0),0))</f>
        <v>0</v>
      </c>
      <c r="I249" s="4">
        <f t="shared" si="30"/>
        <v>0</v>
      </c>
      <c r="J249" s="4">
        <f t="shared" si="27"/>
        <v>0</v>
      </c>
      <c r="K249" s="4">
        <f t="shared" si="31"/>
        <v>0</v>
      </c>
      <c r="L249" s="4">
        <f t="shared" si="32"/>
        <v>0</v>
      </c>
      <c r="M249" s="4">
        <f t="shared" si="35"/>
        <v>0</v>
      </c>
      <c r="N249" s="4">
        <f t="shared" si="33"/>
        <v>0</v>
      </c>
    </row>
    <row r="250" spans="1:14" x14ac:dyDescent="0.25">
      <c r="A250" s="15">
        <f t="shared" si="34"/>
        <v>49279</v>
      </c>
      <c r="B250">
        <f t="shared" si="28"/>
        <v>21</v>
      </c>
      <c r="C250">
        <v>249</v>
      </c>
      <c r="D250" s="4">
        <f t="shared" si="29"/>
        <v>0</v>
      </c>
      <c r="E250" s="4">
        <f>IF(ISNA(VLOOKUP(A250,'Extra aflossing'!A:F,3,0)),0,VLOOKUP(A250,'Extra aflossing'!A:F,3,0))</f>
        <v>0</v>
      </c>
      <c r="F250" s="4">
        <f>IF(A250&lt;=Invoer!$B$20,IF(M249&gt;=0,IF(M249&gt;=$H$2,($H$2-H250),M249-D250)),0)</f>
        <v>0</v>
      </c>
      <c r="G250" s="4">
        <f>IF(M249*Invoer!$B$7/12&gt;=0,M249*Invoer!$B$7/12,0)</f>
        <v>0</v>
      </c>
      <c r="H250" s="4">
        <f>ABS(PMT(Invoer!$B$7/12,360-C250+1,IF(M249&gt;=0,M249,0),0))</f>
        <v>0</v>
      </c>
      <c r="I250" s="4">
        <f t="shared" si="30"/>
        <v>0</v>
      </c>
      <c r="J250" s="4">
        <f t="shared" si="27"/>
        <v>0</v>
      </c>
      <c r="K250" s="4">
        <f t="shared" si="31"/>
        <v>0</v>
      </c>
      <c r="L250" s="4">
        <f t="shared" si="32"/>
        <v>0</v>
      </c>
      <c r="M250" s="4">
        <f t="shared" si="35"/>
        <v>0</v>
      </c>
      <c r="N250" s="4">
        <f t="shared" si="33"/>
        <v>0</v>
      </c>
    </row>
    <row r="251" spans="1:14" x14ac:dyDescent="0.25">
      <c r="A251" s="15">
        <f t="shared" si="34"/>
        <v>49310</v>
      </c>
      <c r="B251">
        <f t="shared" si="28"/>
        <v>21</v>
      </c>
      <c r="C251">
        <v>250</v>
      </c>
      <c r="D251" s="4">
        <f t="shared" si="29"/>
        <v>0</v>
      </c>
      <c r="E251" s="4">
        <f>IF(ISNA(VLOOKUP(A251,'Extra aflossing'!A:F,3,0)),0,VLOOKUP(A251,'Extra aflossing'!A:F,3,0))</f>
        <v>0</v>
      </c>
      <c r="F251" s="4">
        <f>IF(A251&lt;=Invoer!$B$20,IF(M250&gt;=0,IF(M250&gt;=$H$2,($H$2-H251),M250-D251)),0)</f>
        <v>0</v>
      </c>
      <c r="G251" s="4">
        <f>IF(M250*Invoer!$B$7/12&gt;=0,M250*Invoer!$B$7/12,0)</f>
        <v>0</v>
      </c>
      <c r="H251" s="4">
        <f>ABS(PMT(Invoer!$B$7/12,360-C251+1,IF(M250&gt;=0,M250,0),0))</f>
        <v>0</v>
      </c>
      <c r="I251" s="4">
        <f t="shared" si="30"/>
        <v>0</v>
      </c>
      <c r="J251" s="4">
        <f t="shared" si="27"/>
        <v>0</v>
      </c>
      <c r="K251" s="4">
        <f t="shared" si="31"/>
        <v>0</v>
      </c>
      <c r="L251" s="4">
        <f t="shared" si="32"/>
        <v>0</v>
      </c>
      <c r="M251" s="4">
        <f t="shared" si="35"/>
        <v>0</v>
      </c>
      <c r="N251" s="4">
        <f t="shared" si="33"/>
        <v>0</v>
      </c>
    </row>
    <row r="252" spans="1:14" x14ac:dyDescent="0.25">
      <c r="A252" s="15">
        <f t="shared" si="34"/>
        <v>49341</v>
      </c>
      <c r="B252">
        <f t="shared" si="28"/>
        <v>21</v>
      </c>
      <c r="C252">
        <v>251</v>
      </c>
      <c r="D252" s="4">
        <f t="shared" si="29"/>
        <v>0</v>
      </c>
      <c r="E252" s="4">
        <f>IF(ISNA(VLOOKUP(A252,'Extra aflossing'!A:F,3,0)),0,VLOOKUP(A252,'Extra aflossing'!A:F,3,0))</f>
        <v>0</v>
      </c>
      <c r="F252" s="4">
        <f>IF(A252&lt;=Invoer!$B$20,IF(M251&gt;=0,IF(M251&gt;=$H$2,($H$2-H252),M251-D252)),0)</f>
        <v>0</v>
      </c>
      <c r="G252" s="4">
        <f>IF(M251*Invoer!$B$7/12&gt;=0,M251*Invoer!$B$7/12,0)</f>
        <v>0</v>
      </c>
      <c r="H252" s="4">
        <f>ABS(PMT(Invoer!$B$7/12,360-C252+1,IF(M251&gt;=0,M251,0),0))</f>
        <v>0</v>
      </c>
      <c r="I252" s="4">
        <f t="shared" si="30"/>
        <v>0</v>
      </c>
      <c r="J252" s="4">
        <f t="shared" si="27"/>
        <v>0</v>
      </c>
      <c r="K252" s="4">
        <f t="shared" si="31"/>
        <v>0</v>
      </c>
      <c r="L252" s="4">
        <f t="shared" si="32"/>
        <v>0</v>
      </c>
      <c r="M252" s="4">
        <f t="shared" si="35"/>
        <v>0</v>
      </c>
      <c r="N252" s="4">
        <f t="shared" si="33"/>
        <v>0</v>
      </c>
    </row>
    <row r="253" spans="1:14" x14ac:dyDescent="0.25">
      <c r="A253" s="15">
        <f t="shared" si="34"/>
        <v>49369</v>
      </c>
      <c r="B253">
        <f t="shared" si="28"/>
        <v>21</v>
      </c>
      <c r="C253">
        <v>252</v>
      </c>
      <c r="D253" s="4">
        <f t="shared" si="29"/>
        <v>0</v>
      </c>
      <c r="E253" s="4">
        <f>IF(ISNA(VLOOKUP(A253,'Extra aflossing'!A:F,3,0)),0,VLOOKUP(A253,'Extra aflossing'!A:F,3,0))</f>
        <v>0</v>
      </c>
      <c r="F253" s="4">
        <f>IF(A253&lt;=Invoer!$B$20,IF(M252&gt;=0,IF(M252&gt;=$H$2,($H$2-H253),M252-D253)),0)</f>
        <v>0</v>
      </c>
      <c r="G253" s="4">
        <f>IF(M252*Invoer!$B$7/12&gt;=0,M252*Invoer!$B$7/12,0)</f>
        <v>0</v>
      </c>
      <c r="H253" s="4">
        <f>ABS(PMT(Invoer!$B$7/12,360-C253+1,IF(M252&gt;=0,M252,0),0))</f>
        <v>0</v>
      </c>
      <c r="I253" s="4">
        <f t="shared" si="30"/>
        <v>0</v>
      </c>
      <c r="J253" s="4">
        <f t="shared" si="27"/>
        <v>0</v>
      </c>
      <c r="K253" s="4">
        <f t="shared" si="31"/>
        <v>0</v>
      </c>
      <c r="L253" s="4">
        <f t="shared" si="32"/>
        <v>0</v>
      </c>
      <c r="M253" s="4">
        <f t="shared" si="35"/>
        <v>0</v>
      </c>
      <c r="N253" s="4">
        <f t="shared" si="33"/>
        <v>0</v>
      </c>
    </row>
    <row r="254" spans="1:14" x14ac:dyDescent="0.25">
      <c r="A254" s="15">
        <f t="shared" si="34"/>
        <v>49400</v>
      </c>
      <c r="B254">
        <f t="shared" si="28"/>
        <v>22</v>
      </c>
      <c r="C254">
        <v>253</v>
      </c>
      <c r="D254" s="4">
        <f t="shared" si="29"/>
        <v>0</v>
      </c>
      <c r="E254" s="4">
        <f>IF(ISNA(VLOOKUP(A254,'Extra aflossing'!A:F,3,0)),0,VLOOKUP(A254,'Extra aflossing'!A:F,3,0))</f>
        <v>0</v>
      </c>
      <c r="F254" s="4">
        <f>IF(A254&lt;=Invoer!$B$20,IF(M253&gt;=0,IF(M253&gt;=$H$2,($H$2-H254),M253-D254)),0)</f>
        <v>0</v>
      </c>
      <c r="G254" s="4">
        <f>IF(M253*Invoer!$B$7/12&gt;=0,M253*Invoer!$B$7/12,0)</f>
        <v>0</v>
      </c>
      <c r="H254" s="4">
        <f>ABS(PMT(Invoer!$B$7/12,360-C254+1,IF(M253&gt;=0,M253,0),0))</f>
        <v>0</v>
      </c>
      <c r="I254" s="4">
        <f t="shared" si="30"/>
        <v>0</v>
      </c>
      <c r="J254" s="4">
        <f t="shared" si="27"/>
        <v>0</v>
      </c>
      <c r="K254" s="4">
        <f t="shared" si="31"/>
        <v>0</v>
      </c>
      <c r="L254" s="4">
        <f t="shared" si="32"/>
        <v>0</v>
      </c>
      <c r="M254" s="4">
        <f t="shared" si="35"/>
        <v>0</v>
      </c>
      <c r="N254" s="4">
        <f t="shared" si="33"/>
        <v>0</v>
      </c>
    </row>
    <row r="255" spans="1:14" x14ac:dyDescent="0.25">
      <c r="A255" s="15">
        <f t="shared" si="34"/>
        <v>49430</v>
      </c>
      <c r="B255">
        <f t="shared" si="28"/>
        <v>22</v>
      </c>
      <c r="C255">
        <v>254</v>
      </c>
      <c r="D255" s="4">
        <f t="shared" si="29"/>
        <v>0</v>
      </c>
      <c r="E255" s="4">
        <f>IF(ISNA(VLOOKUP(A255,'Extra aflossing'!A:F,3,0)),0,VLOOKUP(A255,'Extra aflossing'!A:F,3,0))</f>
        <v>0</v>
      </c>
      <c r="F255" s="4">
        <f>IF(A255&lt;=Invoer!$B$20,IF(M254&gt;=0,IF(M254&gt;=$H$2,($H$2-H255),M254-D255)),0)</f>
        <v>0</v>
      </c>
      <c r="G255" s="4">
        <f>IF(M254*Invoer!$B$7/12&gt;=0,M254*Invoer!$B$7/12,0)</f>
        <v>0</v>
      </c>
      <c r="H255" s="4">
        <f>ABS(PMT(Invoer!$B$7/12,360-C255+1,IF(M254&gt;=0,M254,0),0))</f>
        <v>0</v>
      </c>
      <c r="I255" s="4">
        <f t="shared" si="30"/>
        <v>0</v>
      </c>
      <c r="J255" s="4">
        <f t="shared" si="27"/>
        <v>0</v>
      </c>
      <c r="K255" s="4">
        <f t="shared" si="31"/>
        <v>0</v>
      </c>
      <c r="L255" s="4">
        <f t="shared" si="32"/>
        <v>0</v>
      </c>
      <c r="M255" s="4">
        <f t="shared" si="35"/>
        <v>0</v>
      </c>
      <c r="N255" s="4">
        <f t="shared" si="33"/>
        <v>0</v>
      </c>
    </row>
    <row r="256" spans="1:14" x14ac:dyDescent="0.25">
      <c r="A256" s="15">
        <f t="shared" si="34"/>
        <v>49461</v>
      </c>
      <c r="B256">
        <f t="shared" si="28"/>
        <v>22</v>
      </c>
      <c r="C256">
        <v>255</v>
      </c>
      <c r="D256" s="4">
        <f t="shared" si="29"/>
        <v>0</v>
      </c>
      <c r="E256" s="4">
        <f>IF(ISNA(VLOOKUP(A256,'Extra aflossing'!A:F,3,0)),0,VLOOKUP(A256,'Extra aflossing'!A:F,3,0))</f>
        <v>0</v>
      </c>
      <c r="F256" s="4">
        <f>IF(A256&lt;=Invoer!$B$20,IF(M255&gt;=0,IF(M255&gt;=$H$2,($H$2-H256),M255-D256)),0)</f>
        <v>0</v>
      </c>
      <c r="G256" s="4">
        <f>IF(M255*Invoer!$B$7/12&gt;=0,M255*Invoer!$B$7/12,0)</f>
        <v>0</v>
      </c>
      <c r="H256" s="4">
        <f>ABS(PMT(Invoer!$B$7/12,360-C256+1,IF(M255&gt;=0,M255,0),0))</f>
        <v>0</v>
      </c>
      <c r="I256" s="4">
        <f t="shared" si="30"/>
        <v>0</v>
      </c>
      <c r="J256" s="4">
        <f t="shared" si="27"/>
        <v>0</v>
      </c>
      <c r="K256" s="4">
        <f t="shared" si="31"/>
        <v>0</v>
      </c>
      <c r="L256" s="4">
        <f t="shared" si="32"/>
        <v>0</v>
      </c>
      <c r="M256" s="4">
        <f t="shared" si="35"/>
        <v>0</v>
      </c>
      <c r="N256" s="4">
        <f t="shared" si="33"/>
        <v>0</v>
      </c>
    </row>
    <row r="257" spans="1:14" x14ac:dyDescent="0.25">
      <c r="A257" s="15">
        <f t="shared" si="34"/>
        <v>49491</v>
      </c>
      <c r="B257">
        <f t="shared" si="28"/>
        <v>22</v>
      </c>
      <c r="C257">
        <v>256</v>
      </c>
      <c r="D257" s="4">
        <f t="shared" si="29"/>
        <v>0</v>
      </c>
      <c r="E257" s="4">
        <f>IF(ISNA(VLOOKUP(A257,'Extra aflossing'!A:F,3,0)),0,VLOOKUP(A257,'Extra aflossing'!A:F,3,0))</f>
        <v>0</v>
      </c>
      <c r="F257" s="4">
        <f>IF(A257&lt;=Invoer!$B$20,IF(M256&gt;=0,IF(M256&gt;=$H$2,($H$2-H257),M256-D257)),0)</f>
        <v>0</v>
      </c>
      <c r="G257" s="4">
        <f>IF(M256*Invoer!$B$7/12&gt;=0,M256*Invoer!$B$7/12,0)</f>
        <v>0</v>
      </c>
      <c r="H257" s="4">
        <f>ABS(PMT(Invoer!$B$7/12,360-C257+1,IF(M256&gt;=0,M256,0),0))</f>
        <v>0</v>
      </c>
      <c r="I257" s="4">
        <f t="shared" si="30"/>
        <v>0</v>
      </c>
      <c r="J257" s="4">
        <f t="shared" si="27"/>
        <v>0</v>
      </c>
      <c r="K257" s="4">
        <f t="shared" si="31"/>
        <v>0</v>
      </c>
      <c r="L257" s="4">
        <f t="shared" si="32"/>
        <v>0</v>
      </c>
      <c r="M257" s="4">
        <f t="shared" si="35"/>
        <v>0</v>
      </c>
      <c r="N257" s="4">
        <f t="shared" si="33"/>
        <v>0</v>
      </c>
    </row>
    <row r="258" spans="1:14" x14ac:dyDescent="0.25">
      <c r="A258" s="15">
        <f t="shared" si="34"/>
        <v>49522</v>
      </c>
      <c r="B258">
        <f t="shared" si="28"/>
        <v>22</v>
      </c>
      <c r="C258">
        <v>257</v>
      </c>
      <c r="D258" s="4">
        <f t="shared" si="29"/>
        <v>0</v>
      </c>
      <c r="E258" s="4">
        <f>IF(ISNA(VLOOKUP(A258,'Extra aflossing'!A:F,3,0)),0,VLOOKUP(A258,'Extra aflossing'!A:F,3,0))</f>
        <v>0</v>
      </c>
      <c r="F258" s="4">
        <f>IF(A258&lt;=Invoer!$B$20,IF(M257&gt;=0,IF(M257&gt;=$H$2,($H$2-H258),M257-D258)),0)</f>
        <v>0</v>
      </c>
      <c r="G258" s="4">
        <f>IF(M257*Invoer!$B$7/12&gt;=0,M257*Invoer!$B$7/12,0)</f>
        <v>0</v>
      </c>
      <c r="H258" s="4">
        <f>ABS(PMT(Invoer!$B$7/12,360-C258+1,IF(M257&gt;=0,M257,0),0))</f>
        <v>0</v>
      </c>
      <c r="I258" s="4">
        <f t="shared" si="30"/>
        <v>0</v>
      </c>
      <c r="J258" s="4">
        <f t="shared" ref="J258:J321" si="36">H258-I258</f>
        <v>0</v>
      </c>
      <c r="K258" s="4">
        <f t="shared" si="31"/>
        <v>0</v>
      </c>
      <c r="L258" s="4">
        <f t="shared" si="32"/>
        <v>0</v>
      </c>
      <c r="M258" s="4">
        <f t="shared" si="35"/>
        <v>0</v>
      </c>
      <c r="N258" s="4">
        <f t="shared" si="33"/>
        <v>0</v>
      </c>
    </row>
    <row r="259" spans="1:14" x14ac:dyDescent="0.25">
      <c r="A259" s="15">
        <f t="shared" si="34"/>
        <v>49553</v>
      </c>
      <c r="B259">
        <f t="shared" ref="B259:B322" si="37">CEILING(C259/12,1)</f>
        <v>22</v>
      </c>
      <c r="C259">
        <v>258</v>
      </c>
      <c r="D259" s="4">
        <f t="shared" ref="D259:D322" si="38">H259-G259</f>
        <v>0</v>
      </c>
      <c r="E259" s="4">
        <f>IF(ISNA(VLOOKUP(A259,'Extra aflossing'!A:F,3,0)),0,VLOOKUP(A259,'Extra aflossing'!A:F,3,0))</f>
        <v>0</v>
      </c>
      <c r="F259" s="4">
        <f>IF(A259&lt;=Invoer!$B$20,IF(M258&gt;=0,IF(M258&gt;=$H$2,($H$2-H259),M258-D259)),0)</f>
        <v>0</v>
      </c>
      <c r="G259" s="4">
        <f>IF(M258*Invoer!$B$7/12&gt;=0,M258*Invoer!$B$7/12,0)</f>
        <v>0</v>
      </c>
      <c r="H259" s="4">
        <f>ABS(PMT(Invoer!$B$7/12,360-C259+1,IF(M258&gt;=0,M258,0),0))</f>
        <v>0</v>
      </c>
      <c r="I259" s="4">
        <f t="shared" ref="I259:I322" si="39">IF(G259-(Eigenwoningforfait/12)&lt;=0,0,(G259-(Eigenwoningforfait/12))*Belastingpercentage)</f>
        <v>0</v>
      </c>
      <c r="J259" s="4">
        <f t="shared" si="36"/>
        <v>0</v>
      </c>
      <c r="K259" s="4">
        <f t="shared" ref="K259:K322" si="40">SUM(F259,H259)</f>
        <v>0</v>
      </c>
      <c r="L259" s="4">
        <f t="shared" ref="L259:L322" si="41">K259-I259</f>
        <v>0</v>
      </c>
      <c r="M259" s="4">
        <f t="shared" si="35"/>
        <v>0</v>
      </c>
      <c r="N259" s="4">
        <f t="shared" ref="N259:N322" si="42">SUM(E259,F259,H259)</f>
        <v>0</v>
      </c>
    </row>
    <row r="260" spans="1:14" x14ac:dyDescent="0.25">
      <c r="A260" s="15">
        <f t="shared" ref="A260:A323" si="43">DATE(YEAR(A259),MONTH(A259)+1,DAY(A259))</f>
        <v>49583</v>
      </c>
      <c r="B260">
        <f t="shared" si="37"/>
        <v>22</v>
      </c>
      <c r="C260">
        <v>259</v>
      </c>
      <c r="D260" s="4">
        <f t="shared" si="38"/>
        <v>0</v>
      </c>
      <c r="E260" s="4">
        <f>IF(ISNA(VLOOKUP(A260,'Extra aflossing'!A:F,3,0)),0,VLOOKUP(A260,'Extra aflossing'!A:F,3,0))</f>
        <v>0</v>
      </c>
      <c r="F260" s="4">
        <f>IF(A260&lt;=Invoer!$B$20,IF(M259&gt;=0,IF(M259&gt;=$H$2,($H$2-H260),M259-D260)),0)</f>
        <v>0</v>
      </c>
      <c r="G260" s="4">
        <f>IF(M259*Invoer!$B$7/12&gt;=0,M259*Invoer!$B$7/12,0)</f>
        <v>0</v>
      </c>
      <c r="H260" s="4">
        <f>ABS(PMT(Invoer!$B$7/12,360-C260+1,IF(M259&gt;=0,M259,0),0))</f>
        <v>0</v>
      </c>
      <c r="I260" s="4">
        <f t="shared" si="39"/>
        <v>0</v>
      </c>
      <c r="J260" s="4">
        <f t="shared" si="36"/>
        <v>0</v>
      </c>
      <c r="K260" s="4">
        <f t="shared" si="40"/>
        <v>0</v>
      </c>
      <c r="L260" s="4">
        <f t="shared" si="41"/>
        <v>0</v>
      </c>
      <c r="M260" s="4">
        <f t="shared" ref="M260:M323" si="44">M259-D260-E260-F260</f>
        <v>0</v>
      </c>
      <c r="N260" s="4">
        <f t="shared" si="42"/>
        <v>0</v>
      </c>
    </row>
    <row r="261" spans="1:14" x14ac:dyDescent="0.25">
      <c r="A261" s="15">
        <f t="shared" si="43"/>
        <v>49614</v>
      </c>
      <c r="B261">
        <f t="shared" si="37"/>
        <v>22</v>
      </c>
      <c r="C261">
        <v>260</v>
      </c>
      <c r="D261" s="4">
        <f t="shared" si="38"/>
        <v>0</v>
      </c>
      <c r="E261" s="4">
        <f>IF(ISNA(VLOOKUP(A261,'Extra aflossing'!A:F,3,0)),0,VLOOKUP(A261,'Extra aflossing'!A:F,3,0))</f>
        <v>0</v>
      </c>
      <c r="F261" s="4">
        <f>IF(A261&lt;=Invoer!$B$20,IF(M260&gt;=0,IF(M260&gt;=$H$2,($H$2-H261),M260-D261)),0)</f>
        <v>0</v>
      </c>
      <c r="G261" s="4">
        <f>IF(M260*Invoer!$B$7/12&gt;=0,M260*Invoer!$B$7/12,0)</f>
        <v>0</v>
      </c>
      <c r="H261" s="4">
        <f>ABS(PMT(Invoer!$B$7/12,360-C261+1,IF(M260&gt;=0,M260,0),0))</f>
        <v>0</v>
      </c>
      <c r="I261" s="4">
        <f t="shared" si="39"/>
        <v>0</v>
      </c>
      <c r="J261" s="4">
        <f t="shared" si="36"/>
        <v>0</v>
      </c>
      <c r="K261" s="4">
        <f t="shared" si="40"/>
        <v>0</v>
      </c>
      <c r="L261" s="4">
        <f t="shared" si="41"/>
        <v>0</v>
      </c>
      <c r="M261" s="4">
        <f t="shared" si="44"/>
        <v>0</v>
      </c>
      <c r="N261" s="4">
        <f t="shared" si="42"/>
        <v>0</v>
      </c>
    </row>
    <row r="262" spans="1:14" x14ac:dyDescent="0.25">
      <c r="A262" s="15">
        <f t="shared" si="43"/>
        <v>49644</v>
      </c>
      <c r="B262">
        <f t="shared" si="37"/>
        <v>22</v>
      </c>
      <c r="C262">
        <v>261</v>
      </c>
      <c r="D262" s="4">
        <f t="shared" si="38"/>
        <v>0</v>
      </c>
      <c r="E262" s="4">
        <f>IF(ISNA(VLOOKUP(A262,'Extra aflossing'!A:F,3,0)),0,VLOOKUP(A262,'Extra aflossing'!A:F,3,0))</f>
        <v>0</v>
      </c>
      <c r="F262" s="4">
        <f>IF(A262&lt;=Invoer!$B$20,IF(M261&gt;=0,IF(M261&gt;=$H$2,($H$2-H262),M261-D262)),0)</f>
        <v>0</v>
      </c>
      <c r="G262" s="4">
        <f>IF(M261*Invoer!$B$7/12&gt;=0,M261*Invoer!$B$7/12,0)</f>
        <v>0</v>
      </c>
      <c r="H262" s="4">
        <f>ABS(PMT(Invoer!$B$7/12,360-C262+1,IF(M261&gt;=0,M261,0),0))</f>
        <v>0</v>
      </c>
      <c r="I262" s="4">
        <f t="shared" si="39"/>
        <v>0</v>
      </c>
      <c r="J262" s="4">
        <f t="shared" si="36"/>
        <v>0</v>
      </c>
      <c r="K262" s="4">
        <f t="shared" si="40"/>
        <v>0</v>
      </c>
      <c r="L262" s="4">
        <f t="shared" si="41"/>
        <v>0</v>
      </c>
      <c r="M262" s="4">
        <f t="shared" si="44"/>
        <v>0</v>
      </c>
      <c r="N262" s="4">
        <f t="shared" si="42"/>
        <v>0</v>
      </c>
    </row>
    <row r="263" spans="1:14" x14ac:dyDescent="0.25">
      <c r="A263" s="15">
        <f t="shared" si="43"/>
        <v>49675</v>
      </c>
      <c r="B263">
        <f t="shared" si="37"/>
        <v>22</v>
      </c>
      <c r="C263">
        <v>262</v>
      </c>
      <c r="D263" s="4">
        <f t="shared" si="38"/>
        <v>0</v>
      </c>
      <c r="E263" s="4">
        <f>IF(ISNA(VLOOKUP(A263,'Extra aflossing'!A:F,3,0)),0,VLOOKUP(A263,'Extra aflossing'!A:F,3,0))</f>
        <v>0</v>
      </c>
      <c r="F263" s="4">
        <f>IF(A263&lt;=Invoer!$B$20,IF(M262&gt;=0,IF(M262&gt;=$H$2,($H$2-H263),M262-D263)),0)</f>
        <v>0</v>
      </c>
      <c r="G263" s="4">
        <f>IF(M262*Invoer!$B$7/12&gt;=0,M262*Invoer!$B$7/12,0)</f>
        <v>0</v>
      </c>
      <c r="H263" s="4">
        <f>ABS(PMT(Invoer!$B$7/12,360-C263+1,IF(M262&gt;=0,M262,0),0))</f>
        <v>0</v>
      </c>
      <c r="I263" s="4">
        <f t="shared" si="39"/>
        <v>0</v>
      </c>
      <c r="J263" s="4">
        <f t="shared" si="36"/>
        <v>0</v>
      </c>
      <c r="K263" s="4">
        <f t="shared" si="40"/>
        <v>0</v>
      </c>
      <c r="L263" s="4">
        <f t="shared" si="41"/>
        <v>0</v>
      </c>
      <c r="M263" s="4">
        <f t="shared" si="44"/>
        <v>0</v>
      </c>
      <c r="N263" s="4">
        <f t="shared" si="42"/>
        <v>0</v>
      </c>
    </row>
    <row r="264" spans="1:14" x14ac:dyDescent="0.25">
      <c r="A264" s="15">
        <f t="shared" si="43"/>
        <v>49706</v>
      </c>
      <c r="B264">
        <f t="shared" si="37"/>
        <v>22</v>
      </c>
      <c r="C264">
        <v>263</v>
      </c>
      <c r="D264" s="4">
        <f t="shared" si="38"/>
        <v>0</v>
      </c>
      <c r="E264" s="4">
        <f>IF(ISNA(VLOOKUP(A264,'Extra aflossing'!A:F,3,0)),0,VLOOKUP(A264,'Extra aflossing'!A:F,3,0))</f>
        <v>0</v>
      </c>
      <c r="F264" s="4">
        <f>IF(A264&lt;=Invoer!$B$20,IF(M263&gt;=0,IF(M263&gt;=$H$2,($H$2-H264),M263-D264)),0)</f>
        <v>0</v>
      </c>
      <c r="G264" s="4">
        <f>IF(M263*Invoer!$B$7/12&gt;=0,M263*Invoer!$B$7/12,0)</f>
        <v>0</v>
      </c>
      <c r="H264" s="4">
        <f>ABS(PMT(Invoer!$B$7/12,360-C264+1,IF(M263&gt;=0,M263,0),0))</f>
        <v>0</v>
      </c>
      <c r="I264" s="4">
        <f t="shared" si="39"/>
        <v>0</v>
      </c>
      <c r="J264" s="4">
        <f t="shared" si="36"/>
        <v>0</v>
      </c>
      <c r="K264" s="4">
        <f t="shared" si="40"/>
        <v>0</v>
      </c>
      <c r="L264" s="4">
        <f t="shared" si="41"/>
        <v>0</v>
      </c>
      <c r="M264" s="4">
        <f t="shared" si="44"/>
        <v>0</v>
      </c>
      <c r="N264" s="4">
        <f t="shared" si="42"/>
        <v>0</v>
      </c>
    </row>
    <row r="265" spans="1:14" x14ac:dyDescent="0.25">
      <c r="A265" s="15">
        <f t="shared" si="43"/>
        <v>49735</v>
      </c>
      <c r="B265">
        <f t="shared" si="37"/>
        <v>22</v>
      </c>
      <c r="C265">
        <v>264</v>
      </c>
      <c r="D265" s="4">
        <f t="shared" si="38"/>
        <v>0</v>
      </c>
      <c r="E265" s="4">
        <f>IF(ISNA(VLOOKUP(A265,'Extra aflossing'!A:F,3,0)),0,VLOOKUP(A265,'Extra aflossing'!A:F,3,0))</f>
        <v>0</v>
      </c>
      <c r="F265" s="4">
        <f>IF(A265&lt;=Invoer!$B$20,IF(M264&gt;=0,IF(M264&gt;=$H$2,($H$2-H265),M264-D265)),0)</f>
        <v>0</v>
      </c>
      <c r="G265" s="4">
        <f>IF(M264*Invoer!$B$7/12&gt;=0,M264*Invoer!$B$7/12,0)</f>
        <v>0</v>
      </c>
      <c r="H265" s="4">
        <f>ABS(PMT(Invoer!$B$7/12,360-C265+1,IF(M264&gt;=0,M264,0),0))</f>
        <v>0</v>
      </c>
      <c r="I265" s="4">
        <f t="shared" si="39"/>
        <v>0</v>
      </c>
      <c r="J265" s="4">
        <f t="shared" si="36"/>
        <v>0</v>
      </c>
      <c r="K265" s="4">
        <f t="shared" si="40"/>
        <v>0</v>
      </c>
      <c r="L265" s="4">
        <f t="shared" si="41"/>
        <v>0</v>
      </c>
      <c r="M265" s="4">
        <f t="shared" si="44"/>
        <v>0</v>
      </c>
      <c r="N265" s="4">
        <f t="shared" si="42"/>
        <v>0</v>
      </c>
    </row>
    <row r="266" spans="1:14" x14ac:dyDescent="0.25">
      <c r="A266" s="15">
        <f t="shared" si="43"/>
        <v>49766</v>
      </c>
      <c r="B266">
        <f t="shared" si="37"/>
        <v>23</v>
      </c>
      <c r="C266">
        <v>265</v>
      </c>
      <c r="D266" s="4">
        <f t="shared" si="38"/>
        <v>0</v>
      </c>
      <c r="E266" s="4">
        <f>IF(ISNA(VLOOKUP(A266,'Extra aflossing'!A:F,3,0)),0,VLOOKUP(A266,'Extra aflossing'!A:F,3,0))</f>
        <v>0</v>
      </c>
      <c r="F266" s="4">
        <f>IF(A266&lt;=Invoer!$B$20,IF(M265&gt;=0,IF(M265&gt;=$H$2,($H$2-H266),M265-D266)),0)</f>
        <v>0</v>
      </c>
      <c r="G266" s="4">
        <f>IF(M265*Invoer!$B$7/12&gt;=0,M265*Invoer!$B$7/12,0)</f>
        <v>0</v>
      </c>
      <c r="H266" s="4">
        <f>ABS(PMT(Invoer!$B$7/12,360-C266+1,IF(M265&gt;=0,M265,0),0))</f>
        <v>0</v>
      </c>
      <c r="I266" s="4">
        <f t="shared" si="39"/>
        <v>0</v>
      </c>
      <c r="J266" s="4">
        <f t="shared" si="36"/>
        <v>0</v>
      </c>
      <c r="K266" s="4">
        <f t="shared" si="40"/>
        <v>0</v>
      </c>
      <c r="L266" s="4">
        <f t="shared" si="41"/>
        <v>0</v>
      </c>
      <c r="M266" s="4">
        <f t="shared" si="44"/>
        <v>0</v>
      </c>
      <c r="N266" s="4">
        <f t="shared" si="42"/>
        <v>0</v>
      </c>
    </row>
    <row r="267" spans="1:14" x14ac:dyDescent="0.25">
      <c r="A267" s="15">
        <f t="shared" si="43"/>
        <v>49796</v>
      </c>
      <c r="B267">
        <f t="shared" si="37"/>
        <v>23</v>
      </c>
      <c r="C267">
        <v>266</v>
      </c>
      <c r="D267" s="4">
        <f t="shared" si="38"/>
        <v>0</v>
      </c>
      <c r="E267" s="4">
        <f>IF(ISNA(VLOOKUP(A267,'Extra aflossing'!A:F,3,0)),0,VLOOKUP(A267,'Extra aflossing'!A:F,3,0))</f>
        <v>0</v>
      </c>
      <c r="F267" s="4">
        <f>IF(A267&lt;=Invoer!$B$20,IF(M266&gt;=0,IF(M266&gt;=$H$2,($H$2-H267),M266-D267)),0)</f>
        <v>0</v>
      </c>
      <c r="G267" s="4">
        <f>IF(M266*Invoer!$B$7/12&gt;=0,M266*Invoer!$B$7/12,0)</f>
        <v>0</v>
      </c>
      <c r="H267" s="4">
        <f>ABS(PMT(Invoer!$B$7/12,360-C267+1,IF(M266&gt;=0,M266,0),0))</f>
        <v>0</v>
      </c>
      <c r="I267" s="4">
        <f t="shared" si="39"/>
        <v>0</v>
      </c>
      <c r="J267" s="4">
        <f t="shared" si="36"/>
        <v>0</v>
      </c>
      <c r="K267" s="4">
        <f t="shared" si="40"/>
        <v>0</v>
      </c>
      <c r="L267" s="4">
        <f t="shared" si="41"/>
        <v>0</v>
      </c>
      <c r="M267" s="4">
        <f t="shared" si="44"/>
        <v>0</v>
      </c>
      <c r="N267" s="4">
        <f t="shared" si="42"/>
        <v>0</v>
      </c>
    </row>
    <row r="268" spans="1:14" x14ac:dyDescent="0.25">
      <c r="A268" s="15">
        <f t="shared" si="43"/>
        <v>49827</v>
      </c>
      <c r="B268">
        <f t="shared" si="37"/>
        <v>23</v>
      </c>
      <c r="C268">
        <v>267</v>
      </c>
      <c r="D268" s="4">
        <f t="shared" si="38"/>
        <v>0</v>
      </c>
      <c r="E268" s="4">
        <f>IF(ISNA(VLOOKUP(A268,'Extra aflossing'!A:F,3,0)),0,VLOOKUP(A268,'Extra aflossing'!A:F,3,0))</f>
        <v>0</v>
      </c>
      <c r="F268" s="4">
        <f>IF(A268&lt;=Invoer!$B$20,IF(M267&gt;=0,IF(M267&gt;=$H$2,($H$2-H268),M267-D268)),0)</f>
        <v>0</v>
      </c>
      <c r="G268" s="4">
        <f>IF(M267*Invoer!$B$7/12&gt;=0,M267*Invoer!$B$7/12,0)</f>
        <v>0</v>
      </c>
      <c r="H268" s="4">
        <f>ABS(PMT(Invoer!$B$7/12,360-C268+1,IF(M267&gt;=0,M267,0),0))</f>
        <v>0</v>
      </c>
      <c r="I268" s="4">
        <f t="shared" si="39"/>
        <v>0</v>
      </c>
      <c r="J268" s="4">
        <f t="shared" si="36"/>
        <v>0</v>
      </c>
      <c r="K268" s="4">
        <f t="shared" si="40"/>
        <v>0</v>
      </c>
      <c r="L268" s="4">
        <f t="shared" si="41"/>
        <v>0</v>
      </c>
      <c r="M268" s="4">
        <f t="shared" si="44"/>
        <v>0</v>
      </c>
      <c r="N268" s="4">
        <f t="shared" si="42"/>
        <v>0</v>
      </c>
    </row>
    <row r="269" spans="1:14" x14ac:dyDescent="0.25">
      <c r="A269" s="15">
        <f t="shared" si="43"/>
        <v>49857</v>
      </c>
      <c r="B269">
        <f t="shared" si="37"/>
        <v>23</v>
      </c>
      <c r="C269">
        <v>268</v>
      </c>
      <c r="D269" s="4">
        <f t="shared" si="38"/>
        <v>0</v>
      </c>
      <c r="E269" s="4">
        <f>IF(ISNA(VLOOKUP(A269,'Extra aflossing'!A:F,3,0)),0,VLOOKUP(A269,'Extra aflossing'!A:F,3,0))</f>
        <v>0</v>
      </c>
      <c r="F269" s="4">
        <f>IF(A269&lt;=Invoer!$B$20,IF(M268&gt;=0,IF(M268&gt;=$H$2,($H$2-H269),M268-D269)),0)</f>
        <v>0</v>
      </c>
      <c r="G269" s="4">
        <f>IF(M268*Invoer!$B$7/12&gt;=0,M268*Invoer!$B$7/12,0)</f>
        <v>0</v>
      </c>
      <c r="H269" s="4">
        <f>ABS(PMT(Invoer!$B$7/12,360-C269+1,IF(M268&gt;=0,M268,0),0))</f>
        <v>0</v>
      </c>
      <c r="I269" s="4">
        <f t="shared" si="39"/>
        <v>0</v>
      </c>
      <c r="J269" s="4">
        <f t="shared" si="36"/>
        <v>0</v>
      </c>
      <c r="K269" s="4">
        <f t="shared" si="40"/>
        <v>0</v>
      </c>
      <c r="L269" s="4">
        <f t="shared" si="41"/>
        <v>0</v>
      </c>
      <c r="M269" s="4">
        <f t="shared" si="44"/>
        <v>0</v>
      </c>
      <c r="N269" s="4">
        <f t="shared" si="42"/>
        <v>0</v>
      </c>
    </row>
    <row r="270" spans="1:14" x14ac:dyDescent="0.25">
      <c r="A270" s="15">
        <f t="shared" si="43"/>
        <v>49888</v>
      </c>
      <c r="B270">
        <f t="shared" si="37"/>
        <v>23</v>
      </c>
      <c r="C270">
        <v>269</v>
      </c>
      <c r="D270" s="4">
        <f t="shared" si="38"/>
        <v>0</v>
      </c>
      <c r="E270" s="4">
        <f>IF(ISNA(VLOOKUP(A270,'Extra aflossing'!A:F,3,0)),0,VLOOKUP(A270,'Extra aflossing'!A:F,3,0))</f>
        <v>0</v>
      </c>
      <c r="F270" s="4">
        <f>IF(A270&lt;=Invoer!$B$20,IF(M269&gt;=0,IF(M269&gt;=$H$2,($H$2-H270),M269-D270)),0)</f>
        <v>0</v>
      </c>
      <c r="G270" s="4">
        <f>IF(M269*Invoer!$B$7/12&gt;=0,M269*Invoer!$B$7/12,0)</f>
        <v>0</v>
      </c>
      <c r="H270" s="4">
        <f>ABS(PMT(Invoer!$B$7/12,360-C270+1,IF(M269&gt;=0,M269,0),0))</f>
        <v>0</v>
      </c>
      <c r="I270" s="4">
        <f t="shared" si="39"/>
        <v>0</v>
      </c>
      <c r="J270" s="4">
        <f t="shared" si="36"/>
        <v>0</v>
      </c>
      <c r="K270" s="4">
        <f t="shared" si="40"/>
        <v>0</v>
      </c>
      <c r="L270" s="4">
        <f t="shared" si="41"/>
        <v>0</v>
      </c>
      <c r="M270" s="4">
        <f t="shared" si="44"/>
        <v>0</v>
      </c>
      <c r="N270" s="4">
        <f t="shared" si="42"/>
        <v>0</v>
      </c>
    </row>
    <row r="271" spans="1:14" x14ac:dyDescent="0.25">
      <c r="A271" s="15">
        <f t="shared" si="43"/>
        <v>49919</v>
      </c>
      <c r="B271">
        <f t="shared" si="37"/>
        <v>23</v>
      </c>
      <c r="C271">
        <v>270</v>
      </c>
      <c r="D271" s="4">
        <f t="shared" si="38"/>
        <v>0</v>
      </c>
      <c r="E271" s="4">
        <f>IF(ISNA(VLOOKUP(A271,'Extra aflossing'!A:F,3,0)),0,VLOOKUP(A271,'Extra aflossing'!A:F,3,0))</f>
        <v>0</v>
      </c>
      <c r="F271" s="4">
        <f>IF(A271&lt;=Invoer!$B$20,IF(M270&gt;=0,IF(M270&gt;=$H$2,($H$2-H271),M270-D271)),0)</f>
        <v>0</v>
      </c>
      <c r="G271" s="4">
        <f>IF(M270*Invoer!$B$7/12&gt;=0,M270*Invoer!$B$7/12,0)</f>
        <v>0</v>
      </c>
      <c r="H271" s="4">
        <f>ABS(PMT(Invoer!$B$7/12,360-C271+1,IF(M270&gt;=0,M270,0),0))</f>
        <v>0</v>
      </c>
      <c r="I271" s="4">
        <f t="shared" si="39"/>
        <v>0</v>
      </c>
      <c r="J271" s="4">
        <f t="shared" si="36"/>
        <v>0</v>
      </c>
      <c r="K271" s="4">
        <f t="shared" si="40"/>
        <v>0</v>
      </c>
      <c r="L271" s="4">
        <f t="shared" si="41"/>
        <v>0</v>
      </c>
      <c r="M271" s="4">
        <f t="shared" si="44"/>
        <v>0</v>
      </c>
      <c r="N271" s="4">
        <f t="shared" si="42"/>
        <v>0</v>
      </c>
    </row>
    <row r="272" spans="1:14" x14ac:dyDescent="0.25">
      <c r="A272" s="15">
        <f t="shared" si="43"/>
        <v>49949</v>
      </c>
      <c r="B272">
        <f t="shared" si="37"/>
        <v>23</v>
      </c>
      <c r="C272">
        <v>271</v>
      </c>
      <c r="D272" s="4">
        <f t="shared" si="38"/>
        <v>0</v>
      </c>
      <c r="E272" s="4">
        <f>IF(ISNA(VLOOKUP(A272,'Extra aflossing'!A:F,3,0)),0,VLOOKUP(A272,'Extra aflossing'!A:F,3,0))</f>
        <v>0</v>
      </c>
      <c r="F272" s="4">
        <f>IF(A272&lt;=Invoer!$B$20,IF(M271&gt;=0,IF(M271&gt;=$H$2,($H$2-H272),M271-D272)),0)</f>
        <v>0</v>
      </c>
      <c r="G272" s="4">
        <f>IF(M271*Invoer!$B$7/12&gt;=0,M271*Invoer!$B$7/12,0)</f>
        <v>0</v>
      </c>
      <c r="H272" s="4">
        <f>ABS(PMT(Invoer!$B$7/12,360-C272+1,IF(M271&gt;=0,M271,0),0))</f>
        <v>0</v>
      </c>
      <c r="I272" s="4">
        <f t="shared" si="39"/>
        <v>0</v>
      </c>
      <c r="J272" s="4">
        <f t="shared" si="36"/>
        <v>0</v>
      </c>
      <c r="K272" s="4">
        <f t="shared" si="40"/>
        <v>0</v>
      </c>
      <c r="L272" s="4">
        <f t="shared" si="41"/>
        <v>0</v>
      </c>
      <c r="M272" s="4">
        <f t="shared" si="44"/>
        <v>0</v>
      </c>
      <c r="N272" s="4">
        <f t="shared" si="42"/>
        <v>0</v>
      </c>
    </row>
    <row r="273" spans="1:14" x14ac:dyDescent="0.25">
      <c r="A273" s="15">
        <f t="shared" si="43"/>
        <v>49980</v>
      </c>
      <c r="B273">
        <f t="shared" si="37"/>
        <v>23</v>
      </c>
      <c r="C273">
        <v>272</v>
      </c>
      <c r="D273" s="4">
        <f t="shared" si="38"/>
        <v>0</v>
      </c>
      <c r="E273" s="4">
        <f>IF(ISNA(VLOOKUP(A273,'Extra aflossing'!A:F,3,0)),0,VLOOKUP(A273,'Extra aflossing'!A:F,3,0))</f>
        <v>0</v>
      </c>
      <c r="F273" s="4">
        <f>IF(A273&lt;=Invoer!$B$20,IF(M272&gt;=0,IF(M272&gt;=$H$2,($H$2-H273),M272-D273)),0)</f>
        <v>0</v>
      </c>
      <c r="G273" s="4">
        <f>IF(M272*Invoer!$B$7/12&gt;=0,M272*Invoer!$B$7/12,0)</f>
        <v>0</v>
      </c>
      <c r="H273" s="4">
        <f>ABS(PMT(Invoer!$B$7/12,360-C273+1,IF(M272&gt;=0,M272,0),0))</f>
        <v>0</v>
      </c>
      <c r="I273" s="4">
        <f t="shared" si="39"/>
        <v>0</v>
      </c>
      <c r="J273" s="4">
        <f t="shared" si="36"/>
        <v>0</v>
      </c>
      <c r="K273" s="4">
        <f t="shared" si="40"/>
        <v>0</v>
      </c>
      <c r="L273" s="4">
        <f t="shared" si="41"/>
        <v>0</v>
      </c>
      <c r="M273" s="4">
        <f t="shared" si="44"/>
        <v>0</v>
      </c>
      <c r="N273" s="4">
        <f t="shared" si="42"/>
        <v>0</v>
      </c>
    </row>
    <row r="274" spans="1:14" x14ac:dyDescent="0.25">
      <c r="A274" s="15">
        <f t="shared" si="43"/>
        <v>50010</v>
      </c>
      <c r="B274">
        <f t="shared" si="37"/>
        <v>23</v>
      </c>
      <c r="C274">
        <v>273</v>
      </c>
      <c r="D274" s="4">
        <f t="shared" si="38"/>
        <v>0</v>
      </c>
      <c r="E274" s="4">
        <f>IF(ISNA(VLOOKUP(A274,'Extra aflossing'!A:F,3,0)),0,VLOOKUP(A274,'Extra aflossing'!A:F,3,0))</f>
        <v>0</v>
      </c>
      <c r="F274" s="4">
        <f>IF(A274&lt;=Invoer!$B$20,IF(M273&gt;=0,IF(M273&gt;=$H$2,($H$2-H274),M273-D274)),0)</f>
        <v>0</v>
      </c>
      <c r="G274" s="4">
        <f>IF(M273*Invoer!$B$7/12&gt;=0,M273*Invoer!$B$7/12,0)</f>
        <v>0</v>
      </c>
      <c r="H274" s="4">
        <f>ABS(PMT(Invoer!$B$7/12,360-C274+1,IF(M273&gt;=0,M273,0),0))</f>
        <v>0</v>
      </c>
      <c r="I274" s="4">
        <f t="shared" si="39"/>
        <v>0</v>
      </c>
      <c r="J274" s="4">
        <f t="shared" si="36"/>
        <v>0</v>
      </c>
      <c r="K274" s="4">
        <f t="shared" si="40"/>
        <v>0</v>
      </c>
      <c r="L274" s="4">
        <f t="shared" si="41"/>
        <v>0</v>
      </c>
      <c r="M274" s="4">
        <f t="shared" si="44"/>
        <v>0</v>
      </c>
      <c r="N274" s="4">
        <f t="shared" si="42"/>
        <v>0</v>
      </c>
    </row>
    <row r="275" spans="1:14" x14ac:dyDescent="0.25">
      <c r="A275" s="15">
        <f t="shared" si="43"/>
        <v>50041</v>
      </c>
      <c r="B275">
        <f t="shared" si="37"/>
        <v>23</v>
      </c>
      <c r="C275">
        <v>274</v>
      </c>
      <c r="D275" s="4">
        <f t="shared" si="38"/>
        <v>0</v>
      </c>
      <c r="E275" s="4">
        <f>IF(ISNA(VLOOKUP(A275,'Extra aflossing'!A:F,3,0)),0,VLOOKUP(A275,'Extra aflossing'!A:F,3,0))</f>
        <v>0</v>
      </c>
      <c r="F275" s="4">
        <f>IF(A275&lt;=Invoer!$B$20,IF(M274&gt;=0,IF(M274&gt;=$H$2,($H$2-H275),M274-D275)),0)</f>
        <v>0</v>
      </c>
      <c r="G275" s="4">
        <f>IF(M274*Invoer!$B$7/12&gt;=0,M274*Invoer!$B$7/12,0)</f>
        <v>0</v>
      </c>
      <c r="H275" s="4">
        <f>ABS(PMT(Invoer!$B$7/12,360-C275+1,IF(M274&gt;=0,M274,0),0))</f>
        <v>0</v>
      </c>
      <c r="I275" s="4">
        <f t="shared" si="39"/>
        <v>0</v>
      </c>
      <c r="J275" s="4">
        <f t="shared" si="36"/>
        <v>0</v>
      </c>
      <c r="K275" s="4">
        <f t="shared" si="40"/>
        <v>0</v>
      </c>
      <c r="L275" s="4">
        <f t="shared" si="41"/>
        <v>0</v>
      </c>
      <c r="M275" s="4">
        <f t="shared" si="44"/>
        <v>0</v>
      </c>
      <c r="N275" s="4">
        <f t="shared" si="42"/>
        <v>0</v>
      </c>
    </row>
    <row r="276" spans="1:14" x14ac:dyDescent="0.25">
      <c r="A276" s="15">
        <f t="shared" si="43"/>
        <v>50072</v>
      </c>
      <c r="B276">
        <f t="shared" si="37"/>
        <v>23</v>
      </c>
      <c r="C276">
        <v>275</v>
      </c>
      <c r="D276" s="4">
        <f t="shared" si="38"/>
        <v>0</v>
      </c>
      <c r="E276" s="4">
        <f>IF(ISNA(VLOOKUP(A276,'Extra aflossing'!A:F,3,0)),0,VLOOKUP(A276,'Extra aflossing'!A:F,3,0))</f>
        <v>0</v>
      </c>
      <c r="F276" s="4">
        <f>IF(A276&lt;=Invoer!$B$20,IF(M275&gt;=0,IF(M275&gt;=$H$2,($H$2-H276),M275-D276)),0)</f>
        <v>0</v>
      </c>
      <c r="G276" s="4">
        <f>IF(M275*Invoer!$B$7/12&gt;=0,M275*Invoer!$B$7/12,0)</f>
        <v>0</v>
      </c>
      <c r="H276" s="4">
        <f>ABS(PMT(Invoer!$B$7/12,360-C276+1,IF(M275&gt;=0,M275,0),0))</f>
        <v>0</v>
      </c>
      <c r="I276" s="4">
        <f t="shared" si="39"/>
        <v>0</v>
      </c>
      <c r="J276" s="4">
        <f t="shared" si="36"/>
        <v>0</v>
      </c>
      <c r="K276" s="4">
        <f t="shared" si="40"/>
        <v>0</v>
      </c>
      <c r="L276" s="4">
        <f t="shared" si="41"/>
        <v>0</v>
      </c>
      <c r="M276" s="4">
        <f t="shared" si="44"/>
        <v>0</v>
      </c>
      <c r="N276" s="4">
        <f t="shared" si="42"/>
        <v>0</v>
      </c>
    </row>
    <row r="277" spans="1:14" x14ac:dyDescent="0.25">
      <c r="A277" s="15">
        <f t="shared" si="43"/>
        <v>50100</v>
      </c>
      <c r="B277">
        <f t="shared" si="37"/>
        <v>23</v>
      </c>
      <c r="C277">
        <v>276</v>
      </c>
      <c r="D277" s="4">
        <f t="shared" si="38"/>
        <v>0</v>
      </c>
      <c r="E277" s="4">
        <f>IF(ISNA(VLOOKUP(A277,'Extra aflossing'!A:F,3,0)),0,VLOOKUP(A277,'Extra aflossing'!A:F,3,0))</f>
        <v>0</v>
      </c>
      <c r="F277" s="4">
        <f>IF(A277&lt;=Invoer!$B$20,IF(M276&gt;=0,IF(M276&gt;=$H$2,($H$2-H277),M276-D277)),0)</f>
        <v>0</v>
      </c>
      <c r="G277" s="4">
        <f>IF(M276*Invoer!$B$7/12&gt;=0,M276*Invoer!$B$7/12,0)</f>
        <v>0</v>
      </c>
      <c r="H277" s="4">
        <f>ABS(PMT(Invoer!$B$7/12,360-C277+1,IF(M276&gt;=0,M276,0),0))</f>
        <v>0</v>
      </c>
      <c r="I277" s="4">
        <f t="shared" si="39"/>
        <v>0</v>
      </c>
      <c r="J277" s="4">
        <f t="shared" si="36"/>
        <v>0</v>
      </c>
      <c r="K277" s="4">
        <f t="shared" si="40"/>
        <v>0</v>
      </c>
      <c r="L277" s="4">
        <f t="shared" si="41"/>
        <v>0</v>
      </c>
      <c r="M277" s="4">
        <f t="shared" si="44"/>
        <v>0</v>
      </c>
      <c r="N277" s="4">
        <f t="shared" si="42"/>
        <v>0</v>
      </c>
    </row>
    <row r="278" spans="1:14" x14ac:dyDescent="0.25">
      <c r="A278" s="15">
        <f t="shared" si="43"/>
        <v>50131</v>
      </c>
      <c r="B278">
        <f t="shared" si="37"/>
        <v>24</v>
      </c>
      <c r="C278">
        <v>277</v>
      </c>
      <c r="D278" s="4">
        <f t="shared" si="38"/>
        <v>0</v>
      </c>
      <c r="E278" s="4">
        <f>IF(ISNA(VLOOKUP(A278,'Extra aflossing'!A:F,3,0)),0,VLOOKUP(A278,'Extra aflossing'!A:F,3,0))</f>
        <v>0</v>
      </c>
      <c r="F278" s="4">
        <f>IF(A278&lt;=Invoer!$B$20,IF(M277&gt;=0,IF(M277&gt;=$H$2,($H$2-H278),M277-D278)),0)</f>
        <v>0</v>
      </c>
      <c r="G278" s="4">
        <f>IF(M277*Invoer!$B$7/12&gt;=0,M277*Invoer!$B$7/12,0)</f>
        <v>0</v>
      </c>
      <c r="H278" s="4">
        <f>ABS(PMT(Invoer!$B$7/12,360-C278+1,IF(M277&gt;=0,M277,0),0))</f>
        <v>0</v>
      </c>
      <c r="I278" s="4">
        <f t="shared" si="39"/>
        <v>0</v>
      </c>
      <c r="J278" s="4">
        <f t="shared" si="36"/>
        <v>0</v>
      </c>
      <c r="K278" s="4">
        <f t="shared" si="40"/>
        <v>0</v>
      </c>
      <c r="L278" s="4">
        <f t="shared" si="41"/>
        <v>0</v>
      </c>
      <c r="M278" s="4">
        <f t="shared" si="44"/>
        <v>0</v>
      </c>
      <c r="N278" s="4">
        <f t="shared" si="42"/>
        <v>0</v>
      </c>
    </row>
    <row r="279" spans="1:14" x14ac:dyDescent="0.25">
      <c r="A279" s="15">
        <f t="shared" si="43"/>
        <v>50161</v>
      </c>
      <c r="B279">
        <f t="shared" si="37"/>
        <v>24</v>
      </c>
      <c r="C279">
        <v>278</v>
      </c>
      <c r="D279" s="4">
        <f t="shared" si="38"/>
        <v>0</v>
      </c>
      <c r="E279" s="4">
        <f>IF(ISNA(VLOOKUP(A279,'Extra aflossing'!A:F,3,0)),0,VLOOKUP(A279,'Extra aflossing'!A:F,3,0))</f>
        <v>0</v>
      </c>
      <c r="F279" s="4">
        <f>IF(A279&lt;=Invoer!$B$20,IF(M278&gt;=0,IF(M278&gt;=$H$2,($H$2-H279),M278-D279)),0)</f>
        <v>0</v>
      </c>
      <c r="G279" s="4">
        <f>IF(M278*Invoer!$B$7/12&gt;=0,M278*Invoer!$B$7/12,0)</f>
        <v>0</v>
      </c>
      <c r="H279" s="4">
        <f>ABS(PMT(Invoer!$B$7/12,360-C279+1,IF(M278&gt;=0,M278,0),0))</f>
        <v>0</v>
      </c>
      <c r="I279" s="4">
        <f t="shared" si="39"/>
        <v>0</v>
      </c>
      <c r="J279" s="4">
        <f t="shared" si="36"/>
        <v>0</v>
      </c>
      <c r="K279" s="4">
        <f t="shared" si="40"/>
        <v>0</v>
      </c>
      <c r="L279" s="4">
        <f t="shared" si="41"/>
        <v>0</v>
      </c>
      <c r="M279" s="4">
        <f t="shared" si="44"/>
        <v>0</v>
      </c>
      <c r="N279" s="4">
        <f t="shared" si="42"/>
        <v>0</v>
      </c>
    </row>
    <row r="280" spans="1:14" x14ac:dyDescent="0.25">
      <c r="A280" s="15">
        <f t="shared" si="43"/>
        <v>50192</v>
      </c>
      <c r="B280">
        <f t="shared" si="37"/>
        <v>24</v>
      </c>
      <c r="C280">
        <v>279</v>
      </c>
      <c r="D280" s="4">
        <f t="shared" si="38"/>
        <v>0</v>
      </c>
      <c r="E280" s="4">
        <f>IF(ISNA(VLOOKUP(A280,'Extra aflossing'!A:F,3,0)),0,VLOOKUP(A280,'Extra aflossing'!A:F,3,0))</f>
        <v>0</v>
      </c>
      <c r="F280" s="4">
        <f>IF(A280&lt;=Invoer!$B$20,IF(M279&gt;=0,IF(M279&gt;=$H$2,($H$2-H280),M279-D280)),0)</f>
        <v>0</v>
      </c>
      <c r="G280" s="4">
        <f>IF(M279*Invoer!$B$7/12&gt;=0,M279*Invoer!$B$7/12,0)</f>
        <v>0</v>
      </c>
      <c r="H280" s="4">
        <f>ABS(PMT(Invoer!$B$7/12,360-C280+1,IF(M279&gt;=0,M279,0),0))</f>
        <v>0</v>
      </c>
      <c r="I280" s="4">
        <f t="shared" si="39"/>
        <v>0</v>
      </c>
      <c r="J280" s="4">
        <f t="shared" si="36"/>
        <v>0</v>
      </c>
      <c r="K280" s="4">
        <f t="shared" si="40"/>
        <v>0</v>
      </c>
      <c r="L280" s="4">
        <f t="shared" si="41"/>
        <v>0</v>
      </c>
      <c r="M280" s="4">
        <f t="shared" si="44"/>
        <v>0</v>
      </c>
      <c r="N280" s="4">
        <f t="shared" si="42"/>
        <v>0</v>
      </c>
    </row>
    <row r="281" spans="1:14" x14ac:dyDescent="0.25">
      <c r="A281" s="15">
        <f t="shared" si="43"/>
        <v>50222</v>
      </c>
      <c r="B281">
        <f t="shared" si="37"/>
        <v>24</v>
      </c>
      <c r="C281">
        <v>280</v>
      </c>
      <c r="D281" s="4">
        <f t="shared" si="38"/>
        <v>0</v>
      </c>
      <c r="E281" s="4">
        <f>IF(ISNA(VLOOKUP(A281,'Extra aflossing'!A:F,3,0)),0,VLOOKUP(A281,'Extra aflossing'!A:F,3,0))</f>
        <v>0</v>
      </c>
      <c r="F281" s="4">
        <f>IF(A281&lt;=Invoer!$B$20,IF(M280&gt;=0,IF(M280&gt;=$H$2,($H$2-H281),M280-D281)),0)</f>
        <v>0</v>
      </c>
      <c r="G281" s="4">
        <f>IF(M280*Invoer!$B$7/12&gt;=0,M280*Invoer!$B$7/12,0)</f>
        <v>0</v>
      </c>
      <c r="H281" s="4">
        <f>ABS(PMT(Invoer!$B$7/12,360-C281+1,IF(M280&gt;=0,M280,0),0))</f>
        <v>0</v>
      </c>
      <c r="I281" s="4">
        <f t="shared" si="39"/>
        <v>0</v>
      </c>
      <c r="J281" s="4">
        <f t="shared" si="36"/>
        <v>0</v>
      </c>
      <c r="K281" s="4">
        <f t="shared" si="40"/>
        <v>0</v>
      </c>
      <c r="L281" s="4">
        <f t="shared" si="41"/>
        <v>0</v>
      </c>
      <c r="M281" s="4">
        <f t="shared" si="44"/>
        <v>0</v>
      </c>
      <c r="N281" s="4">
        <f t="shared" si="42"/>
        <v>0</v>
      </c>
    </row>
    <row r="282" spans="1:14" x14ac:dyDescent="0.25">
      <c r="A282" s="15">
        <f t="shared" si="43"/>
        <v>50253</v>
      </c>
      <c r="B282">
        <f t="shared" si="37"/>
        <v>24</v>
      </c>
      <c r="C282">
        <v>281</v>
      </c>
      <c r="D282" s="4">
        <f t="shared" si="38"/>
        <v>0</v>
      </c>
      <c r="E282" s="4">
        <f>IF(ISNA(VLOOKUP(A282,'Extra aflossing'!A:F,3,0)),0,VLOOKUP(A282,'Extra aflossing'!A:F,3,0))</f>
        <v>0</v>
      </c>
      <c r="F282" s="4">
        <f>IF(A282&lt;=Invoer!$B$20,IF(M281&gt;=0,IF(M281&gt;=$H$2,($H$2-H282),M281-D282)),0)</f>
        <v>0</v>
      </c>
      <c r="G282" s="4">
        <f>IF(M281*Invoer!$B$7/12&gt;=0,M281*Invoer!$B$7/12,0)</f>
        <v>0</v>
      </c>
      <c r="H282" s="4">
        <f>ABS(PMT(Invoer!$B$7/12,360-C282+1,IF(M281&gt;=0,M281,0),0))</f>
        <v>0</v>
      </c>
      <c r="I282" s="4">
        <f t="shared" si="39"/>
        <v>0</v>
      </c>
      <c r="J282" s="4">
        <f t="shared" si="36"/>
        <v>0</v>
      </c>
      <c r="K282" s="4">
        <f t="shared" si="40"/>
        <v>0</v>
      </c>
      <c r="L282" s="4">
        <f t="shared" si="41"/>
        <v>0</v>
      </c>
      <c r="M282" s="4">
        <f t="shared" si="44"/>
        <v>0</v>
      </c>
      <c r="N282" s="4">
        <f t="shared" si="42"/>
        <v>0</v>
      </c>
    </row>
    <row r="283" spans="1:14" x14ac:dyDescent="0.25">
      <c r="A283" s="15">
        <f t="shared" si="43"/>
        <v>50284</v>
      </c>
      <c r="B283">
        <f t="shared" si="37"/>
        <v>24</v>
      </c>
      <c r="C283">
        <v>282</v>
      </c>
      <c r="D283" s="4">
        <f t="shared" si="38"/>
        <v>0</v>
      </c>
      <c r="E283" s="4">
        <f>IF(ISNA(VLOOKUP(A283,'Extra aflossing'!A:F,3,0)),0,VLOOKUP(A283,'Extra aflossing'!A:F,3,0))</f>
        <v>0</v>
      </c>
      <c r="F283" s="4">
        <f>IF(A283&lt;=Invoer!$B$20,IF(M282&gt;=0,IF(M282&gt;=$H$2,($H$2-H283),M282-D283)),0)</f>
        <v>0</v>
      </c>
      <c r="G283" s="4">
        <f>IF(M282*Invoer!$B$7/12&gt;=0,M282*Invoer!$B$7/12,0)</f>
        <v>0</v>
      </c>
      <c r="H283" s="4">
        <f>ABS(PMT(Invoer!$B$7/12,360-C283+1,IF(M282&gt;=0,M282,0),0))</f>
        <v>0</v>
      </c>
      <c r="I283" s="4">
        <f t="shared" si="39"/>
        <v>0</v>
      </c>
      <c r="J283" s="4">
        <f t="shared" si="36"/>
        <v>0</v>
      </c>
      <c r="K283" s="4">
        <f t="shared" si="40"/>
        <v>0</v>
      </c>
      <c r="L283" s="4">
        <f t="shared" si="41"/>
        <v>0</v>
      </c>
      <c r="M283" s="4">
        <f t="shared" si="44"/>
        <v>0</v>
      </c>
      <c r="N283" s="4">
        <f t="shared" si="42"/>
        <v>0</v>
      </c>
    </row>
    <row r="284" spans="1:14" x14ac:dyDescent="0.25">
      <c r="A284" s="15">
        <f t="shared" si="43"/>
        <v>50314</v>
      </c>
      <c r="B284">
        <f t="shared" si="37"/>
        <v>24</v>
      </c>
      <c r="C284">
        <v>283</v>
      </c>
      <c r="D284" s="4">
        <f t="shared" si="38"/>
        <v>0</v>
      </c>
      <c r="E284" s="4">
        <f>IF(ISNA(VLOOKUP(A284,'Extra aflossing'!A:F,3,0)),0,VLOOKUP(A284,'Extra aflossing'!A:F,3,0))</f>
        <v>0</v>
      </c>
      <c r="F284" s="4">
        <f>IF(A284&lt;=Invoer!$B$20,IF(M283&gt;=0,IF(M283&gt;=$H$2,($H$2-H284),M283-D284)),0)</f>
        <v>0</v>
      </c>
      <c r="G284" s="4">
        <f>IF(M283*Invoer!$B$7/12&gt;=0,M283*Invoer!$B$7/12,0)</f>
        <v>0</v>
      </c>
      <c r="H284" s="4">
        <f>ABS(PMT(Invoer!$B$7/12,360-C284+1,IF(M283&gt;=0,M283,0),0))</f>
        <v>0</v>
      </c>
      <c r="I284" s="4">
        <f t="shared" si="39"/>
        <v>0</v>
      </c>
      <c r="J284" s="4">
        <f t="shared" si="36"/>
        <v>0</v>
      </c>
      <c r="K284" s="4">
        <f t="shared" si="40"/>
        <v>0</v>
      </c>
      <c r="L284" s="4">
        <f t="shared" si="41"/>
        <v>0</v>
      </c>
      <c r="M284" s="4">
        <f t="shared" si="44"/>
        <v>0</v>
      </c>
      <c r="N284" s="4">
        <f t="shared" si="42"/>
        <v>0</v>
      </c>
    </row>
    <row r="285" spans="1:14" x14ac:dyDescent="0.25">
      <c r="A285" s="15">
        <f t="shared" si="43"/>
        <v>50345</v>
      </c>
      <c r="B285">
        <f t="shared" si="37"/>
        <v>24</v>
      </c>
      <c r="C285">
        <v>284</v>
      </c>
      <c r="D285" s="4">
        <f t="shared" si="38"/>
        <v>0</v>
      </c>
      <c r="E285" s="4">
        <f>IF(ISNA(VLOOKUP(A285,'Extra aflossing'!A:F,3,0)),0,VLOOKUP(A285,'Extra aflossing'!A:F,3,0))</f>
        <v>0</v>
      </c>
      <c r="F285" s="4">
        <f>IF(A285&lt;=Invoer!$B$20,IF(M284&gt;=0,IF(M284&gt;=$H$2,($H$2-H285),M284-D285)),0)</f>
        <v>0</v>
      </c>
      <c r="G285" s="4">
        <f>IF(M284*Invoer!$B$7/12&gt;=0,M284*Invoer!$B$7/12,0)</f>
        <v>0</v>
      </c>
      <c r="H285" s="4">
        <f>ABS(PMT(Invoer!$B$7/12,360-C285+1,IF(M284&gt;=0,M284,0),0))</f>
        <v>0</v>
      </c>
      <c r="I285" s="4">
        <f t="shared" si="39"/>
        <v>0</v>
      </c>
      <c r="J285" s="4">
        <f t="shared" si="36"/>
        <v>0</v>
      </c>
      <c r="K285" s="4">
        <f t="shared" si="40"/>
        <v>0</v>
      </c>
      <c r="L285" s="4">
        <f t="shared" si="41"/>
        <v>0</v>
      </c>
      <c r="M285" s="4">
        <f t="shared" si="44"/>
        <v>0</v>
      </c>
      <c r="N285" s="4">
        <f t="shared" si="42"/>
        <v>0</v>
      </c>
    </row>
    <row r="286" spans="1:14" x14ac:dyDescent="0.25">
      <c r="A286" s="15">
        <f t="shared" si="43"/>
        <v>50375</v>
      </c>
      <c r="B286">
        <f t="shared" si="37"/>
        <v>24</v>
      </c>
      <c r="C286">
        <v>285</v>
      </c>
      <c r="D286" s="4">
        <f t="shared" si="38"/>
        <v>0</v>
      </c>
      <c r="E286" s="4">
        <f>IF(ISNA(VLOOKUP(A286,'Extra aflossing'!A:F,3,0)),0,VLOOKUP(A286,'Extra aflossing'!A:F,3,0))</f>
        <v>0</v>
      </c>
      <c r="F286" s="4">
        <f>IF(A286&lt;=Invoer!$B$20,IF(M285&gt;=0,IF(M285&gt;=$H$2,($H$2-H286),M285-D286)),0)</f>
        <v>0</v>
      </c>
      <c r="G286" s="4">
        <f>IF(M285*Invoer!$B$7/12&gt;=0,M285*Invoer!$B$7/12,0)</f>
        <v>0</v>
      </c>
      <c r="H286" s="4">
        <f>ABS(PMT(Invoer!$B$7/12,360-C286+1,IF(M285&gt;=0,M285,0),0))</f>
        <v>0</v>
      </c>
      <c r="I286" s="4">
        <f t="shared" si="39"/>
        <v>0</v>
      </c>
      <c r="J286" s="4">
        <f t="shared" si="36"/>
        <v>0</v>
      </c>
      <c r="K286" s="4">
        <f t="shared" si="40"/>
        <v>0</v>
      </c>
      <c r="L286" s="4">
        <f t="shared" si="41"/>
        <v>0</v>
      </c>
      <c r="M286" s="4">
        <f t="shared" si="44"/>
        <v>0</v>
      </c>
      <c r="N286" s="4">
        <f t="shared" si="42"/>
        <v>0</v>
      </c>
    </row>
    <row r="287" spans="1:14" x14ac:dyDescent="0.25">
      <c r="A287" s="15">
        <f t="shared" si="43"/>
        <v>50406</v>
      </c>
      <c r="B287">
        <f t="shared" si="37"/>
        <v>24</v>
      </c>
      <c r="C287">
        <v>286</v>
      </c>
      <c r="D287" s="4">
        <f t="shared" si="38"/>
        <v>0</v>
      </c>
      <c r="E287" s="4">
        <f>IF(ISNA(VLOOKUP(A287,'Extra aflossing'!A:F,3,0)),0,VLOOKUP(A287,'Extra aflossing'!A:F,3,0))</f>
        <v>0</v>
      </c>
      <c r="F287" s="4">
        <f>IF(A287&lt;=Invoer!$B$20,IF(M286&gt;=0,IF(M286&gt;=$H$2,($H$2-H287),M286-D287)),0)</f>
        <v>0</v>
      </c>
      <c r="G287" s="4">
        <f>IF(M286*Invoer!$B$7/12&gt;=0,M286*Invoer!$B$7/12,0)</f>
        <v>0</v>
      </c>
      <c r="H287" s="4">
        <f>ABS(PMT(Invoer!$B$7/12,360-C287+1,IF(M286&gt;=0,M286,0),0))</f>
        <v>0</v>
      </c>
      <c r="I287" s="4">
        <f t="shared" si="39"/>
        <v>0</v>
      </c>
      <c r="J287" s="4">
        <f t="shared" si="36"/>
        <v>0</v>
      </c>
      <c r="K287" s="4">
        <f t="shared" si="40"/>
        <v>0</v>
      </c>
      <c r="L287" s="4">
        <f t="shared" si="41"/>
        <v>0</v>
      </c>
      <c r="M287" s="4">
        <f t="shared" si="44"/>
        <v>0</v>
      </c>
      <c r="N287" s="4">
        <f t="shared" si="42"/>
        <v>0</v>
      </c>
    </row>
    <row r="288" spans="1:14" x14ac:dyDescent="0.25">
      <c r="A288" s="15">
        <f t="shared" si="43"/>
        <v>50437</v>
      </c>
      <c r="B288">
        <f t="shared" si="37"/>
        <v>24</v>
      </c>
      <c r="C288">
        <v>287</v>
      </c>
      <c r="D288" s="4">
        <f t="shared" si="38"/>
        <v>0</v>
      </c>
      <c r="E288" s="4">
        <f>IF(ISNA(VLOOKUP(A288,'Extra aflossing'!A:F,3,0)),0,VLOOKUP(A288,'Extra aflossing'!A:F,3,0))</f>
        <v>0</v>
      </c>
      <c r="F288" s="4">
        <f>IF(A288&lt;=Invoer!$B$20,IF(M287&gt;=0,IF(M287&gt;=$H$2,($H$2-H288),M287-D288)),0)</f>
        <v>0</v>
      </c>
      <c r="G288" s="4">
        <f>IF(M287*Invoer!$B$7/12&gt;=0,M287*Invoer!$B$7/12,0)</f>
        <v>0</v>
      </c>
      <c r="H288" s="4">
        <f>ABS(PMT(Invoer!$B$7/12,360-C288+1,IF(M287&gt;=0,M287,0),0))</f>
        <v>0</v>
      </c>
      <c r="I288" s="4">
        <f t="shared" si="39"/>
        <v>0</v>
      </c>
      <c r="J288" s="4">
        <f t="shared" si="36"/>
        <v>0</v>
      </c>
      <c r="K288" s="4">
        <f t="shared" si="40"/>
        <v>0</v>
      </c>
      <c r="L288" s="4">
        <f t="shared" si="41"/>
        <v>0</v>
      </c>
      <c r="M288" s="4">
        <f t="shared" si="44"/>
        <v>0</v>
      </c>
      <c r="N288" s="4">
        <f t="shared" si="42"/>
        <v>0</v>
      </c>
    </row>
    <row r="289" spans="1:14" x14ac:dyDescent="0.25">
      <c r="A289" s="15">
        <f t="shared" si="43"/>
        <v>50465</v>
      </c>
      <c r="B289">
        <f t="shared" si="37"/>
        <v>24</v>
      </c>
      <c r="C289">
        <v>288</v>
      </c>
      <c r="D289" s="4">
        <f t="shared" si="38"/>
        <v>0</v>
      </c>
      <c r="E289" s="4">
        <f>IF(ISNA(VLOOKUP(A289,'Extra aflossing'!A:F,3,0)),0,VLOOKUP(A289,'Extra aflossing'!A:F,3,0))</f>
        <v>0</v>
      </c>
      <c r="F289" s="4">
        <f>IF(A289&lt;=Invoer!$B$20,IF(M288&gt;=0,IF(M288&gt;=$H$2,($H$2-H289),M288-D289)),0)</f>
        <v>0</v>
      </c>
      <c r="G289" s="4">
        <f>IF(M288*Invoer!$B$7/12&gt;=0,M288*Invoer!$B$7/12,0)</f>
        <v>0</v>
      </c>
      <c r="H289" s="4">
        <f>ABS(PMT(Invoer!$B$7/12,360-C289+1,IF(M288&gt;=0,M288,0),0))</f>
        <v>0</v>
      </c>
      <c r="I289" s="4">
        <f t="shared" si="39"/>
        <v>0</v>
      </c>
      <c r="J289" s="4">
        <f t="shared" si="36"/>
        <v>0</v>
      </c>
      <c r="K289" s="4">
        <f t="shared" si="40"/>
        <v>0</v>
      </c>
      <c r="L289" s="4">
        <f t="shared" si="41"/>
        <v>0</v>
      </c>
      <c r="M289" s="4">
        <f t="shared" si="44"/>
        <v>0</v>
      </c>
      <c r="N289" s="4">
        <f t="shared" si="42"/>
        <v>0</v>
      </c>
    </row>
    <row r="290" spans="1:14" x14ac:dyDescent="0.25">
      <c r="A290" s="15">
        <f t="shared" si="43"/>
        <v>50496</v>
      </c>
      <c r="B290">
        <f t="shared" si="37"/>
        <v>25</v>
      </c>
      <c r="C290">
        <v>289</v>
      </c>
      <c r="D290" s="4">
        <f t="shared" si="38"/>
        <v>0</v>
      </c>
      <c r="E290" s="4">
        <f>IF(ISNA(VLOOKUP(A290,'Extra aflossing'!A:F,3,0)),0,VLOOKUP(A290,'Extra aflossing'!A:F,3,0))</f>
        <v>0</v>
      </c>
      <c r="F290" s="4">
        <f>IF(A290&lt;=Invoer!$B$20,IF(M289&gt;=0,IF(M289&gt;=$H$2,($H$2-H290),M289-D290)),0)</f>
        <v>0</v>
      </c>
      <c r="G290" s="4">
        <f>IF(M289*Invoer!$B$7/12&gt;=0,M289*Invoer!$B$7/12,0)</f>
        <v>0</v>
      </c>
      <c r="H290" s="4">
        <f>ABS(PMT(Invoer!$B$7/12,360-C290+1,IF(M289&gt;=0,M289,0),0))</f>
        <v>0</v>
      </c>
      <c r="I290" s="4">
        <f t="shared" si="39"/>
        <v>0</v>
      </c>
      <c r="J290" s="4">
        <f t="shared" si="36"/>
        <v>0</v>
      </c>
      <c r="K290" s="4">
        <f t="shared" si="40"/>
        <v>0</v>
      </c>
      <c r="L290" s="4">
        <f t="shared" si="41"/>
        <v>0</v>
      </c>
      <c r="M290" s="4">
        <f t="shared" si="44"/>
        <v>0</v>
      </c>
      <c r="N290" s="4">
        <f t="shared" si="42"/>
        <v>0</v>
      </c>
    </row>
    <row r="291" spans="1:14" x14ac:dyDescent="0.25">
      <c r="A291" s="15">
        <f t="shared" si="43"/>
        <v>50526</v>
      </c>
      <c r="B291">
        <f t="shared" si="37"/>
        <v>25</v>
      </c>
      <c r="C291">
        <v>290</v>
      </c>
      <c r="D291" s="4">
        <f t="shared" si="38"/>
        <v>0</v>
      </c>
      <c r="E291" s="4">
        <f>IF(ISNA(VLOOKUP(A291,'Extra aflossing'!A:F,3,0)),0,VLOOKUP(A291,'Extra aflossing'!A:F,3,0))</f>
        <v>0</v>
      </c>
      <c r="F291" s="4">
        <f>IF(A291&lt;=Invoer!$B$20,IF(M290&gt;=0,IF(M290&gt;=$H$2,($H$2-H291),M290-D291)),0)</f>
        <v>0</v>
      </c>
      <c r="G291" s="4">
        <f>IF(M290*Invoer!$B$7/12&gt;=0,M290*Invoer!$B$7/12,0)</f>
        <v>0</v>
      </c>
      <c r="H291" s="4">
        <f>ABS(PMT(Invoer!$B$7/12,360-C291+1,IF(M290&gt;=0,M290,0),0))</f>
        <v>0</v>
      </c>
      <c r="I291" s="4">
        <f t="shared" si="39"/>
        <v>0</v>
      </c>
      <c r="J291" s="4">
        <f t="shared" si="36"/>
        <v>0</v>
      </c>
      <c r="K291" s="4">
        <f t="shared" si="40"/>
        <v>0</v>
      </c>
      <c r="L291" s="4">
        <f t="shared" si="41"/>
        <v>0</v>
      </c>
      <c r="M291" s="4">
        <f t="shared" si="44"/>
        <v>0</v>
      </c>
      <c r="N291" s="4">
        <f t="shared" si="42"/>
        <v>0</v>
      </c>
    </row>
    <row r="292" spans="1:14" x14ac:dyDescent="0.25">
      <c r="A292" s="15">
        <f t="shared" si="43"/>
        <v>50557</v>
      </c>
      <c r="B292">
        <f t="shared" si="37"/>
        <v>25</v>
      </c>
      <c r="C292">
        <v>291</v>
      </c>
      <c r="D292" s="4">
        <f t="shared" si="38"/>
        <v>0</v>
      </c>
      <c r="E292" s="4">
        <f>IF(ISNA(VLOOKUP(A292,'Extra aflossing'!A:F,3,0)),0,VLOOKUP(A292,'Extra aflossing'!A:F,3,0))</f>
        <v>0</v>
      </c>
      <c r="F292" s="4">
        <f>IF(A292&lt;=Invoer!$B$20,IF(M291&gt;=0,IF(M291&gt;=$H$2,($H$2-H292),M291-D292)),0)</f>
        <v>0</v>
      </c>
      <c r="G292" s="4">
        <f>IF(M291*Invoer!$B$7/12&gt;=0,M291*Invoer!$B$7/12,0)</f>
        <v>0</v>
      </c>
      <c r="H292" s="4">
        <f>ABS(PMT(Invoer!$B$7/12,360-C292+1,IF(M291&gt;=0,M291,0),0))</f>
        <v>0</v>
      </c>
      <c r="I292" s="4">
        <f t="shared" si="39"/>
        <v>0</v>
      </c>
      <c r="J292" s="4">
        <f t="shared" si="36"/>
        <v>0</v>
      </c>
      <c r="K292" s="4">
        <f t="shared" si="40"/>
        <v>0</v>
      </c>
      <c r="L292" s="4">
        <f t="shared" si="41"/>
        <v>0</v>
      </c>
      <c r="M292" s="4">
        <f t="shared" si="44"/>
        <v>0</v>
      </c>
      <c r="N292" s="4">
        <f t="shared" si="42"/>
        <v>0</v>
      </c>
    </row>
    <row r="293" spans="1:14" x14ac:dyDescent="0.25">
      <c r="A293" s="15">
        <f t="shared" si="43"/>
        <v>50587</v>
      </c>
      <c r="B293">
        <f t="shared" si="37"/>
        <v>25</v>
      </c>
      <c r="C293">
        <v>292</v>
      </c>
      <c r="D293" s="4">
        <f t="shared" si="38"/>
        <v>0</v>
      </c>
      <c r="E293" s="4">
        <f>IF(ISNA(VLOOKUP(A293,'Extra aflossing'!A:F,3,0)),0,VLOOKUP(A293,'Extra aflossing'!A:F,3,0))</f>
        <v>0</v>
      </c>
      <c r="F293" s="4">
        <f>IF(A293&lt;=Invoer!$B$20,IF(M292&gt;=0,IF(M292&gt;=$H$2,($H$2-H293),M292-D293)),0)</f>
        <v>0</v>
      </c>
      <c r="G293" s="4">
        <f>IF(M292*Invoer!$B$7/12&gt;=0,M292*Invoer!$B$7/12,0)</f>
        <v>0</v>
      </c>
      <c r="H293" s="4">
        <f>ABS(PMT(Invoer!$B$7/12,360-C293+1,IF(M292&gt;=0,M292,0),0))</f>
        <v>0</v>
      </c>
      <c r="I293" s="4">
        <f t="shared" si="39"/>
        <v>0</v>
      </c>
      <c r="J293" s="4">
        <f t="shared" si="36"/>
        <v>0</v>
      </c>
      <c r="K293" s="4">
        <f t="shared" si="40"/>
        <v>0</v>
      </c>
      <c r="L293" s="4">
        <f t="shared" si="41"/>
        <v>0</v>
      </c>
      <c r="M293" s="4">
        <f t="shared" si="44"/>
        <v>0</v>
      </c>
      <c r="N293" s="4">
        <f t="shared" si="42"/>
        <v>0</v>
      </c>
    </row>
    <row r="294" spans="1:14" x14ac:dyDescent="0.25">
      <c r="A294" s="15">
        <f t="shared" si="43"/>
        <v>50618</v>
      </c>
      <c r="B294">
        <f t="shared" si="37"/>
        <v>25</v>
      </c>
      <c r="C294">
        <v>293</v>
      </c>
      <c r="D294" s="4">
        <f t="shared" si="38"/>
        <v>0</v>
      </c>
      <c r="E294" s="4">
        <f>IF(ISNA(VLOOKUP(A294,'Extra aflossing'!A:F,3,0)),0,VLOOKUP(A294,'Extra aflossing'!A:F,3,0))</f>
        <v>0</v>
      </c>
      <c r="F294" s="4">
        <f>IF(A294&lt;=Invoer!$B$20,IF(M293&gt;=0,IF(M293&gt;=$H$2,($H$2-H294),M293-D294)),0)</f>
        <v>0</v>
      </c>
      <c r="G294" s="4">
        <f>IF(M293*Invoer!$B$7/12&gt;=0,M293*Invoer!$B$7/12,0)</f>
        <v>0</v>
      </c>
      <c r="H294" s="4">
        <f>ABS(PMT(Invoer!$B$7/12,360-C294+1,IF(M293&gt;=0,M293,0),0))</f>
        <v>0</v>
      </c>
      <c r="I294" s="4">
        <f t="shared" si="39"/>
        <v>0</v>
      </c>
      <c r="J294" s="4">
        <f t="shared" si="36"/>
        <v>0</v>
      </c>
      <c r="K294" s="4">
        <f t="shared" si="40"/>
        <v>0</v>
      </c>
      <c r="L294" s="4">
        <f t="shared" si="41"/>
        <v>0</v>
      </c>
      <c r="M294" s="4">
        <f t="shared" si="44"/>
        <v>0</v>
      </c>
      <c r="N294" s="4">
        <f t="shared" si="42"/>
        <v>0</v>
      </c>
    </row>
    <row r="295" spans="1:14" x14ac:dyDescent="0.25">
      <c r="A295" s="15">
        <f t="shared" si="43"/>
        <v>50649</v>
      </c>
      <c r="B295">
        <f t="shared" si="37"/>
        <v>25</v>
      </c>
      <c r="C295">
        <v>294</v>
      </c>
      <c r="D295" s="4">
        <f t="shared" si="38"/>
        <v>0</v>
      </c>
      <c r="E295" s="4">
        <f>IF(ISNA(VLOOKUP(A295,'Extra aflossing'!A:F,3,0)),0,VLOOKUP(A295,'Extra aflossing'!A:F,3,0))</f>
        <v>0</v>
      </c>
      <c r="F295" s="4">
        <f>IF(A295&lt;=Invoer!$B$20,IF(M294&gt;=0,IF(M294&gt;=$H$2,($H$2-H295),M294-D295)),0)</f>
        <v>0</v>
      </c>
      <c r="G295" s="4">
        <f>IF(M294*Invoer!$B$7/12&gt;=0,M294*Invoer!$B$7/12,0)</f>
        <v>0</v>
      </c>
      <c r="H295" s="4">
        <f>ABS(PMT(Invoer!$B$7/12,360-C295+1,IF(M294&gt;=0,M294,0),0))</f>
        <v>0</v>
      </c>
      <c r="I295" s="4">
        <f t="shared" si="39"/>
        <v>0</v>
      </c>
      <c r="J295" s="4">
        <f t="shared" si="36"/>
        <v>0</v>
      </c>
      <c r="K295" s="4">
        <f t="shared" si="40"/>
        <v>0</v>
      </c>
      <c r="L295" s="4">
        <f t="shared" si="41"/>
        <v>0</v>
      </c>
      <c r="M295" s="4">
        <f t="shared" si="44"/>
        <v>0</v>
      </c>
      <c r="N295" s="4">
        <f t="shared" si="42"/>
        <v>0</v>
      </c>
    </row>
    <row r="296" spans="1:14" x14ac:dyDescent="0.25">
      <c r="A296" s="15">
        <f t="shared" si="43"/>
        <v>50679</v>
      </c>
      <c r="B296">
        <f t="shared" si="37"/>
        <v>25</v>
      </c>
      <c r="C296">
        <v>295</v>
      </c>
      <c r="D296" s="4">
        <f t="shared" si="38"/>
        <v>0</v>
      </c>
      <c r="E296" s="4">
        <f>IF(ISNA(VLOOKUP(A296,'Extra aflossing'!A:F,3,0)),0,VLOOKUP(A296,'Extra aflossing'!A:F,3,0))</f>
        <v>0</v>
      </c>
      <c r="F296" s="4">
        <f>IF(A296&lt;=Invoer!$B$20,IF(M295&gt;=0,IF(M295&gt;=$H$2,($H$2-H296),M295-D296)),0)</f>
        <v>0</v>
      </c>
      <c r="G296" s="4">
        <f>IF(M295*Invoer!$B$7/12&gt;=0,M295*Invoer!$B$7/12,0)</f>
        <v>0</v>
      </c>
      <c r="H296" s="4">
        <f>ABS(PMT(Invoer!$B$7/12,360-C296+1,IF(M295&gt;=0,M295,0),0))</f>
        <v>0</v>
      </c>
      <c r="I296" s="4">
        <f t="shared" si="39"/>
        <v>0</v>
      </c>
      <c r="J296" s="4">
        <f t="shared" si="36"/>
        <v>0</v>
      </c>
      <c r="K296" s="4">
        <f t="shared" si="40"/>
        <v>0</v>
      </c>
      <c r="L296" s="4">
        <f t="shared" si="41"/>
        <v>0</v>
      </c>
      <c r="M296" s="4">
        <f t="shared" si="44"/>
        <v>0</v>
      </c>
      <c r="N296" s="4">
        <f t="shared" si="42"/>
        <v>0</v>
      </c>
    </row>
    <row r="297" spans="1:14" x14ac:dyDescent="0.25">
      <c r="A297" s="15">
        <f t="shared" si="43"/>
        <v>50710</v>
      </c>
      <c r="B297">
        <f t="shared" si="37"/>
        <v>25</v>
      </c>
      <c r="C297">
        <v>296</v>
      </c>
      <c r="D297" s="4">
        <f t="shared" si="38"/>
        <v>0</v>
      </c>
      <c r="E297" s="4">
        <f>IF(ISNA(VLOOKUP(A297,'Extra aflossing'!A:F,3,0)),0,VLOOKUP(A297,'Extra aflossing'!A:F,3,0))</f>
        <v>0</v>
      </c>
      <c r="F297" s="4">
        <f>IF(A297&lt;=Invoer!$B$20,IF(M296&gt;=0,IF(M296&gt;=$H$2,($H$2-H297),M296-D297)),0)</f>
        <v>0</v>
      </c>
      <c r="G297" s="4">
        <f>IF(M296*Invoer!$B$7/12&gt;=0,M296*Invoer!$B$7/12,0)</f>
        <v>0</v>
      </c>
      <c r="H297" s="4">
        <f>ABS(PMT(Invoer!$B$7/12,360-C297+1,IF(M296&gt;=0,M296,0),0))</f>
        <v>0</v>
      </c>
      <c r="I297" s="4">
        <f t="shared" si="39"/>
        <v>0</v>
      </c>
      <c r="J297" s="4">
        <f t="shared" si="36"/>
        <v>0</v>
      </c>
      <c r="K297" s="4">
        <f t="shared" si="40"/>
        <v>0</v>
      </c>
      <c r="L297" s="4">
        <f t="shared" si="41"/>
        <v>0</v>
      </c>
      <c r="M297" s="4">
        <f t="shared" si="44"/>
        <v>0</v>
      </c>
      <c r="N297" s="4">
        <f t="shared" si="42"/>
        <v>0</v>
      </c>
    </row>
    <row r="298" spans="1:14" x14ac:dyDescent="0.25">
      <c r="A298" s="15">
        <f t="shared" si="43"/>
        <v>50740</v>
      </c>
      <c r="B298">
        <f t="shared" si="37"/>
        <v>25</v>
      </c>
      <c r="C298">
        <v>297</v>
      </c>
      <c r="D298" s="4">
        <f t="shared" si="38"/>
        <v>0</v>
      </c>
      <c r="E298" s="4">
        <f>IF(ISNA(VLOOKUP(A298,'Extra aflossing'!A:F,3,0)),0,VLOOKUP(A298,'Extra aflossing'!A:F,3,0))</f>
        <v>0</v>
      </c>
      <c r="F298" s="4">
        <f>IF(A298&lt;=Invoer!$B$20,IF(M297&gt;=0,IF(M297&gt;=$H$2,($H$2-H298),M297-D298)),0)</f>
        <v>0</v>
      </c>
      <c r="G298" s="4">
        <f>IF(M297*Invoer!$B$7/12&gt;=0,M297*Invoer!$B$7/12,0)</f>
        <v>0</v>
      </c>
      <c r="H298" s="4">
        <f>ABS(PMT(Invoer!$B$7/12,360-C298+1,IF(M297&gt;=0,M297,0),0))</f>
        <v>0</v>
      </c>
      <c r="I298" s="4">
        <f t="shared" si="39"/>
        <v>0</v>
      </c>
      <c r="J298" s="4">
        <f t="shared" si="36"/>
        <v>0</v>
      </c>
      <c r="K298" s="4">
        <f t="shared" si="40"/>
        <v>0</v>
      </c>
      <c r="L298" s="4">
        <f t="shared" si="41"/>
        <v>0</v>
      </c>
      <c r="M298" s="4">
        <f t="shared" si="44"/>
        <v>0</v>
      </c>
      <c r="N298" s="4">
        <f t="shared" si="42"/>
        <v>0</v>
      </c>
    </row>
    <row r="299" spans="1:14" x14ac:dyDescent="0.25">
      <c r="A299" s="15">
        <f t="shared" si="43"/>
        <v>50771</v>
      </c>
      <c r="B299">
        <f t="shared" si="37"/>
        <v>25</v>
      </c>
      <c r="C299">
        <v>298</v>
      </c>
      <c r="D299" s="4">
        <f t="shared" si="38"/>
        <v>0</v>
      </c>
      <c r="E299" s="4">
        <f>IF(ISNA(VLOOKUP(A299,'Extra aflossing'!A:F,3,0)),0,VLOOKUP(A299,'Extra aflossing'!A:F,3,0))</f>
        <v>0</v>
      </c>
      <c r="F299" s="4">
        <f>IF(A299&lt;=Invoer!$B$20,IF(M298&gt;=0,IF(M298&gt;=$H$2,($H$2-H299),M298-D299)),0)</f>
        <v>0</v>
      </c>
      <c r="G299" s="4">
        <f>IF(M298*Invoer!$B$7/12&gt;=0,M298*Invoer!$B$7/12,0)</f>
        <v>0</v>
      </c>
      <c r="H299" s="4">
        <f>ABS(PMT(Invoer!$B$7/12,360-C299+1,IF(M298&gt;=0,M298,0),0))</f>
        <v>0</v>
      </c>
      <c r="I299" s="4">
        <f t="shared" si="39"/>
        <v>0</v>
      </c>
      <c r="J299" s="4">
        <f t="shared" si="36"/>
        <v>0</v>
      </c>
      <c r="K299" s="4">
        <f t="shared" si="40"/>
        <v>0</v>
      </c>
      <c r="L299" s="4">
        <f t="shared" si="41"/>
        <v>0</v>
      </c>
      <c r="M299" s="4">
        <f t="shared" si="44"/>
        <v>0</v>
      </c>
      <c r="N299" s="4">
        <f t="shared" si="42"/>
        <v>0</v>
      </c>
    </row>
    <row r="300" spans="1:14" x14ac:dyDescent="0.25">
      <c r="A300" s="15">
        <f t="shared" si="43"/>
        <v>50802</v>
      </c>
      <c r="B300">
        <f t="shared" si="37"/>
        <v>25</v>
      </c>
      <c r="C300">
        <v>299</v>
      </c>
      <c r="D300" s="4">
        <f t="shared" si="38"/>
        <v>0</v>
      </c>
      <c r="E300" s="4">
        <f>IF(ISNA(VLOOKUP(A300,'Extra aflossing'!A:F,3,0)),0,VLOOKUP(A300,'Extra aflossing'!A:F,3,0))</f>
        <v>0</v>
      </c>
      <c r="F300" s="4">
        <f>IF(A300&lt;=Invoer!$B$20,IF(M299&gt;=0,IF(M299&gt;=$H$2,($H$2-H300),M299-D300)),0)</f>
        <v>0</v>
      </c>
      <c r="G300" s="4">
        <f>IF(M299*Invoer!$B$7/12&gt;=0,M299*Invoer!$B$7/12,0)</f>
        <v>0</v>
      </c>
      <c r="H300" s="4">
        <f>ABS(PMT(Invoer!$B$7/12,360-C300+1,IF(M299&gt;=0,M299,0),0))</f>
        <v>0</v>
      </c>
      <c r="I300" s="4">
        <f t="shared" si="39"/>
        <v>0</v>
      </c>
      <c r="J300" s="4">
        <f t="shared" si="36"/>
        <v>0</v>
      </c>
      <c r="K300" s="4">
        <f t="shared" si="40"/>
        <v>0</v>
      </c>
      <c r="L300" s="4">
        <f t="shared" si="41"/>
        <v>0</v>
      </c>
      <c r="M300" s="4">
        <f t="shared" si="44"/>
        <v>0</v>
      </c>
      <c r="N300" s="4">
        <f t="shared" si="42"/>
        <v>0</v>
      </c>
    </row>
    <row r="301" spans="1:14" x14ac:dyDescent="0.25">
      <c r="A301" s="15">
        <f t="shared" si="43"/>
        <v>50830</v>
      </c>
      <c r="B301">
        <f t="shared" si="37"/>
        <v>25</v>
      </c>
      <c r="C301">
        <v>300</v>
      </c>
      <c r="D301" s="4">
        <f t="shared" si="38"/>
        <v>0</v>
      </c>
      <c r="E301" s="4">
        <f>IF(ISNA(VLOOKUP(A301,'Extra aflossing'!A:F,3,0)),0,VLOOKUP(A301,'Extra aflossing'!A:F,3,0))</f>
        <v>0</v>
      </c>
      <c r="F301" s="4">
        <f>IF(A301&lt;=Invoer!$B$20,IF(M300&gt;=0,IF(M300&gt;=$H$2,($H$2-H301),M300-D301)),0)</f>
        <v>0</v>
      </c>
      <c r="G301" s="4">
        <f>IF(M300*Invoer!$B$7/12&gt;=0,M300*Invoer!$B$7/12,0)</f>
        <v>0</v>
      </c>
      <c r="H301" s="4">
        <f>ABS(PMT(Invoer!$B$7/12,360-C301+1,IF(M300&gt;=0,M300,0),0))</f>
        <v>0</v>
      </c>
      <c r="I301" s="4">
        <f t="shared" si="39"/>
        <v>0</v>
      </c>
      <c r="J301" s="4">
        <f t="shared" si="36"/>
        <v>0</v>
      </c>
      <c r="K301" s="4">
        <f t="shared" si="40"/>
        <v>0</v>
      </c>
      <c r="L301" s="4">
        <f t="shared" si="41"/>
        <v>0</v>
      </c>
      <c r="M301" s="4">
        <f t="shared" si="44"/>
        <v>0</v>
      </c>
      <c r="N301" s="4">
        <f t="shared" si="42"/>
        <v>0</v>
      </c>
    </row>
    <row r="302" spans="1:14" x14ac:dyDescent="0.25">
      <c r="A302" s="15">
        <f t="shared" si="43"/>
        <v>50861</v>
      </c>
      <c r="B302">
        <f t="shared" si="37"/>
        <v>26</v>
      </c>
      <c r="C302">
        <v>301</v>
      </c>
      <c r="D302" s="4">
        <f t="shared" si="38"/>
        <v>0</v>
      </c>
      <c r="E302" s="4">
        <f>IF(ISNA(VLOOKUP(A302,'Extra aflossing'!A:F,3,0)),0,VLOOKUP(A302,'Extra aflossing'!A:F,3,0))</f>
        <v>0</v>
      </c>
      <c r="F302" s="4">
        <f>IF(A302&lt;=Invoer!$B$20,IF(M301&gt;=0,IF(M301&gt;=$H$2,($H$2-H302),M301-D302)),0)</f>
        <v>0</v>
      </c>
      <c r="G302" s="4">
        <f>IF(M301*Invoer!$B$7/12&gt;=0,M301*Invoer!$B$7/12,0)</f>
        <v>0</v>
      </c>
      <c r="H302" s="4">
        <f>ABS(PMT(Invoer!$B$7/12,360-C302+1,IF(M301&gt;=0,M301,0),0))</f>
        <v>0</v>
      </c>
      <c r="I302" s="4">
        <f t="shared" si="39"/>
        <v>0</v>
      </c>
      <c r="J302" s="4">
        <f t="shared" si="36"/>
        <v>0</v>
      </c>
      <c r="K302" s="4">
        <f t="shared" si="40"/>
        <v>0</v>
      </c>
      <c r="L302" s="4">
        <f t="shared" si="41"/>
        <v>0</v>
      </c>
      <c r="M302" s="4">
        <f t="shared" si="44"/>
        <v>0</v>
      </c>
      <c r="N302" s="4">
        <f t="shared" si="42"/>
        <v>0</v>
      </c>
    </row>
    <row r="303" spans="1:14" x14ac:dyDescent="0.25">
      <c r="A303" s="15">
        <f t="shared" si="43"/>
        <v>50891</v>
      </c>
      <c r="B303">
        <f t="shared" si="37"/>
        <v>26</v>
      </c>
      <c r="C303">
        <v>302</v>
      </c>
      <c r="D303" s="4">
        <f t="shared" si="38"/>
        <v>0</v>
      </c>
      <c r="E303" s="4">
        <f>IF(ISNA(VLOOKUP(A303,'Extra aflossing'!A:F,3,0)),0,VLOOKUP(A303,'Extra aflossing'!A:F,3,0))</f>
        <v>0</v>
      </c>
      <c r="F303" s="4">
        <f>IF(A303&lt;=Invoer!$B$20,IF(M302&gt;=0,IF(M302&gt;=$H$2,($H$2-H303),M302-D303)),0)</f>
        <v>0</v>
      </c>
      <c r="G303" s="4">
        <f>IF(M302*Invoer!$B$7/12&gt;=0,M302*Invoer!$B$7/12,0)</f>
        <v>0</v>
      </c>
      <c r="H303" s="4">
        <f>ABS(PMT(Invoer!$B$7/12,360-C303+1,IF(M302&gt;=0,M302,0),0))</f>
        <v>0</v>
      </c>
      <c r="I303" s="4">
        <f t="shared" si="39"/>
        <v>0</v>
      </c>
      <c r="J303" s="4">
        <f t="shared" si="36"/>
        <v>0</v>
      </c>
      <c r="K303" s="4">
        <f t="shared" si="40"/>
        <v>0</v>
      </c>
      <c r="L303" s="4">
        <f t="shared" si="41"/>
        <v>0</v>
      </c>
      <c r="M303" s="4">
        <f t="shared" si="44"/>
        <v>0</v>
      </c>
      <c r="N303" s="4">
        <f t="shared" si="42"/>
        <v>0</v>
      </c>
    </row>
    <row r="304" spans="1:14" x14ac:dyDescent="0.25">
      <c r="A304" s="15">
        <f t="shared" si="43"/>
        <v>50922</v>
      </c>
      <c r="B304">
        <f t="shared" si="37"/>
        <v>26</v>
      </c>
      <c r="C304">
        <v>303</v>
      </c>
      <c r="D304" s="4">
        <f t="shared" si="38"/>
        <v>0</v>
      </c>
      <c r="E304" s="4">
        <f>IF(ISNA(VLOOKUP(A304,'Extra aflossing'!A:F,3,0)),0,VLOOKUP(A304,'Extra aflossing'!A:F,3,0))</f>
        <v>0</v>
      </c>
      <c r="F304" s="4">
        <f>IF(A304&lt;=Invoer!$B$20,IF(M303&gt;=0,IF(M303&gt;=$H$2,($H$2-H304),M303-D304)),0)</f>
        <v>0</v>
      </c>
      <c r="G304" s="4">
        <f>IF(M303*Invoer!$B$7/12&gt;=0,M303*Invoer!$B$7/12,0)</f>
        <v>0</v>
      </c>
      <c r="H304" s="4">
        <f>ABS(PMT(Invoer!$B$7/12,360-C304+1,IF(M303&gt;=0,M303,0),0))</f>
        <v>0</v>
      </c>
      <c r="I304" s="4">
        <f t="shared" si="39"/>
        <v>0</v>
      </c>
      <c r="J304" s="4">
        <f t="shared" si="36"/>
        <v>0</v>
      </c>
      <c r="K304" s="4">
        <f t="shared" si="40"/>
        <v>0</v>
      </c>
      <c r="L304" s="4">
        <f t="shared" si="41"/>
        <v>0</v>
      </c>
      <c r="M304" s="4">
        <f t="shared" si="44"/>
        <v>0</v>
      </c>
      <c r="N304" s="4">
        <f t="shared" si="42"/>
        <v>0</v>
      </c>
    </row>
    <row r="305" spans="1:14" x14ac:dyDescent="0.25">
      <c r="A305" s="15">
        <f t="shared" si="43"/>
        <v>50952</v>
      </c>
      <c r="B305">
        <f t="shared" si="37"/>
        <v>26</v>
      </c>
      <c r="C305">
        <v>304</v>
      </c>
      <c r="D305" s="4">
        <f t="shared" si="38"/>
        <v>0</v>
      </c>
      <c r="E305" s="4">
        <f>IF(ISNA(VLOOKUP(A305,'Extra aflossing'!A:F,3,0)),0,VLOOKUP(A305,'Extra aflossing'!A:F,3,0))</f>
        <v>0</v>
      </c>
      <c r="F305" s="4">
        <f>IF(A305&lt;=Invoer!$B$20,IF(M304&gt;=0,IF(M304&gt;=$H$2,($H$2-H305),M304-D305)),0)</f>
        <v>0</v>
      </c>
      <c r="G305" s="4">
        <f>IF(M304*Invoer!$B$7/12&gt;=0,M304*Invoer!$B$7/12,0)</f>
        <v>0</v>
      </c>
      <c r="H305" s="4">
        <f>ABS(PMT(Invoer!$B$7/12,360-C305+1,IF(M304&gt;=0,M304,0),0))</f>
        <v>0</v>
      </c>
      <c r="I305" s="4">
        <f t="shared" si="39"/>
        <v>0</v>
      </c>
      <c r="J305" s="4">
        <f t="shared" si="36"/>
        <v>0</v>
      </c>
      <c r="K305" s="4">
        <f t="shared" si="40"/>
        <v>0</v>
      </c>
      <c r="L305" s="4">
        <f t="shared" si="41"/>
        <v>0</v>
      </c>
      <c r="M305" s="4">
        <f t="shared" si="44"/>
        <v>0</v>
      </c>
      <c r="N305" s="4">
        <f t="shared" si="42"/>
        <v>0</v>
      </c>
    </row>
    <row r="306" spans="1:14" x14ac:dyDescent="0.25">
      <c r="A306" s="15">
        <f t="shared" si="43"/>
        <v>50983</v>
      </c>
      <c r="B306">
        <f t="shared" si="37"/>
        <v>26</v>
      </c>
      <c r="C306">
        <v>305</v>
      </c>
      <c r="D306" s="4">
        <f t="shared" si="38"/>
        <v>0</v>
      </c>
      <c r="E306" s="4">
        <f>IF(ISNA(VLOOKUP(A306,'Extra aflossing'!A:F,3,0)),0,VLOOKUP(A306,'Extra aflossing'!A:F,3,0))</f>
        <v>0</v>
      </c>
      <c r="F306" s="4">
        <f>IF(A306&lt;=Invoer!$B$20,IF(M305&gt;=0,IF(M305&gt;=$H$2,($H$2-H306),M305-D306)),0)</f>
        <v>0</v>
      </c>
      <c r="G306" s="4">
        <f>IF(M305*Invoer!$B$7/12&gt;=0,M305*Invoer!$B$7/12,0)</f>
        <v>0</v>
      </c>
      <c r="H306" s="4">
        <f>ABS(PMT(Invoer!$B$7/12,360-C306+1,IF(M305&gt;=0,M305,0),0))</f>
        <v>0</v>
      </c>
      <c r="I306" s="4">
        <f t="shared" si="39"/>
        <v>0</v>
      </c>
      <c r="J306" s="4">
        <f t="shared" si="36"/>
        <v>0</v>
      </c>
      <c r="K306" s="4">
        <f t="shared" si="40"/>
        <v>0</v>
      </c>
      <c r="L306" s="4">
        <f t="shared" si="41"/>
        <v>0</v>
      </c>
      <c r="M306" s="4">
        <f t="shared" si="44"/>
        <v>0</v>
      </c>
      <c r="N306" s="4">
        <f t="shared" si="42"/>
        <v>0</v>
      </c>
    </row>
    <row r="307" spans="1:14" x14ac:dyDescent="0.25">
      <c r="A307" s="15">
        <f t="shared" si="43"/>
        <v>51014</v>
      </c>
      <c r="B307">
        <f t="shared" si="37"/>
        <v>26</v>
      </c>
      <c r="C307">
        <v>306</v>
      </c>
      <c r="D307" s="4">
        <f t="shared" si="38"/>
        <v>0</v>
      </c>
      <c r="E307" s="4">
        <f>IF(ISNA(VLOOKUP(A307,'Extra aflossing'!A:F,3,0)),0,VLOOKUP(A307,'Extra aflossing'!A:F,3,0))</f>
        <v>0</v>
      </c>
      <c r="F307" s="4">
        <f>IF(A307&lt;=Invoer!$B$20,IF(M306&gt;=0,IF(M306&gt;=$H$2,($H$2-H307),M306-D307)),0)</f>
        <v>0</v>
      </c>
      <c r="G307" s="4">
        <f>IF(M306*Invoer!$B$7/12&gt;=0,M306*Invoer!$B$7/12,0)</f>
        <v>0</v>
      </c>
      <c r="H307" s="4">
        <f>ABS(PMT(Invoer!$B$7/12,360-C307+1,IF(M306&gt;=0,M306,0),0))</f>
        <v>0</v>
      </c>
      <c r="I307" s="4">
        <f t="shared" si="39"/>
        <v>0</v>
      </c>
      <c r="J307" s="4">
        <f t="shared" si="36"/>
        <v>0</v>
      </c>
      <c r="K307" s="4">
        <f t="shared" si="40"/>
        <v>0</v>
      </c>
      <c r="L307" s="4">
        <f t="shared" si="41"/>
        <v>0</v>
      </c>
      <c r="M307" s="4">
        <f t="shared" si="44"/>
        <v>0</v>
      </c>
      <c r="N307" s="4">
        <f t="shared" si="42"/>
        <v>0</v>
      </c>
    </row>
    <row r="308" spans="1:14" x14ac:dyDescent="0.25">
      <c r="A308" s="15">
        <f t="shared" si="43"/>
        <v>51044</v>
      </c>
      <c r="B308">
        <f t="shared" si="37"/>
        <v>26</v>
      </c>
      <c r="C308">
        <v>307</v>
      </c>
      <c r="D308" s="4">
        <f t="shared" si="38"/>
        <v>0</v>
      </c>
      <c r="E308" s="4">
        <f>IF(ISNA(VLOOKUP(A308,'Extra aflossing'!A:F,3,0)),0,VLOOKUP(A308,'Extra aflossing'!A:F,3,0))</f>
        <v>0</v>
      </c>
      <c r="F308" s="4">
        <f>IF(A308&lt;=Invoer!$B$20,IF(M307&gt;=0,IF(M307&gt;=$H$2,($H$2-H308),M307-D308)),0)</f>
        <v>0</v>
      </c>
      <c r="G308" s="4">
        <f>IF(M307*Invoer!$B$7/12&gt;=0,M307*Invoer!$B$7/12,0)</f>
        <v>0</v>
      </c>
      <c r="H308" s="4">
        <f>ABS(PMT(Invoer!$B$7/12,360-C308+1,IF(M307&gt;=0,M307,0),0))</f>
        <v>0</v>
      </c>
      <c r="I308" s="4">
        <f t="shared" si="39"/>
        <v>0</v>
      </c>
      <c r="J308" s="4">
        <f t="shared" si="36"/>
        <v>0</v>
      </c>
      <c r="K308" s="4">
        <f t="shared" si="40"/>
        <v>0</v>
      </c>
      <c r="L308" s="4">
        <f t="shared" si="41"/>
        <v>0</v>
      </c>
      <c r="M308" s="4">
        <f t="shared" si="44"/>
        <v>0</v>
      </c>
      <c r="N308" s="4">
        <f t="shared" si="42"/>
        <v>0</v>
      </c>
    </row>
    <row r="309" spans="1:14" x14ac:dyDescent="0.25">
      <c r="A309" s="15">
        <f t="shared" si="43"/>
        <v>51075</v>
      </c>
      <c r="B309">
        <f t="shared" si="37"/>
        <v>26</v>
      </c>
      <c r="C309">
        <v>308</v>
      </c>
      <c r="D309" s="4">
        <f t="shared" si="38"/>
        <v>0</v>
      </c>
      <c r="E309" s="4">
        <f>IF(ISNA(VLOOKUP(A309,'Extra aflossing'!A:F,3,0)),0,VLOOKUP(A309,'Extra aflossing'!A:F,3,0))</f>
        <v>0</v>
      </c>
      <c r="F309" s="4">
        <f>IF(A309&lt;=Invoer!$B$20,IF(M308&gt;=0,IF(M308&gt;=$H$2,($H$2-H309),M308-D309)),0)</f>
        <v>0</v>
      </c>
      <c r="G309" s="4">
        <f>IF(M308*Invoer!$B$7/12&gt;=0,M308*Invoer!$B$7/12,0)</f>
        <v>0</v>
      </c>
      <c r="H309" s="4">
        <f>ABS(PMT(Invoer!$B$7/12,360-C309+1,IF(M308&gt;=0,M308,0),0))</f>
        <v>0</v>
      </c>
      <c r="I309" s="4">
        <f t="shared" si="39"/>
        <v>0</v>
      </c>
      <c r="J309" s="4">
        <f t="shared" si="36"/>
        <v>0</v>
      </c>
      <c r="K309" s="4">
        <f t="shared" si="40"/>
        <v>0</v>
      </c>
      <c r="L309" s="4">
        <f t="shared" si="41"/>
        <v>0</v>
      </c>
      <c r="M309" s="4">
        <f t="shared" si="44"/>
        <v>0</v>
      </c>
      <c r="N309" s="4">
        <f t="shared" si="42"/>
        <v>0</v>
      </c>
    </row>
    <row r="310" spans="1:14" x14ac:dyDescent="0.25">
      <c r="A310" s="15">
        <f t="shared" si="43"/>
        <v>51105</v>
      </c>
      <c r="B310">
        <f t="shared" si="37"/>
        <v>26</v>
      </c>
      <c r="C310">
        <v>309</v>
      </c>
      <c r="D310" s="4">
        <f t="shared" si="38"/>
        <v>0</v>
      </c>
      <c r="E310" s="4">
        <f>IF(ISNA(VLOOKUP(A310,'Extra aflossing'!A:F,3,0)),0,VLOOKUP(A310,'Extra aflossing'!A:F,3,0))</f>
        <v>0</v>
      </c>
      <c r="F310" s="4">
        <f>IF(A310&lt;=Invoer!$B$20,IF(M309&gt;=0,IF(M309&gt;=$H$2,($H$2-H310),M309-D310)),0)</f>
        <v>0</v>
      </c>
      <c r="G310" s="4">
        <f>IF(M309*Invoer!$B$7/12&gt;=0,M309*Invoer!$B$7/12,0)</f>
        <v>0</v>
      </c>
      <c r="H310" s="4">
        <f>ABS(PMT(Invoer!$B$7/12,360-C310+1,IF(M309&gt;=0,M309,0),0))</f>
        <v>0</v>
      </c>
      <c r="I310" s="4">
        <f t="shared" si="39"/>
        <v>0</v>
      </c>
      <c r="J310" s="4">
        <f t="shared" si="36"/>
        <v>0</v>
      </c>
      <c r="K310" s="4">
        <f t="shared" si="40"/>
        <v>0</v>
      </c>
      <c r="L310" s="4">
        <f t="shared" si="41"/>
        <v>0</v>
      </c>
      <c r="M310" s="4">
        <f t="shared" si="44"/>
        <v>0</v>
      </c>
      <c r="N310" s="4">
        <f t="shared" si="42"/>
        <v>0</v>
      </c>
    </row>
    <row r="311" spans="1:14" x14ac:dyDescent="0.25">
      <c r="A311" s="15">
        <f t="shared" si="43"/>
        <v>51136</v>
      </c>
      <c r="B311">
        <f t="shared" si="37"/>
        <v>26</v>
      </c>
      <c r="C311">
        <v>310</v>
      </c>
      <c r="D311" s="4">
        <f t="shared" si="38"/>
        <v>0</v>
      </c>
      <c r="E311" s="4">
        <f>IF(ISNA(VLOOKUP(A311,'Extra aflossing'!A:F,3,0)),0,VLOOKUP(A311,'Extra aflossing'!A:F,3,0))</f>
        <v>0</v>
      </c>
      <c r="F311" s="4">
        <f>IF(A311&lt;=Invoer!$B$20,IF(M310&gt;=0,IF(M310&gt;=$H$2,($H$2-H311),M310-D311)),0)</f>
        <v>0</v>
      </c>
      <c r="G311" s="4">
        <f>IF(M310*Invoer!$B$7/12&gt;=0,M310*Invoer!$B$7/12,0)</f>
        <v>0</v>
      </c>
      <c r="H311" s="4">
        <f>ABS(PMT(Invoer!$B$7/12,360-C311+1,IF(M310&gt;=0,M310,0),0))</f>
        <v>0</v>
      </c>
      <c r="I311" s="4">
        <f t="shared" si="39"/>
        <v>0</v>
      </c>
      <c r="J311" s="4">
        <f t="shared" si="36"/>
        <v>0</v>
      </c>
      <c r="K311" s="4">
        <f t="shared" si="40"/>
        <v>0</v>
      </c>
      <c r="L311" s="4">
        <f t="shared" si="41"/>
        <v>0</v>
      </c>
      <c r="M311" s="4">
        <f t="shared" si="44"/>
        <v>0</v>
      </c>
      <c r="N311" s="4">
        <f t="shared" si="42"/>
        <v>0</v>
      </c>
    </row>
    <row r="312" spans="1:14" x14ac:dyDescent="0.25">
      <c r="A312" s="15">
        <f t="shared" si="43"/>
        <v>51167</v>
      </c>
      <c r="B312">
        <f t="shared" si="37"/>
        <v>26</v>
      </c>
      <c r="C312">
        <v>311</v>
      </c>
      <c r="D312" s="4">
        <f t="shared" si="38"/>
        <v>0</v>
      </c>
      <c r="E312" s="4">
        <f>IF(ISNA(VLOOKUP(A312,'Extra aflossing'!A:F,3,0)),0,VLOOKUP(A312,'Extra aflossing'!A:F,3,0))</f>
        <v>0</v>
      </c>
      <c r="F312" s="4">
        <f>IF(A312&lt;=Invoer!$B$20,IF(M311&gt;=0,IF(M311&gt;=$H$2,($H$2-H312),M311-D312)),0)</f>
        <v>0</v>
      </c>
      <c r="G312" s="4">
        <f>IF(M311*Invoer!$B$7/12&gt;=0,M311*Invoer!$B$7/12,0)</f>
        <v>0</v>
      </c>
      <c r="H312" s="4">
        <f>ABS(PMT(Invoer!$B$7/12,360-C312+1,IF(M311&gt;=0,M311,0),0))</f>
        <v>0</v>
      </c>
      <c r="I312" s="4">
        <f t="shared" si="39"/>
        <v>0</v>
      </c>
      <c r="J312" s="4">
        <f t="shared" si="36"/>
        <v>0</v>
      </c>
      <c r="K312" s="4">
        <f t="shared" si="40"/>
        <v>0</v>
      </c>
      <c r="L312" s="4">
        <f t="shared" si="41"/>
        <v>0</v>
      </c>
      <c r="M312" s="4">
        <f t="shared" si="44"/>
        <v>0</v>
      </c>
      <c r="N312" s="4">
        <f t="shared" si="42"/>
        <v>0</v>
      </c>
    </row>
    <row r="313" spans="1:14" x14ac:dyDescent="0.25">
      <c r="A313" s="15">
        <f t="shared" si="43"/>
        <v>51196</v>
      </c>
      <c r="B313">
        <f t="shared" si="37"/>
        <v>26</v>
      </c>
      <c r="C313">
        <v>312</v>
      </c>
      <c r="D313" s="4">
        <f t="shared" si="38"/>
        <v>0</v>
      </c>
      <c r="E313" s="4">
        <f>IF(ISNA(VLOOKUP(A313,'Extra aflossing'!A:F,3,0)),0,VLOOKUP(A313,'Extra aflossing'!A:F,3,0))</f>
        <v>0</v>
      </c>
      <c r="F313" s="4">
        <f>IF(A313&lt;=Invoer!$B$20,IF(M312&gt;=0,IF(M312&gt;=$H$2,($H$2-H313),M312-D313)),0)</f>
        <v>0</v>
      </c>
      <c r="G313" s="4">
        <f>IF(M312*Invoer!$B$7/12&gt;=0,M312*Invoer!$B$7/12,0)</f>
        <v>0</v>
      </c>
      <c r="H313" s="4">
        <f>ABS(PMT(Invoer!$B$7/12,360-C313+1,IF(M312&gt;=0,M312,0),0))</f>
        <v>0</v>
      </c>
      <c r="I313" s="4">
        <f t="shared" si="39"/>
        <v>0</v>
      </c>
      <c r="J313" s="4">
        <f t="shared" si="36"/>
        <v>0</v>
      </c>
      <c r="K313" s="4">
        <f t="shared" si="40"/>
        <v>0</v>
      </c>
      <c r="L313" s="4">
        <f t="shared" si="41"/>
        <v>0</v>
      </c>
      <c r="M313" s="4">
        <f t="shared" si="44"/>
        <v>0</v>
      </c>
      <c r="N313" s="4">
        <f t="shared" si="42"/>
        <v>0</v>
      </c>
    </row>
    <row r="314" spans="1:14" x14ac:dyDescent="0.25">
      <c r="A314" s="15">
        <f t="shared" si="43"/>
        <v>51227</v>
      </c>
      <c r="B314">
        <f t="shared" si="37"/>
        <v>27</v>
      </c>
      <c r="C314">
        <v>313</v>
      </c>
      <c r="D314" s="4">
        <f t="shared" si="38"/>
        <v>0</v>
      </c>
      <c r="E314" s="4">
        <f>IF(ISNA(VLOOKUP(A314,'Extra aflossing'!A:F,3,0)),0,VLOOKUP(A314,'Extra aflossing'!A:F,3,0))</f>
        <v>0</v>
      </c>
      <c r="F314" s="4">
        <f>IF(A314&lt;=Invoer!$B$20,IF(M313&gt;=0,IF(M313&gt;=$H$2,($H$2-H314),M313-D314)),0)</f>
        <v>0</v>
      </c>
      <c r="G314" s="4">
        <f>IF(M313*Invoer!$B$7/12&gt;=0,M313*Invoer!$B$7/12,0)</f>
        <v>0</v>
      </c>
      <c r="H314" s="4">
        <f>ABS(PMT(Invoer!$B$7/12,360-C314+1,IF(M313&gt;=0,M313,0),0))</f>
        <v>0</v>
      </c>
      <c r="I314" s="4">
        <f t="shared" si="39"/>
        <v>0</v>
      </c>
      <c r="J314" s="4">
        <f t="shared" si="36"/>
        <v>0</v>
      </c>
      <c r="K314" s="4">
        <f t="shared" si="40"/>
        <v>0</v>
      </c>
      <c r="L314" s="4">
        <f t="shared" si="41"/>
        <v>0</v>
      </c>
      <c r="M314" s="4">
        <f t="shared" si="44"/>
        <v>0</v>
      </c>
      <c r="N314" s="4">
        <f t="shared" si="42"/>
        <v>0</v>
      </c>
    </row>
    <row r="315" spans="1:14" x14ac:dyDescent="0.25">
      <c r="A315" s="15">
        <f t="shared" si="43"/>
        <v>51257</v>
      </c>
      <c r="B315">
        <f t="shared" si="37"/>
        <v>27</v>
      </c>
      <c r="C315">
        <v>314</v>
      </c>
      <c r="D315" s="4">
        <f t="shared" si="38"/>
        <v>0</v>
      </c>
      <c r="E315" s="4">
        <f>IF(ISNA(VLOOKUP(A315,'Extra aflossing'!A:F,3,0)),0,VLOOKUP(A315,'Extra aflossing'!A:F,3,0))</f>
        <v>0</v>
      </c>
      <c r="F315" s="4">
        <f>IF(A315&lt;=Invoer!$B$20,IF(M314&gt;=0,IF(M314&gt;=$H$2,($H$2-H315),M314-D315)),0)</f>
        <v>0</v>
      </c>
      <c r="G315" s="4">
        <f>IF(M314*Invoer!$B$7/12&gt;=0,M314*Invoer!$B$7/12,0)</f>
        <v>0</v>
      </c>
      <c r="H315" s="4">
        <f>ABS(PMT(Invoer!$B$7/12,360-C315+1,IF(M314&gt;=0,M314,0),0))</f>
        <v>0</v>
      </c>
      <c r="I315" s="4">
        <f t="shared" si="39"/>
        <v>0</v>
      </c>
      <c r="J315" s="4">
        <f t="shared" si="36"/>
        <v>0</v>
      </c>
      <c r="K315" s="4">
        <f t="shared" si="40"/>
        <v>0</v>
      </c>
      <c r="L315" s="4">
        <f t="shared" si="41"/>
        <v>0</v>
      </c>
      <c r="M315" s="4">
        <f t="shared" si="44"/>
        <v>0</v>
      </c>
      <c r="N315" s="4">
        <f t="shared" si="42"/>
        <v>0</v>
      </c>
    </row>
    <row r="316" spans="1:14" x14ac:dyDescent="0.25">
      <c r="A316" s="15">
        <f t="shared" si="43"/>
        <v>51288</v>
      </c>
      <c r="B316">
        <f t="shared" si="37"/>
        <v>27</v>
      </c>
      <c r="C316">
        <v>315</v>
      </c>
      <c r="D316" s="4">
        <f t="shared" si="38"/>
        <v>0</v>
      </c>
      <c r="E316" s="4">
        <f>IF(ISNA(VLOOKUP(A316,'Extra aflossing'!A:F,3,0)),0,VLOOKUP(A316,'Extra aflossing'!A:F,3,0))</f>
        <v>0</v>
      </c>
      <c r="F316" s="4">
        <f>IF(A316&lt;=Invoer!$B$20,IF(M315&gt;=0,IF(M315&gt;=$H$2,($H$2-H316),M315-D316)),0)</f>
        <v>0</v>
      </c>
      <c r="G316" s="4">
        <f>IF(M315*Invoer!$B$7/12&gt;=0,M315*Invoer!$B$7/12,0)</f>
        <v>0</v>
      </c>
      <c r="H316" s="4">
        <f>ABS(PMT(Invoer!$B$7/12,360-C316+1,IF(M315&gt;=0,M315,0),0))</f>
        <v>0</v>
      </c>
      <c r="I316" s="4">
        <f t="shared" si="39"/>
        <v>0</v>
      </c>
      <c r="J316" s="4">
        <f t="shared" si="36"/>
        <v>0</v>
      </c>
      <c r="K316" s="4">
        <f t="shared" si="40"/>
        <v>0</v>
      </c>
      <c r="L316" s="4">
        <f t="shared" si="41"/>
        <v>0</v>
      </c>
      <c r="M316" s="4">
        <f t="shared" si="44"/>
        <v>0</v>
      </c>
      <c r="N316" s="4">
        <f t="shared" si="42"/>
        <v>0</v>
      </c>
    </row>
    <row r="317" spans="1:14" x14ac:dyDescent="0.25">
      <c r="A317" s="15">
        <f t="shared" si="43"/>
        <v>51318</v>
      </c>
      <c r="B317">
        <f t="shared" si="37"/>
        <v>27</v>
      </c>
      <c r="C317">
        <v>316</v>
      </c>
      <c r="D317" s="4">
        <f t="shared" si="38"/>
        <v>0</v>
      </c>
      <c r="E317" s="4">
        <f>IF(ISNA(VLOOKUP(A317,'Extra aflossing'!A:F,3,0)),0,VLOOKUP(A317,'Extra aflossing'!A:F,3,0))</f>
        <v>0</v>
      </c>
      <c r="F317" s="4">
        <f>IF(A317&lt;=Invoer!$B$20,IF(M316&gt;=0,IF(M316&gt;=$H$2,($H$2-H317),M316-D317)),0)</f>
        <v>0</v>
      </c>
      <c r="G317" s="4">
        <f>IF(M316*Invoer!$B$7/12&gt;=0,M316*Invoer!$B$7/12,0)</f>
        <v>0</v>
      </c>
      <c r="H317" s="4">
        <f>ABS(PMT(Invoer!$B$7/12,360-C317+1,IF(M316&gt;=0,M316,0),0))</f>
        <v>0</v>
      </c>
      <c r="I317" s="4">
        <f t="shared" si="39"/>
        <v>0</v>
      </c>
      <c r="J317" s="4">
        <f t="shared" si="36"/>
        <v>0</v>
      </c>
      <c r="K317" s="4">
        <f t="shared" si="40"/>
        <v>0</v>
      </c>
      <c r="L317" s="4">
        <f t="shared" si="41"/>
        <v>0</v>
      </c>
      <c r="M317" s="4">
        <f t="shared" si="44"/>
        <v>0</v>
      </c>
      <c r="N317" s="4">
        <f t="shared" si="42"/>
        <v>0</v>
      </c>
    </row>
    <row r="318" spans="1:14" x14ac:dyDescent="0.25">
      <c r="A318" s="15">
        <f t="shared" si="43"/>
        <v>51349</v>
      </c>
      <c r="B318">
        <f t="shared" si="37"/>
        <v>27</v>
      </c>
      <c r="C318">
        <v>317</v>
      </c>
      <c r="D318" s="4">
        <f t="shared" si="38"/>
        <v>0</v>
      </c>
      <c r="E318" s="4">
        <f>IF(ISNA(VLOOKUP(A318,'Extra aflossing'!A:F,3,0)),0,VLOOKUP(A318,'Extra aflossing'!A:F,3,0))</f>
        <v>0</v>
      </c>
      <c r="F318" s="4">
        <f>IF(A318&lt;=Invoer!$B$20,IF(M317&gt;=0,IF(M317&gt;=$H$2,($H$2-H318),M317-D318)),0)</f>
        <v>0</v>
      </c>
      <c r="G318" s="4">
        <f>IF(M317*Invoer!$B$7/12&gt;=0,M317*Invoer!$B$7/12,0)</f>
        <v>0</v>
      </c>
      <c r="H318" s="4">
        <f>ABS(PMT(Invoer!$B$7/12,360-C318+1,IF(M317&gt;=0,M317,0),0))</f>
        <v>0</v>
      </c>
      <c r="I318" s="4">
        <f t="shared" si="39"/>
        <v>0</v>
      </c>
      <c r="J318" s="4">
        <f t="shared" si="36"/>
        <v>0</v>
      </c>
      <c r="K318" s="4">
        <f t="shared" si="40"/>
        <v>0</v>
      </c>
      <c r="L318" s="4">
        <f t="shared" si="41"/>
        <v>0</v>
      </c>
      <c r="M318" s="4">
        <f t="shared" si="44"/>
        <v>0</v>
      </c>
      <c r="N318" s="4">
        <f t="shared" si="42"/>
        <v>0</v>
      </c>
    </row>
    <row r="319" spans="1:14" x14ac:dyDescent="0.25">
      <c r="A319" s="15">
        <f t="shared" si="43"/>
        <v>51380</v>
      </c>
      <c r="B319">
        <f t="shared" si="37"/>
        <v>27</v>
      </c>
      <c r="C319">
        <v>318</v>
      </c>
      <c r="D319" s="4">
        <f t="shared" si="38"/>
        <v>0</v>
      </c>
      <c r="E319" s="4">
        <f>IF(ISNA(VLOOKUP(A319,'Extra aflossing'!A:F,3,0)),0,VLOOKUP(A319,'Extra aflossing'!A:F,3,0))</f>
        <v>0</v>
      </c>
      <c r="F319" s="4">
        <f>IF(A319&lt;=Invoer!$B$20,IF(M318&gt;=0,IF(M318&gt;=$H$2,($H$2-H319),M318-D319)),0)</f>
        <v>0</v>
      </c>
      <c r="G319" s="4">
        <f>IF(M318*Invoer!$B$7/12&gt;=0,M318*Invoer!$B$7/12,0)</f>
        <v>0</v>
      </c>
      <c r="H319" s="4">
        <f>ABS(PMT(Invoer!$B$7/12,360-C319+1,IF(M318&gt;=0,M318,0),0))</f>
        <v>0</v>
      </c>
      <c r="I319" s="4">
        <f t="shared" si="39"/>
        <v>0</v>
      </c>
      <c r="J319" s="4">
        <f t="shared" si="36"/>
        <v>0</v>
      </c>
      <c r="K319" s="4">
        <f t="shared" si="40"/>
        <v>0</v>
      </c>
      <c r="L319" s="4">
        <f t="shared" si="41"/>
        <v>0</v>
      </c>
      <c r="M319" s="4">
        <f t="shared" si="44"/>
        <v>0</v>
      </c>
      <c r="N319" s="4">
        <f t="shared" si="42"/>
        <v>0</v>
      </c>
    </row>
    <row r="320" spans="1:14" x14ac:dyDescent="0.25">
      <c r="A320" s="15">
        <f t="shared" si="43"/>
        <v>51410</v>
      </c>
      <c r="B320">
        <f t="shared" si="37"/>
        <v>27</v>
      </c>
      <c r="C320">
        <v>319</v>
      </c>
      <c r="D320" s="4">
        <f t="shared" si="38"/>
        <v>0</v>
      </c>
      <c r="E320" s="4">
        <f>IF(ISNA(VLOOKUP(A320,'Extra aflossing'!A:F,3,0)),0,VLOOKUP(A320,'Extra aflossing'!A:F,3,0))</f>
        <v>0</v>
      </c>
      <c r="F320" s="4">
        <f>IF(A320&lt;=Invoer!$B$20,IF(M319&gt;=0,IF(M319&gt;=$H$2,($H$2-H320),M319-D320)),0)</f>
        <v>0</v>
      </c>
      <c r="G320" s="4">
        <f>IF(M319*Invoer!$B$7/12&gt;=0,M319*Invoer!$B$7/12,0)</f>
        <v>0</v>
      </c>
      <c r="H320" s="4">
        <f>ABS(PMT(Invoer!$B$7/12,360-C320+1,IF(M319&gt;=0,M319,0),0))</f>
        <v>0</v>
      </c>
      <c r="I320" s="4">
        <f t="shared" si="39"/>
        <v>0</v>
      </c>
      <c r="J320" s="4">
        <f t="shared" si="36"/>
        <v>0</v>
      </c>
      <c r="K320" s="4">
        <f t="shared" si="40"/>
        <v>0</v>
      </c>
      <c r="L320" s="4">
        <f t="shared" si="41"/>
        <v>0</v>
      </c>
      <c r="M320" s="4">
        <f t="shared" si="44"/>
        <v>0</v>
      </c>
      <c r="N320" s="4">
        <f t="shared" si="42"/>
        <v>0</v>
      </c>
    </row>
    <row r="321" spans="1:14" x14ac:dyDescent="0.25">
      <c r="A321" s="15">
        <f t="shared" si="43"/>
        <v>51441</v>
      </c>
      <c r="B321">
        <f t="shared" si="37"/>
        <v>27</v>
      </c>
      <c r="C321">
        <v>320</v>
      </c>
      <c r="D321" s="4">
        <f t="shared" si="38"/>
        <v>0</v>
      </c>
      <c r="E321" s="4">
        <f>IF(ISNA(VLOOKUP(A321,'Extra aflossing'!A:F,3,0)),0,VLOOKUP(A321,'Extra aflossing'!A:F,3,0))</f>
        <v>0</v>
      </c>
      <c r="F321" s="4">
        <f>IF(A321&lt;=Invoer!$B$20,IF(M320&gt;=0,IF(M320&gt;=$H$2,($H$2-H321),M320-D321)),0)</f>
        <v>0</v>
      </c>
      <c r="G321" s="4">
        <f>IF(M320*Invoer!$B$7/12&gt;=0,M320*Invoer!$B$7/12,0)</f>
        <v>0</v>
      </c>
      <c r="H321" s="4">
        <f>ABS(PMT(Invoer!$B$7/12,360-C321+1,IF(M320&gt;=0,M320,0),0))</f>
        <v>0</v>
      </c>
      <c r="I321" s="4">
        <f t="shared" si="39"/>
        <v>0</v>
      </c>
      <c r="J321" s="4">
        <f t="shared" si="36"/>
        <v>0</v>
      </c>
      <c r="K321" s="4">
        <f t="shared" si="40"/>
        <v>0</v>
      </c>
      <c r="L321" s="4">
        <f t="shared" si="41"/>
        <v>0</v>
      </c>
      <c r="M321" s="4">
        <f t="shared" si="44"/>
        <v>0</v>
      </c>
      <c r="N321" s="4">
        <f t="shared" si="42"/>
        <v>0</v>
      </c>
    </row>
    <row r="322" spans="1:14" x14ac:dyDescent="0.25">
      <c r="A322" s="15">
        <f t="shared" si="43"/>
        <v>51471</v>
      </c>
      <c r="B322">
        <f t="shared" si="37"/>
        <v>27</v>
      </c>
      <c r="C322">
        <v>321</v>
      </c>
      <c r="D322" s="4">
        <f t="shared" si="38"/>
        <v>0</v>
      </c>
      <c r="E322" s="4">
        <f>IF(ISNA(VLOOKUP(A322,'Extra aflossing'!A:F,3,0)),0,VLOOKUP(A322,'Extra aflossing'!A:F,3,0))</f>
        <v>0</v>
      </c>
      <c r="F322" s="4">
        <f>IF(A322&lt;=Invoer!$B$20,IF(M321&gt;=0,IF(M321&gt;=$H$2,($H$2-H322),M321-D322)),0)</f>
        <v>0</v>
      </c>
      <c r="G322" s="4">
        <f>IF(M321*Invoer!$B$7/12&gt;=0,M321*Invoer!$B$7/12,0)</f>
        <v>0</v>
      </c>
      <c r="H322" s="4">
        <f>ABS(PMT(Invoer!$B$7/12,360-C322+1,IF(M321&gt;=0,M321,0),0))</f>
        <v>0</v>
      </c>
      <c r="I322" s="4">
        <f t="shared" si="39"/>
        <v>0</v>
      </c>
      <c r="J322" s="4">
        <f t="shared" ref="J322:J361" si="45">H322-I322</f>
        <v>0</v>
      </c>
      <c r="K322" s="4">
        <f t="shared" si="40"/>
        <v>0</v>
      </c>
      <c r="L322" s="4">
        <f t="shared" si="41"/>
        <v>0</v>
      </c>
      <c r="M322" s="4">
        <f t="shared" si="44"/>
        <v>0</v>
      </c>
      <c r="N322" s="4">
        <f t="shared" si="42"/>
        <v>0</v>
      </c>
    </row>
    <row r="323" spans="1:14" x14ac:dyDescent="0.25">
      <c r="A323" s="15">
        <f t="shared" si="43"/>
        <v>51502</v>
      </c>
      <c r="B323">
        <f t="shared" ref="B323:B361" si="46">CEILING(C323/12,1)</f>
        <v>27</v>
      </c>
      <c r="C323">
        <v>322</v>
      </c>
      <c r="D323" s="4">
        <f t="shared" ref="D323:D361" si="47">H323-G323</f>
        <v>0</v>
      </c>
      <c r="E323" s="4">
        <f>IF(ISNA(VLOOKUP(A323,'Extra aflossing'!A:F,3,0)),0,VLOOKUP(A323,'Extra aflossing'!A:F,3,0))</f>
        <v>0</v>
      </c>
      <c r="F323" s="4">
        <f>IF(A323&lt;=Invoer!$B$20,IF(M322&gt;=0,IF(M322&gt;=$H$2,($H$2-H323),M322-D323)),0)</f>
        <v>0</v>
      </c>
      <c r="G323" s="4">
        <f>IF(M322*Invoer!$B$7/12&gt;=0,M322*Invoer!$B$7/12,0)</f>
        <v>0</v>
      </c>
      <c r="H323" s="4">
        <f>ABS(PMT(Invoer!$B$7/12,360-C323+1,IF(M322&gt;=0,M322,0),0))</f>
        <v>0</v>
      </c>
      <c r="I323" s="4">
        <f t="shared" ref="I323:I361" si="48">IF(G323-(Eigenwoningforfait/12)&lt;=0,0,(G323-(Eigenwoningforfait/12))*Belastingpercentage)</f>
        <v>0</v>
      </c>
      <c r="J323" s="4">
        <f t="shared" si="45"/>
        <v>0</v>
      </c>
      <c r="K323" s="4">
        <f t="shared" ref="K323:K361" si="49">SUM(F323,H323)</f>
        <v>0</v>
      </c>
      <c r="L323" s="4">
        <f t="shared" ref="L323:L361" si="50">K323-I323</f>
        <v>0</v>
      </c>
      <c r="M323" s="4">
        <f t="shared" si="44"/>
        <v>0</v>
      </c>
      <c r="N323" s="4">
        <f t="shared" ref="N323:N361" si="51">SUM(E323,F323,H323)</f>
        <v>0</v>
      </c>
    </row>
    <row r="324" spans="1:14" x14ac:dyDescent="0.25">
      <c r="A324" s="15">
        <f t="shared" ref="A324:A361" si="52">DATE(YEAR(A323),MONTH(A323)+1,DAY(A323))</f>
        <v>51533</v>
      </c>
      <c r="B324">
        <f t="shared" si="46"/>
        <v>27</v>
      </c>
      <c r="C324">
        <v>323</v>
      </c>
      <c r="D324" s="4">
        <f t="shared" si="47"/>
        <v>0</v>
      </c>
      <c r="E324" s="4">
        <f>IF(ISNA(VLOOKUP(A324,'Extra aflossing'!A:F,3,0)),0,VLOOKUP(A324,'Extra aflossing'!A:F,3,0))</f>
        <v>0</v>
      </c>
      <c r="F324" s="4">
        <f>IF(A324&lt;=Invoer!$B$20,IF(M323&gt;=0,IF(M323&gt;=$H$2,($H$2-H324),M323-D324)),0)</f>
        <v>0</v>
      </c>
      <c r="G324" s="4">
        <f>IF(M323*Invoer!$B$7/12&gt;=0,M323*Invoer!$B$7/12,0)</f>
        <v>0</v>
      </c>
      <c r="H324" s="4">
        <f>ABS(PMT(Invoer!$B$7/12,360-C324+1,IF(M323&gt;=0,M323,0),0))</f>
        <v>0</v>
      </c>
      <c r="I324" s="4">
        <f t="shared" si="48"/>
        <v>0</v>
      </c>
      <c r="J324" s="4">
        <f t="shared" si="45"/>
        <v>0</v>
      </c>
      <c r="K324" s="4">
        <f t="shared" si="49"/>
        <v>0</v>
      </c>
      <c r="L324" s="4">
        <f t="shared" si="50"/>
        <v>0</v>
      </c>
      <c r="M324" s="4">
        <f t="shared" ref="M324:M361" si="53">M323-D324-E324-F324</f>
        <v>0</v>
      </c>
      <c r="N324" s="4">
        <f t="shared" si="51"/>
        <v>0</v>
      </c>
    </row>
    <row r="325" spans="1:14" x14ac:dyDescent="0.25">
      <c r="A325" s="15">
        <f t="shared" si="52"/>
        <v>51561</v>
      </c>
      <c r="B325">
        <f t="shared" si="46"/>
        <v>27</v>
      </c>
      <c r="C325">
        <v>324</v>
      </c>
      <c r="D325" s="4">
        <f t="shared" si="47"/>
        <v>0</v>
      </c>
      <c r="E325" s="4">
        <f>IF(ISNA(VLOOKUP(A325,'Extra aflossing'!A:F,3,0)),0,VLOOKUP(A325,'Extra aflossing'!A:F,3,0))</f>
        <v>0</v>
      </c>
      <c r="F325" s="4">
        <f>IF(A325&lt;=Invoer!$B$20,IF(M324&gt;=0,IF(M324&gt;=$H$2,($H$2-H325),M324-D325)),0)</f>
        <v>0</v>
      </c>
      <c r="G325" s="4">
        <f>IF(M324*Invoer!$B$7/12&gt;=0,M324*Invoer!$B$7/12,0)</f>
        <v>0</v>
      </c>
      <c r="H325" s="4">
        <f>ABS(PMT(Invoer!$B$7/12,360-C325+1,IF(M324&gt;=0,M324,0),0))</f>
        <v>0</v>
      </c>
      <c r="I325" s="4">
        <f t="shared" si="48"/>
        <v>0</v>
      </c>
      <c r="J325" s="4">
        <f t="shared" si="45"/>
        <v>0</v>
      </c>
      <c r="K325" s="4">
        <f t="shared" si="49"/>
        <v>0</v>
      </c>
      <c r="L325" s="4">
        <f t="shared" si="50"/>
        <v>0</v>
      </c>
      <c r="M325" s="4">
        <f t="shared" si="53"/>
        <v>0</v>
      </c>
      <c r="N325" s="4">
        <f t="shared" si="51"/>
        <v>0</v>
      </c>
    </row>
    <row r="326" spans="1:14" x14ac:dyDescent="0.25">
      <c r="A326" s="15">
        <f t="shared" si="52"/>
        <v>51592</v>
      </c>
      <c r="B326">
        <f t="shared" si="46"/>
        <v>28</v>
      </c>
      <c r="C326">
        <v>325</v>
      </c>
      <c r="D326" s="4">
        <f t="shared" si="47"/>
        <v>0</v>
      </c>
      <c r="E326" s="4">
        <f>IF(ISNA(VLOOKUP(A326,'Extra aflossing'!A:F,3,0)),0,VLOOKUP(A326,'Extra aflossing'!A:F,3,0))</f>
        <v>0</v>
      </c>
      <c r="F326" s="4">
        <f>IF(A326&lt;=Invoer!$B$20,IF(M325&gt;=0,IF(M325&gt;=$H$2,($H$2-H326),M325-D326)),0)</f>
        <v>0</v>
      </c>
      <c r="G326" s="4">
        <f>IF(M325*Invoer!$B$7/12&gt;=0,M325*Invoer!$B$7/12,0)</f>
        <v>0</v>
      </c>
      <c r="H326" s="4">
        <f>ABS(PMT(Invoer!$B$7/12,360-C326+1,IF(M325&gt;=0,M325,0),0))</f>
        <v>0</v>
      </c>
      <c r="I326" s="4">
        <f t="shared" si="48"/>
        <v>0</v>
      </c>
      <c r="J326" s="4">
        <f t="shared" si="45"/>
        <v>0</v>
      </c>
      <c r="K326" s="4">
        <f t="shared" si="49"/>
        <v>0</v>
      </c>
      <c r="L326" s="4">
        <f t="shared" si="50"/>
        <v>0</v>
      </c>
      <c r="M326" s="4">
        <f t="shared" si="53"/>
        <v>0</v>
      </c>
      <c r="N326" s="4">
        <f t="shared" si="51"/>
        <v>0</v>
      </c>
    </row>
    <row r="327" spans="1:14" x14ac:dyDescent="0.25">
      <c r="A327" s="15">
        <f t="shared" si="52"/>
        <v>51622</v>
      </c>
      <c r="B327">
        <f t="shared" si="46"/>
        <v>28</v>
      </c>
      <c r="C327">
        <v>326</v>
      </c>
      <c r="D327" s="4">
        <f t="shared" si="47"/>
        <v>0</v>
      </c>
      <c r="E327" s="4">
        <f>IF(ISNA(VLOOKUP(A327,'Extra aflossing'!A:F,3,0)),0,VLOOKUP(A327,'Extra aflossing'!A:F,3,0))</f>
        <v>0</v>
      </c>
      <c r="F327" s="4">
        <f>IF(A327&lt;=Invoer!$B$20,IF(M326&gt;=0,IF(M326&gt;=$H$2,($H$2-H327),M326-D327)),0)</f>
        <v>0</v>
      </c>
      <c r="G327" s="4">
        <f>IF(M326*Invoer!$B$7/12&gt;=0,M326*Invoer!$B$7/12,0)</f>
        <v>0</v>
      </c>
      <c r="H327" s="4">
        <f>ABS(PMT(Invoer!$B$7/12,360-C327+1,IF(M326&gt;=0,M326,0),0))</f>
        <v>0</v>
      </c>
      <c r="I327" s="4">
        <f t="shared" si="48"/>
        <v>0</v>
      </c>
      <c r="J327" s="4">
        <f t="shared" si="45"/>
        <v>0</v>
      </c>
      <c r="K327" s="4">
        <f t="shared" si="49"/>
        <v>0</v>
      </c>
      <c r="L327" s="4">
        <f t="shared" si="50"/>
        <v>0</v>
      </c>
      <c r="M327" s="4">
        <f t="shared" si="53"/>
        <v>0</v>
      </c>
      <c r="N327" s="4">
        <f t="shared" si="51"/>
        <v>0</v>
      </c>
    </row>
    <row r="328" spans="1:14" x14ac:dyDescent="0.25">
      <c r="A328" s="15">
        <f t="shared" si="52"/>
        <v>51653</v>
      </c>
      <c r="B328">
        <f t="shared" si="46"/>
        <v>28</v>
      </c>
      <c r="C328">
        <v>327</v>
      </c>
      <c r="D328" s="4">
        <f t="shared" si="47"/>
        <v>0</v>
      </c>
      <c r="E328" s="4">
        <f>IF(ISNA(VLOOKUP(A328,'Extra aflossing'!A:F,3,0)),0,VLOOKUP(A328,'Extra aflossing'!A:F,3,0))</f>
        <v>0</v>
      </c>
      <c r="F328" s="4">
        <f>IF(A328&lt;=Invoer!$B$20,IF(M327&gt;=0,IF(M327&gt;=$H$2,($H$2-H328),M327-D328)),0)</f>
        <v>0</v>
      </c>
      <c r="G328" s="4">
        <f>IF(M327*Invoer!$B$7/12&gt;=0,M327*Invoer!$B$7/12,0)</f>
        <v>0</v>
      </c>
      <c r="H328" s="4">
        <f>ABS(PMT(Invoer!$B$7/12,360-C328+1,IF(M327&gt;=0,M327,0),0))</f>
        <v>0</v>
      </c>
      <c r="I328" s="4">
        <f t="shared" si="48"/>
        <v>0</v>
      </c>
      <c r="J328" s="4">
        <f t="shared" si="45"/>
        <v>0</v>
      </c>
      <c r="K328" s="4">
        <f t="shared" si="49"/>
        <v>0</v>
      </c>
      <c r="L328" s="4">
        <f t="shared" si="50"/>
        <v>0</v>
      </c>
      <c r="M328" s="4">
        <f t="shared" si="53"/>
        <v>0</v>
      </c>
      <c r="N328" s="4">
        <f t="shared" si="51"/>
        <v>0</v>
      </c>
    </row>
    <row r="329" spans="1:14" x14ac:dyDescent="0.25">
      <c r="A329" s="15">
        <f t="shared" si="52"/>
        <v>51683</v>
      </c>
      <c r="B329">
        <f t="shared" si="46"/>
        <v>28</v>
      </c>
      <c r="C329">
        <v>328</v>
      </c>
      <c r="D329" s="4">
        <f t="shared" si="47"/>
        <v>0</v>
      </c>
      <c r="E329" s="4">
        <f>IF(ISNA(VLOOKUP(A329,'Extra aflossing'!A:F,3,0)),0,VLOOKUP(A329,'Extra aflossing'!A:F,3,0))</f>
        <v>0</v>
      </c>
      <c r="F329" s="4">
        <f>IF(A329&lt;=Invoer!$B$20,IF(M328&gt;=0,IF(M328&gt;=$H$2,($H$2-H329),M328-D329)),0)</f>
        <v>0</v>
      </c>
      <c r="G329" s="4">
        <f>IF(M328*Invoer!$B$7/12&gt;=0,M328*Invoer!$B$7/12,0)</f>
        <v>0</v>
      </c>
      <c r="H329" s="4">
        <f>ABS(PMT(Invoer!$B$7/12,360-C329+1,IF(M328&gt;=0,M328,0),0))</f>
        <v>0</v>
      </c>
      <c r="I329" s="4">
        <f t="shared" si="48"/>
        <v>0</v>
      </c>
      <c r="J329" s="4">
        <f t="shared" si="45"/>
        <v>0</v>
      </c>
      <c r="K329" s="4">
        <f t="shared" si="49"/>
        <v>0</v>
      </c>
      <c r="L329" s="4">
        <f t="shared" si="50"/>
        <v>0</v>
      </c>
      <c r="M329" s="4">
        <f t="shared" si="53"/>
        <v>0</v>
      </c>
      <c r="N329" s="4">
        <f t="shared" si="51"/>
        <v>0</v>
      </c>
    </row>
    <row r="330" spans="1:14" x14ac:dyDescent="0.25">
      <c r="A330" s="15">
        <f t="shared" si="52"/>
        <v>51714</v>
      </c>
      <c r="B330">
        <f t="shared" si="46"/>
        <v>28</v>
      </c>
      <c r="C330">
        <v>329</v>
      </c>
      <c r="D330" s="4">
        <f t="shared" si="47"/>
        <v>0</v>
      </c>
      <c r="E330" s="4">
        <f>IF(ISNA(VLOOKUP(A330,'Extra aflossing'!A:F,3,0)),0,VLOOKUP(A330,'Extra aflossing'!A:F,3,0))</f>
        <v>0</v>
      </c>
      <c r="F330" s="4">
        <f>IF(A330&lt;=Invoer!$B$20,IF(M329&gt;=0,IF(M329&gt;=$H$2,($H$2-H330),M329-D330)),0)</f>
        <v>0</v>
      </c>
      <c r="G330" s="4">
        <f>IF(M329*Invoer!$B$7/12&gt;=0,M329*Invoer!$B$7/12,0)</f>
        <v>0</v>
      </c>
      <c r="H330" s="4">
        <f>ABS(PMT(Invoer!$B$7/12,360-C330+1,IF(M329&gt;=0,M329,0),0))</f>
        <v>0</v>
      </c>
      <c r="I330" s="4">
        <f t="shared" si="48"/>
        <v>0</v>
      </c>
      <c r="J330" s="4">
        <f t="shared" si="45"/>
        <v>0</v>
      </c>
      <c r="K330" s="4">
        <f t="shared" si="49"/>
        <v>0</v>
      </c>
      <c r="L330" s="4">
        <f t="shared" si="50"/>
        <v>0</v>
      </c>
      <c r="M330" s="4">
        <f t="shared" si="53"/>
        <v>0</v>
      </c>
      <c r="N330" s="4">
        <f t="shared" si="51"/>
        <v>0</v>
      </c>
    </row>
    <row r="331" spans="1:14" x14ac:dyDescent="0.25">
      <c r="A331" s="15">
        <f t="shared" si="52"/>
        <v>51745</v>
      </c>
      <c r="B331">
        <f t="shared" si="46"/>
        <v>28</v>
      </c>
      <c r="C331">
        <v>330</v>
      </c>
      <c r="D331" s="4">
        <f t="shared" si="47"/>
        <v>0</v>
      </c>
      <c r="E331" s="4">
        <f>IF(ISNA(VLOOKUP(A331,'Extra aflossing'!A:F,3,0)),0,VLOOKUP(A331,'Extra aflossing'!A:F,3,0))</f>
        <v>0</v>
      </c>
      <c r="F331" s="4">
        <f>IF(A331&lt;=Invoer!$B$20,IF(M330&gt;=0,IF(M330&gt;=$H$2,($H$2-H331),M330-D331)),0)</f>
        <v>0</v>
      </c>
      <c r="G331" s="4">
        <f>IF(M330*Invoer!$B$7/12&gt;=0,M330*Invoer!$B$7/12,0)</f>
        <v>0</v>
      </c>
      <c r="H331" s="4">
        <f>ABS(PMT(Invoer!$B$7/12,360-C331+1,IF(M330&gt;=0,M330,0),0))</f>
        <v>0</v>
      </c>
      <c r="I331" s="4">
        <f t="shared" si="48"/>
        <v>0</v>
      </c>
      <c r="J331" s="4">
        <f t="shared" si="45"/>
        <v>0</v>
      </c>
      <c r="K331" s="4">
        <f t="shared" si="49"/>
        <v>0</v>
      </c>
      <c r="L331" s="4">
        <f t="shared" si="50"/>
        <v>0</v>
      </c>
      <c r="M331" s="4">
        <f t="shared" si="53"/>
        <v>0</v>
      </c>
      <c r="N331" s="4">
        <f t="shared" si="51"/>
        <v>0</v>
      </c>
    </row>
    <row r="332" spans="1:14" x14ac:dyDescent="0.25">
      <c r="A332" s="15">
        <f t="shared" si="52"/>
        <v>51775</v>
      </c>
      <c r="B332">
        <f t="shared" si="46"/>
        <v>28</v>
      </c>
      <c r="C332">
        <v>331</v>
      </c>
      <c r="D332" s="4">
        <f t="shared" si="47"/>
        <v>0</v>
      </c>
      <c r="E332" s="4">
        <f>IF(ISNA(VLOOKUP(A332,'Extra aflossing'!A:F,3,0)),0,VLOOKUP(A332,'Extra aflossing'!A:F,3,0))</f>
        <v>0</v>
      </c>
      <c r="F332" s="4">
        <f>IF(A332&lt;=Invoer!$B$20,IF(M331&gt;=0,IF(M331&gt;=$H$2,($H$2-H332),M331-D332)),0)</f>
        <v>0</v>
      </c>
      <c r="G332" s="4">
        <f>IF(M331*Invoer!$B$7/12&gt;=0,M331*Invoer!$B$7/12,0)</f>
        <v>0</v>
      </c>
      <c r="H332" s="4">
        <f>ABS(PMT(Invoer!$B$7/12,360-C332+1,IF(M331&gt;=0,M331,0),0))</f>
        <v>0</v>
      </c>
      <c r="I332" s="4">
        <f t="shared" si="48"/>
        <v>0</v>
      </c>
      <c r="J332" s="4">
        <f t="shared" si="45"/>
        <v>0</v>
      </c>
      <c r="K332" s="4">
        <f t="shared" si="49"/>
        <v>0</v>
      </c>
      <c r="L332" s="4">
        <f t="shared" si="50"/>
        <v>0</v>
      </c>
      <c r="M332" s="4">
        <f t="shared" si="53"/>
        <v>0</v>
      </c>
      <c r="N332" s="4">
        <f t="shared" si="51"/>
        <v>0</v>
      </c>
    </row>
    <row r="333" spans="1:14" x14ac:dyDescent="0.25">
      <c r="A333" s="15">
        <f t="shared" si="52"/>
        <v>51806</v>
      </c>
      <c r="B333">
        <f t="shared" si="46"/>
        <v>28</v>
      </c>
      <c r="C333">
        <v>332</v>
      </c>
      <c r="D333" s="4">
        <f t="shared" si="47"/>
        <v>0</v>
      </c>
      <c r="E333" s="4">
        <f>IF(ISNA(VLOOKUP(A333,'Extra aflossing'!A:F,3,0)),0,VLOOKUP(A333,'Extra aflossing'!A:F,3,0))</f>
        <v>0</v>
      </c>
      <c r="F333" s="4">
        <f>IF(A333&lt;=Invoer!$B$20,IF(M332&gt;=0,IF(M332&gt;=$H$2,($H$2-H333),M332-D333)),0)</f>
        <v>0</v>
      </c>
      <c r="G333" s="4">
        <f>IF(M332*Invoer!$B$7/12&gt;=0,M332*Invoer!$B$7/12,0)</f>
        <v>0</v>
      </c>
      <c r="H333" s="4">
        <f>ABS(PMT(Invoer!$B$7/12,360-C333+1,IF(M332&gt;=0,M332,0),0))</f>
        <v>0</v>
      </c>
      <c r="I333" s="4">
        <f t="shared" si="48"/>
        <v>0</v>
      </c>
      <c r="J333" s="4">
        <f t="shared" si="45"/>
        <v>0</v>
      </c>
      <c r="K333" s="4">
        <f t="shared" si="49"/>
        <v>0</v>
      </c>
      <c r="L333" s="4">
        <f t="shared" si="50"/>
        <v>0</v>
      </c>
      <c r="M333" s="4">
        <f t="shared" si="53"/>
        <v>0</v>
      </c>
      <c r="N333" s="4">
        <f t="shared" si="51"/>
        <v>0</v>
      </c>
    </row>
    <row r="334" spans="1:14" x14ac:dyDescent="0.25">
      <c r="A334" s="15">
        <f t="shared" si="52"/>
        <v>51836</v>
      </c>
      <c r="B334">
        <f t="shared" si="46"/>
        <v>28</v>
      </c>
      <c r="C334">
        <v>333</v>
      </c>
      <c r="D334" s="4">
        <f t="shared" si="47"/>
        <v>0</v>
      </c>
      <c r="E334" s="4">
        <f>IF(ISNA(VLOOKUP(A334,'Extra aflossing'!A:F,3,0)),0,VLOOKUP(A334,'Extra aflossing'!A:F,3,0))</f>
        <v>0</v>
      </c>
      <c r="F334" s="4">
        <f>IF(A334&lt;=Invoer!$B$20,IF(M333&gt;=0,IF(M333&gt;=$H$2,($H$2-H334),M333-D334)),0)</f>
        <v>0</v>
      </c>
      <c r="G334" s="4">
        <f>IF(M333*Invoer!$B$7/12&gt;=0,M333*Invoer!$B$7/12,0)</f>
        <v>0</v>
      </c>
      <c r="H334" s="4">
        <f>ABS(PMT(Invoer!$B$7/12,360-C334+1,IF(M333&gt;=0,M333,0),0))</f>
        <v>0</v>
      </c>
      <c r="I334" s="4">
        <f t="shared" si="48"/>
        <v>0</v>
      </c>
      <c r="J334" s="4">
        <f t="shared" si="45"/>
        <v>0</v>
      </c>
      <c r="K334" s="4">
        <f t="shared" si="49"/>
        <v>0</v>
      </c>
      <c r="L334" s="4">
        <f t="shared" si="50"/>
        <v>0</v>
      </c>
      <c r="M334" s="4">
        <f t="shared" si="53"/>
        <v>0</v>
      </c>
      <c r="N334" s="4">
        <f t="shared" si="51"/>
        <v>0</v>
      </c>
    </row>
    <row r="335" spans="1:14" x14ac:dyDescent="0.25">
      <c r="A335" s="15">
        <f t="shared" si="52"/>
        <v>51867</v>
      </c>
      <c r="B335">
        <f t="shared" si="46"/>
        <v>28</v>
      </c>
      <c r="C335">
        <v>334</v>
      </c>
      <c r="D335" s="4">
        <f t="shared" si="47"/>
        <v>0</v>
      </c>
      <c r="E335" s="4">
        <f>IF(ISNA(VLOOKUP(A335,'Extra aflossing'!A:F,3,0)),0,VLOOKUP(A335,'Extra aflossing'!A:F,3,0))</f>
        <v>0</v>
      </c>
      <c r="F335" s="4">
        <f>IF(A335&lt;=Invoer!$B$20,IF(M334&gt;=0,IF(M334&gt;=$H$2,($H$2-H335),M334-D335)),0)</f>
        <v>0</v>
      </c>
      <c r="G335" s="4">
        <f>IF(M334*Invoer!$B$7/12&gt;=0,M334*Invoer!$B$7/12,0)</f>
        <v>0</v>
      </c>
      <c r="H335" s="4">
        <f>ABS(PMT(Invoer!$B$7/12,360-C335+1,IF(M334&gt;=0,M334,0),0))</f>
        <v>0</v>
      </c>
      <c r="I335" s="4">
        <f t="shared" si="48"/>
        <v>0</v>
      </c>
      <c r="J335" s="4">
        <f t="shared" si="45"/>
        <v>0</v>
      </c>
      <c r="K335" s="4">
        <f t="shared" si="49"/>
        <v>0</v>
      </c>
      <c r="L335" s="4">
        <f t="shared" si="50"/>
        <v>0</v>
      </c>
      <c r="M335" s="4">
        <f t="shared" si="53"/>
        <v>0</v>
      </c>
      <c r="N335" s="4">
        <f t="shared" si="51"/>
        <v>0</v>
      </c>
    </row>
    <row r="336" spans="1:14" x14ac:dyDescent="0.25">
      <c r="A336" s="15">
        <f t="shared" si="52"/>
        <v>51898</v>
      </c>
      <c r="B336">
        <f t="shared" si="46"/>
        <v>28</v>
      </c>
      <c r="C336">
        <v>335</v>
      </c>
      <c r="D336" s="4">
        <f t="shared" si="47"/>
        <v>0</v>
      </c>
      <c r="E336" s="4">
        <f>IF(ISNA(VLOOKUP(A336,'Extra aflossing'!A:F,3,0)),0,VLOOKUP(A336,'Extra aflossing'!A:F,3,0))</f>
        <v>0</v>
      </c>
      <c r="F336" s="4">
        <f>IF(A336&lt;=Invoer!$B$20,IF(M335&gt;=0,IF(M335&gt;=$H$2,($H$2-H336),M335-D336)),0)</f>
        <v>0</v>
      </c>
      <c r="G336" s="4">
        <f>IF(M335*Invoer!$B$7/12&gt;=0,M335*Invoer!$B$7/12,0)</f>
        <v>0</v>
      </c>
      <c r="H336" s="4">
        <f>ABS(PMT(Invoer!$B$7/12,360-C336+1,IF(M335&gt;=0,M335,0),0))</f>
        <v>0</v>
      </c>
      <c r="I336" s="4">
        <f t="shared" si="48"/>
        <v>0</v>
      </c>
      <c r="J336" s="4">
        <f t="shared" si="45"/>
        <v>0</v>
      </c>
      <c r="K336" s="4">
        <f t="shared" si="49"/>
        <v>0</v>
      </c>
      <c r="L336" s="4">
        <f t="shared" si="50"/>
        <v>0</v>
      </c>
      <c r="M336" s="4">
        <f t="shared" si="53"/>
        <v>0</v>
      </c>
      <c r="N336" s="4">
        <f t="shared" si="51"/>
        <v>0</v>
      </c>
    </row>
    <row r="337" spans="1:14" x14ac:dyDescent="0.25">
      <c r="A337" s="15">
        <f t="shared" si="52"/>
        <v>51926</v>
      </c>
      <c r="B337">
        <f t="shared" si="46"/>
        <v>28</v>
      </c>
      <c r="C337">
        <v>336</v>
      </c>
      <c r="D337" s="4">
        <f t="shared" si="47"/>
        <v>0</v>
      </c>
      <c r="E337" s="4">
        <f>IF(ISNA(VLOOKUP(A337,'Extra aflossing'!A:F,3,0)),0,VLOOKUP(A337,'Extra aflossing'!A:F,3,0))</f>
        <v>0</v>
      </c>
      <c r="F337" s="4">
        <f>IF(A337&lt;=Invoer!$B$20,IF(M336&gt;=0,IF(M336&gt;=$H$2,($H$2-H337),M336-D337)),0)</f>
        <v>0</v>
      </c>
      <c r="G337" s="4">
        <f>IF(M336*Invoer!$B$7/12&gt;=0,M336*Invoer!$B$7/12,0)</f>
        <v>0</v>
      </c>
      <c r="H337" s="4">
        <f>ABS(PMT(Invoer!$B$7/12,360-C337+1,IF(M336&gt;=0,M336,0),0))</f>
        <v>0</v>
      </c>
      <c r="I337" s="4">
        <f t="shared" si="48"/>
        <v>0</v>
      </c>
      <c r="J337" s="4">
        <f t="shared" si="45"/>
        <v>0</v>
      </c>
      <c r="K337" s="4">
        <f t="shared" si="49"/>
        <v>0</v>
      </c>
      <c r="L337" s="4">
        <f t="shared" si="50"/>
        <v>0</v>
      </c>
      <c r="M337" s="4">
        <f t="shared" si="53"/>
        <v>0</v>
      </c>
      <c r="N337" s="4">
        <f t="shared" si="51"/>
        <v>0</v>
      </c>
    </row>
    <row r="338" spans="1:14" x14ac:dyDescent="0.25">
      <c r="A338" s="15">
        <f t="shared" si="52"/>
        <v>51957</v>
      </c>
      <c r="B338">
        <f t="shared" si="46"/>
        <v>29</v>
      </c>
      <c r="C338">
        <v>337</v>
      </c>
      <c r="D338" s="4">
        <f t="shared" si="47"/>
        <v>0</v>
      </c>
      <c r="E338" s="4">
        <f>IF(ISNA(VLOOKUP(A338,'Extra aflossing'!A:F,3,0)),0,VLOOKUP(A338,'Extra aflossing'!A:F,3,0))</f>
        <v>0</v>
      </c>
      <c r="F338" s="4">
        <f>IF(A338&lt;=Invoer!$B$20,IF(M337&gt;=0,IF(M337&gt;=$H$2,($H$2-H338),M337-D338)),0)</f>
        <v>0</v>
      </c>
      <c r="G338" s="4">
        <f>IF(M337*Invoer!$B$7/12&gt;=0,M337*Invoer!$B$7/12,0)</f>
        <v>0</v>
      </c>
      <c r="H338" s="4">
        <f>ABS(PMT(Invoer!$B$7/12,360-C338+1,IF(M337&gt;=0,M337,0),0))</f>
        <v>0</v>
      </c>
      <c r="I338" s="4">
        <f t="shared" si="48"/>
        <v>0</v>
      </c>
      <c r="J338" s="4">
        <f t="shared" si="45"/>
        <v>0</v>
      </c>
      <c r="K338" s="4">
        <f t="shared" si="49"/>
        <v>0</v>
      </c>
      <c r="L338" s="4">
        <f t="shared" si="50"/>
        <v>0</v>
      </c>
      <c r="M338" s="4">
        <f t="shared" si="53"/>
        <v>0</v>
      </c>
      <c r="N338" s="4">
        <f t="shared" si="51"/>
        <v>0</v>
      </c>
    </row>
    <row r="339" spans="1:14" x14ac:dyDescent="0.25">
      <c r="A339" s="15">
        <f t="shared" si="52"/>
        <v>51987</v>
      </c>
      <c r="B339">
        <f t="shared" si="46"/>
        <v>29</v>
      </c>
      <c r="C339">
        <v>338</v>
      </c>
      <c r="D339" s="4">
        <f t="shared" si="47"/>
        <v>0</v>
      </c>
      <c r="E339" s="4">
        <f>IF(ISNA(VLOOKUP(A339,'Extra aflossing'!A:F,3,0)),0,VLOOKUP(A339,'Extra aflossing'!A:F,3,0))</f>
        <v>0</v>
      </c>
      <c r="F339" s="4">
        <f>IF(A339&lt;=Invoer!$B$20,IF(M338&gt;=0,IF(M338&gt;=$H$2,($H$2-H339),M338-D339)),0)</f>
        <v>0</v>
      </c>
      <c r="G339" s="4">
        <f>IF(M338*Invoer!$B$7/12&gt;=0,M338*Invoer!$B$7/12,0)</f>
        <v>0</v>
      </c>
      <c r="H339" s="4">
        <f>ABS(PMT(Invoer!$B$7/12,360-C339+1,IF(M338&gt;=0,M338,0),0))</f>
        <v>0</v>
      </c>
      <c r="I339" s="4">
        <f t="shared" si="48"/>
        <v>0</v>
      </c>
      <c r="J339" s="4">
        <f t="shared" si="45"/>
        <v>0</v>
      </c>
      <c r="K339" s="4">
        <f t="shared" si="49"/>
        <v>0</v>
      </c>
      <c r="L339" s="4">
        <f t="shared" si="50"/>
        <v>0</v>
      </c>
      <c r="M339" s="4">
        <f t="shared" si="53"/>
        <v>0</v>
      </c>
      <c r="N339" s="4">
        <f t="shared" si="51"/>
        <v>0</v>
      </c>
    </row>
    <row r="340" spans="1:14" x14ac:dyDescent="0.25">
      <c r="A340" s="15">
        <f t="shared" si="52"/>
        <v>52018</v>
      </c>
      <c r="B340">
        <f t="shared" si="46"/>
        <v>29</v>
      </c>
      <c r="C340">
        <v>339</v>
      </c>
      <c r="D340" s="4">
        <f t="shared" si="47"/>
        <v>0</v>
      </c>
      <c r="E340" s="4">
        <f>IF(ISNA(VLOOKUP(A340,'Extra aflossing'!A:F,3,0)),0,VLOOKUP(A340,'Extra aflossing'!A:F,3,0))</f>
        <v>0</v>
      </c>
      <c r="F340" s="4">
        <f>IF(A340&lt;=Invoer!$B$20,IF(M339&gt;=0,IF(M339&gt;=$H$2,($H$2-H340),M339-D340)),0)</f>
        <v>0</v>
      </c>
      <c r="G340" s="4">
        <f>IF(M339*Invoer!$B$7/12&gt;=0,M339*Invoer!$B$7/12,0)</f>
        <v>0</v>
      </c>
      <c r="H340" s="4">
        <f>ABS(PMT(Invoer!$B$7/12,360-C340+1,IF(M339&gt;=0,M339,0),0))</f>
        <v>0</v>
      </c>
      <c r="I340" s="4">
        <f t="shared" si="48"/>
        <v>0</v>
      </c>
      <c r="J340" s="4">
        <f t="shared" si="45"/>
        <v>0</v>
      </c>
      <c r="K340" s="4">
        <f t="shared" si="49"/>
        <v>0</v>
      </c>
      <c r="L340" s="4">
        <f t="shared" si="50"/>
        <v>0</v>
      </c>
      <c r="M340" s="4">
        <f t="shared" si="53"/>
        <v>0</v>
      </c>
      <c r="N340" s="4">
        <f t="shared" si="51"/>
        <v>0</v>
      </c>
    </row>
    <row r="341" spans="1:14" x14ac:dyDescent="0.25">
      <c r="A341" s="15">
        <f t="shared" si="52"/>
        <v>52048</v>
      </c>
      <c r="B341">
        <f t="shared" si="46"/>
        <v>29</v>
      </c>
      <c r="C341">
        <v>340</v>
      </c>
      <c r="D341" s="4">
        <f t="shared" si="47"/>
        <v>0</v>
      </c>
      <c r="E341" s="4">
        <f>IF(ISNA(VLOOKUP(A341,'Extra aflossing'!A:F,3,0)),0,VLOOKUP(A341,'Extra aflossing'!A:F,3,0))</f>
        <v>0</v>
      </c>
      <c r="F341" s="4">
        <f>IF(A341&lt;=Invoer!$B$20,IF(M340&gt;=0,IF(M340&gt;=$H$2,($H$2-H341),M340-D341)),0)</f>
        <v>0</v>
      </c>
      <c r="G341" s="4">
        <f>IF(M340*Invoer!$B$7/12&gt;=0,M340*Invoer!$B$7/12,0)</f>
        <v>0</v>
      </c>
      <c r="H341" s="4">
        <f>ABS(PMT(Invoer!$B$7/12,360-C341+1,IF(M340&gt;=0,M340,0),0))</f>
        <v>0</v>
      </c>
      <c r="I341" s="4">
        <f t="shared" si="48"/>
        <v>0</v>
      </c>
      <c r="J341" s="4">
        <f t="shared" si="45"/>
        <v>0</v>
      </c>
      <c r="K341" s="4">
        <f t="shared" si="49"/>
        <v>0</v>
      </c>
      <c r="L341" s="4">
        <f t="shared" si="50"/>
        <v>0</v>
      </c>
      <c r="M341" s="4">
        <f t="shared" si="53"/>
        <v>0</v>
      </c>
      <c r="N341" s="4">
        <f t="shared" si="51"/>
        <v>0</v>
      </c>
    </row>
    <row r="342" spans="1:14" x14ac:dyDescent="0.25">
      <c r="A342" s="15">
        <f t="shared" si="52"/>
        <v>52079</v>
      </c>
      <c r="B342">
        <f t="shared" si="46"/>
        <v>29</v>
      </c>
      <c r="C342">
        <v>341</v>
      </c>
      <c r="D342" s="4">
        <f t="shared" si="47"/>
        <v>0</v>
      </c>
      <c r="E342" s="4">
        <f>IF(ISNA(VLOOKUP(A342,'Extra aflossing'!A:F,3,0)),0,VLOOKUP(A342,'Extra aflossing'!A:F,3,0))</f>
        <v>0</v>
      </c>
      <c r="F342" s="4">
        <f>IF(A342&lt;=Invoer!$B$20,IF(M341&gt;=0,IF(M341&gt;=$H$2,($H$2-H342),M341-D342)),0)</f>
        <v>0</v>
      </c>
      <c r="G342" s="4">
        <f>IF(M341*Invoer!$B$7/12&gt;=0,M341*Invoer!$B$7/12,0)</f>
        <v>0</v>
      </c>
      <c r="H342" s="4">
        <f>ABS(PMT(Invoer!$B$7/12,360-C342+1,IF(M341&gt;=0,M341,0),0))</f>
        <v>0</v>
      </c>
      <c r="I342" s="4">
        <f t="shared" si="48"/>
        <v>0</v>
      </c>
      <c r="J342" s="4">
        <f t="shared" si="45"/>
        <v>0</v>
      </c>
      <c r="K342" s="4">
        <f t="shared" si="49"/>
        <v>0</v>
      </c>
      <c r="L342" s="4">
        <f t="shared" si="50"/>
        <v>0</v>
      </c>
      <c r="M342" s="4">
        <f t="shared" si="53"/>
        <v>0</v>
      </c>
      <c r="N342" s="4">
        <f t="shared" si="51"/>
        <v>0</v>
      </c>
    </row>
    <row r="343" spans="1:14" x14ac:dyDescent="0.25">
      <c r="A343" s="15">
        <f t="shared" si="52"/>
        <v>52110</v>
      </c>
      <c r="B343">
        <f t="shared" si="46"/>
        <v>29</v>
      </c>
      <c r="C343">
        <v>342</v>
      </c>
      <c r="D343" s="4">
        <f t="shared" si="47"/>
        <v>0</v>
      </c>
      <c r="E343" s="4">
        <f>IF(ISNA(VLOOKUP(A343,'Extra aflossing'!A:F,3,0)),0,VLOOKUP(A343,'Extra aflossing'!A:F,3,0))</f>
        <v>0</v>
      </c>
      <c r="F343" s="4">
        <f>IF(A343&lt;=Invoer!$B$20,IF(M342&gt;=0,IF(M342&gt;=$H$2,($H$2-H343),M342-D343)),0)</f>
        <v>0</v>
      </c>
      <c r="G343" s="4">
        <f>IF(M342*Invoer!$B$7/12&gt;=0,M342*Invoer!$B$7/12,0)</f>
        <v>0</v>
      </c>
      <c r="H343" s="4">
        <f>ABS(PMT(Invoer!$B$7/12,360-C343+1,IF(M342&gt;=0,M342,0),0))</f>
        <v>0</v>
      </c>
      <c r="I343" s="4">
        <f t="shared" si="48"/>
        <v>0</v>
      </c>
      <c r="J343" s="4">
        <f t="shared" si="45"/>
        <v>0</v>
      </c>
      <c r="K343" s="4">
        <f t="shared" si="49"/>
        <v>0</v>
      </c>
      <c r="L343" s="4">
        <f t="shared" si="50"/>
        <v>0</v>
      </c>
      <c r="M343" s="4">
        <f t="shared" si="53"/>
        <v>0</v>
      </c>
      <c r="N343" s="4">
        <f t="shared" si="51"/>
        <v>0</v>
      </c>
    </row>
    <row r="344" spans="1:14" x14ac:dyDescent="0.25">
      <c r="A344" s="15">
        <f t="shared" si="52"/>
        <v>52140</v>
      </c>
      <c r="B344">
        <f t="shared" si="46"/>
        <v>29</v>
      </c>
      <c r="C344">
        <v>343</v>
      </c>
      <c r="D344" s="4">
        <f t="shared" si="47"/>
        <v>0</v>
      </c>
      <c r="E344" s="4">
        <f>IF(ISNA(VLOOKUP(A344,'Extra aflossing'!A:F,3,0)),0,VLOOKUP(A344,'Extra aflossing'!A:F,3,0))</f>
        <v>0</v>
      </c>
      <c r="F344" s="4">
        <f>IF(A344&lt;=Invoer!$B$20,IF(M343&gt;=0,IF(M343&gt;=$H$2,($H$2-H344),M343-D344)),0)</f>
        <v>0</v>
      </c>
      <c r="G344" s="4">
        <f>IF(M343*Invoer!$B$7/12&gt;=0,M343*Invoer!$B$7/12,0)</f>
        <v>0</v>
      </c>
      <c r="H344" s="4">
        <f>ABS(PMT(Invoer!$B$7/12,360-C344+1,IF(M343&gt;=0,M343,0),0))</f>
        <v>0</v>
      </c>
      <c r="I344" s="4">
        <f t="shared" si="48"/>
        <v>0</v>
      </c>
      <c r="J344" s="4">
        <f t="shared" si="45"/>
        <v>0</v>
      </c>
      <c r="K344" s="4">
        <f t="shared" si="49"/>
        <v>0</v>
      </c>
      <c r="L344" s="4">
        <f t="shared" si="50"/>
        <v>0</v>
      </c>
      <c r="M344" s="4">
        <f t="shared" si="53"/>
        <v>0</v>
      </c>
      <c r="N344" s="4">
        <f t="shared" si="51"/>
        <v>0</v>
      </c>
    </row>
    <row r="345" spans="1:14" x14ac:dyDescent="0.25">
      <c r="A345" s="15">
        <f t="shared" si="52"/>
        <v>52171</v>
      </c>
      <c r="B345">
        <f t="shared" si="46"/>
        <v>29</v>
      </c>
      <c r="C345">
        <v>344</v>
      </c>
      <c r="D345" s="4">
        <f t="shared" si="47"/>
        <v>0</v>
      </c>
      <c r="E345" s="4">
        <f>IF(ISNA(VLOOKUP(A345,'Extra aflossing'!A:F,3,0)),0,VLOOKUP(A345,'Extra aflossing'!A:F,3,0))</f>
        <v>0</v>
      </c>
      <c r="F345" s="4">
        <f>IF(A345&lt;=Invoer!$B$20,IF(M344&gt;=0,IF(M344&gt;=$H$2,($H$2-H345),M344-D345)),0)</f>
        <v>0</v>
      </c>
      <c r="G345" s="4">
        <f>IF(M344*Invoer!$B$7/12&gt;=0,M344*Invoer!$B$7/12,0)</f>
        <v>0</v>
      </c>
      <c r="H345" s="4">
        <f>ABS(PMT(Invoer!$B$7/12,360-C345+1,IF(M344&gt;=0,M344,0),0))</f>
        <v>0</v>
      </c>
      <c r="I345" s="4">
        <f t="shared" si="48"/>
        <v>0</v>
      </c>
      <c r="J345" s="4">
        <f t="shared" si="45"/>
        <v>0</v>
      </c>
      <c r="K345" s="4">
        <f t="shared" si="49"/>
        <v>0</v>
      </c>
      <c r="L345" s="4">
        <f t="shared" si="50"/>
        <v>0</v>
      </c>
      <c r="M345" s="4">
        <f t="shared" si="53"/>
        <v>0</v>
      </c>
      <c r="N345" s="4">
        <f t="shared" si="51"/>
        <v>0</v>
      </c>
    </row>
    <row r="346" spans="1:14" x14ac:dyDescent="0.25">
      <c r="A346" s="15">
        <f t="shared" si="52"/>
        <v>52201</v>
      </c>
      <c r="B346">
        <f t="shared" si="46"/>
        <v>29</v>
      </c>
      <c r="C346">
        <v>345</v>
      </c>
      <c r="D346" s="4">
        <f t="shared" si="47"/>
        <v>0</v>
      </c>
      <c r="E346" s="4">
        <f>IF(ISNA(VLOOKUP(A346,'Extra aflossing'!A:F,3,0)),0,VLOOKUP(A346,'Extra aflossing'!A:F,3,0))</f>
        <v>0</v>
      </c>
      <c r="F346" s="4">
        <f>IF(A346&lt;=Invoer!$B$20,IF(M345&gt;=0,IF(M345&gt;=$H$2,($H$2-H346),M345-D346)),0)</f>
        <v>0</v>
      </c>
      <c r="G346" s="4">
        <f>IF(M345*Invoer!$B$7/12&gt;=0,M345*Invoer!$B$7/12,0)</f>
        <v>0</v>
      </c>
      <c r="H346" s="4">
        <f>ABS(PMT(Invoer!$B$7/12,360-C346+1,IF(M345&gt;=0,M345,0),0))</f>
        <v>0</v>
      </c>
      <c r="I346" s="4">
        <f t="shared" si="48"/>
        <v>0</v>
      </c>
      <c r="J346" s="4">
        <f t="shared" si="45"/>
        <v>0</v>
      </c>
      <c r="K346" s="4">
        <f t="shared" si="49"/>
        <v>0</v>
      </c>
      <c r="L346" s="4">
        <f t="shared" si="50"/>
        <v>0</v>
      </c>
      <c r="M346" s="4">
        <f t="shared" si="53"/>
        <v>0</v>
      </c>
      <c r="N346" s="4">
        <f t="shared" si="51"/>
        <v>0</v>
      </c>
    </row>
    <row r="347" spans="1:14" x14ac:dyDescent="0.25">
      <c r="A347" s="15">
        <f t="shared" si="52"/>
        <v>52232</v>
      </c>
      <c r="B347">
        <f t="shared" si="46"/>
        <v>29</v>
      </c>
      <c r="C347">
        <v>346</v>
      </c>
      <c r="D347" s="4">
        <f t="shared" si="47"/>
        <v>0</v>
      </c>
      <c r="E347" s="4">
        <f>IF(ISNA(VLOOKUP(A347,'Extra aflossing'!A:F,3,0)),0,VLOOKUP(A347,'Extra aflossing'!A:F,3,0))</f>
        <v>0</v>
      </c>
      <c r="F347" s="4">
        <f>IF(A347&lt;=Invoer!$B$20,IF(M346&gt;=0,IF(M346&gt;=$H$2,($H$2-H347),M346-D347)),0)</f>
        <v>0</v>
      </c>
      <c r="G347" s="4">
        <f>IF(M346*Invoer!$B$7/12&gt;=0,M346*Invoer!$B$7/12,0)</f>
        <v>0</v>
      </c>
      <c r="H347" s="4">
        <f>ABS(PMT(Invoer!$B$7/12,360-C347+1,IF(M346&gt;=0,M346,0),0))</f>
        <v>0</v>
      </c>
      <c r="I347" s="4">
        <f t="shared" si="48"/>
        <v>0</v>
      </c>
      <c r="J347" s="4">
        <f t="shared" si="45"/>
        <v>0</v>
      </c>
      <c r="K347" s="4">
        <f t="shared" si="49"/>
        <v>0</v>
      </c>
      <c r="L347" s="4">
        <f t="shared" si="50"/>
        <v>0</v>
      </c>
      <c r="M347" s="4">
        <f t="shared" si="53"/>
        <v>0</v>
      </c>
      <c r="N347" s="4">
        <f t="shared" si="51"/>
        <v>0</v>
      </c>
    </row>
    <row r="348" spans="1:14" x14ac:dyDescent="0.25">
      <c r="A348" s="15">
        <f t="shared" si="52"/>
        <v>52263</v>
      </c>
      <c r="B348">
        <f t="shared" si="46"/>
        <v>29</v>
      </c>
      <c r="C348">
        <v>347</v>
      </c>
      <c r="D348" s="4">
        <f t="shared" si="47"/>
        <v>0</v>
      </c>
      <c r="E348" s="4">
        <f>IF(ISNA(VLOOKUP(A348,'Extra aflossing'!A:F,3,0)),0,VLOOKUP(A348,'Extra aflossing'!A:F,3,0))</f>
        <v>0</v>
      </c>
      <c r="F348" s="4">
        <f>IF(A348&lt;=Invoer!$B$20,IF(M347&gt;=0,IF(M347&gt;=$H$2,($H$2-H348),M347-D348)),0)</f>
        <v>0</v>
      </c>
      <c r="G348" s="4">
        <f>IF(M347*Invoer!$B$7/12&gt;=0,M347*Invoer!$B$7/12,0)</f>
        <v>0</v>
      </c>
      <c r="H348" s="4">
        <f>ABS(PMT(Invoer!$B$7/12,360-C348+1,IF(M347&gt;=0,M347,0),0))</f>
        <v>0</v>
      </c>
      <c r="I348" s="4">
        <f t="shared" si="48"/>
        <v>0</v>
      </c>
      <c r="J348" s="4">
        <f t="shared" si="45"/>
        <v>0</v>
      </c>
      <c r="K348" s="4">
        <f t="shared" si="49"/>
        <v>0</v>
      </c>
      <c r="L348" s="4">
        <f t="shared" si="50"/>
        <v>0</v>
      </c>
      <c r="M348" s="4">
        <f t="shared" si="53"/>
        <v>0</v>
      </c>
      <c r="N348" s="4">
        <f t="shared" si="51"/>
        <v>0</v>
      </c>
    </row>
    <row r="349" spans="1:14" x14ac:dyDescent="0.25">
      <c r="A349" s="15">
        <f t="shared" si="52"/>
        <v>52291</v>
      </c>
      <c r="B349">
        <f t="shared" si="46"/>
        <v>29</v>
      </c>
      <c r="C349">
        <v>348</v>
      </c>
      <c r="D349" s="4">
        <f t="shared" si="47"/>
        <v>0</v>
      </c>
      <c r="E349" s="4">
        <f>IF(ISNA(VLOOKUP(A349,'Extra aflossing'!A:F,3,0)),0,VLOOKUP(A349,'Extra aflossing'!A:F,3,0))</f>
        <v>0</v>
      </c>
      <c r="F349" s="4">
        <f>IF(A349&lt;=Invoer!$B$20,IF(M348&gt;=0,IF(M348&gt;=$H$2,($H$2-H349),M348-D349)),0)</f>
        <v>0</v>
      </c>
      <c r="G349" s="4">
        <f>IF(M348*Invoer!$B$7/12&gt;=0,M348*Invoer!$B$7/12,0)</f>
        <v>0</v>
      </c>
      <c r="H349" s="4">
        <f>ABS(PMT(Invoer!$B$7/12,360-C349+1,IF(M348&gt;=0,M348,0),0))</f>
        <v>0</v>
      </c>
      <c r="I349" s="4">
        <f t="shared" si="48"/>
        <v>0</v>
      </c>
      <c r="J349" s="4">
        <f t="shared" si="45"/>
        <v>0</v>
      </c>
      <c r="K349" s="4">
        <f t="shared" si="49"/>
        <v>0</v>
      </c>
      <c r="L349" s="4">
        <f t="shared" si="50"/>
        <v>0</v>
      </c>
      <c r="M349" s="4">
        <f t="shared" si="53"/>
        <v>0</v>
      </c>
      <c r="N349" s="4">
        <f t="shared" si="51"/>
        <v>0</v>
      </c>
    </row>
    <row r="350" spans="1:14" x14ac:dyDescent="0.25">
      <c r="A350" s="15">
        <f t="shared" si="52"/>
        <v>52322</v>
      </c>
      <c r="B350">
        <f t="shared" si="46"/>
        <v>30</v>
      </c>
      <c r="C350">
        <v>349</v>
      </c>
      <c r="D350" s="4">
        <f t="shared" si="47"/>
        <v>0</v>
      </c>
      <c r="E350" s="4">
        <f>IF(ISNA(VLOOKUP(A350,'Extra aflossing'!A:F,3,0)),0,VLOOKUP(A350,'Extra aflossing'!A:F,3,0))</f>
        <v>0</v>
      </c>
      <c r="F350" s="4">
        <f>IF(A350&lt;=Invoer!$B$20,IF(M349&gt;=0,IF(M349&gt;=$H$2,($H$2-H350),M349-D350)),0)</f>
        <v>0</v>
      </c>
      <c r="G350" s="4">
        <f>IF(M349*Invoer!$B$7/12&gt;=0,M349*Invoer!$B$7/12,0)</f>
        <v>0</v>
      </c>
      <c r="H350" s="4">
        <f>ABS(PMT(Invoer!$B$7/12,360-C350+1,IF(M349&gt;=0,M349,0),0))</f>
        <v>0</v>
      </c>
      <c r="I350" s="4">
        <f t="shared" si="48"/>
        <v>0</v>
      </c>
      <c r="J350" s="4">
        <f t="shared" si="45"/>
        <v>0</v>
      </c>
      <c r="K350" s="4">
        <f t="shared" si="49"/>
        <v>0</v>
      </c>
      <c r="L350" s="4">
        <f t="shared" si="50"/>
        <v>0</v>
      </c>
      <c r="M350" s="4">
        <f t="shared" si="53"/>
        <v>0</v>
      </c>
      <c r="N350" s="4">
        <f t="shared" si="51"/>
        <v>0</v>
      </c>
    </row>
    <row r="351" spans="1:14" x14ac:dyDescent="0.25">
      <c r="A351" s="15">
        <f t="shared" si="52"/>
        <v>52352</v>
      </c>
      <c r="B351">
        <f t="shared" si="46"/>
        <v>30</v>
      </c>
      <c r="C351">
        <v>350</v>
      </c>
      <c r="D351" s="4">
        <f t="shared" si="47"/>
        <v>0</v>
      </c>
      <c r="E351" s="4">
        <f>IF(ISNA(VLOOKUP(A351,'Extra aflossing'!A:F,3,0)),0,VLOOKUP(A351,'Extra aflossing'!A:F,3,0))</f>
        <v>0</v>
      </c>
      <c r="F351" s="4">
        <f>IF(A351&lt;=Invoer!$B$20,IF(M350&gt;=0,IF(M350&gt;=$H$2,($H$2-H351),M350-D351)),0)</f>
        <v>0</v>
      </c>
      <c r="G351" s="4">
        <f>IF(M350*Invoer!$B$7/12&gt;=0,M350*Invoer!$B$7/12,0)</f>
        <v>0</v>
      </c>
      <c r="H351" s="4">
        <f>ABS(PMT(Invoer!$B$7/12,360-C351+1,IF(M350&gt;=0,M350,0),0))</f>
        <v>0</v>
      </c>
      <c r="I351" s="4">
        <f t="shared" si="48"/>
        <v>0</v>
      </c>
      <c r="J351" s="4">
        <f t="shared" si="45"/>
        <v>0</v>
      </c>
      <c r="K351" s="4">
        <f t="shared" si="49"/>
        <v>0</v>
      </c>
      <c r="L351" s="4">
        <f t="shared" si="50"/>
        <v>0</v>
      </c>
      <c r="M351" s="4">
        <f t="shared" si="53"/>
        <v>0</v>
      </c>
      <c r="N351" s="4">
        <f t="shared" si="51"/>
        <v>0</v>
      </c>
    </row>
    <row r="352" spans="1:14" x14ac:dyDescent="0.25">
      <c r="A352" s="15">
        <f t="shared" si="52"/>
        <v>52383</v>
      </c>
      <c r="B352">
        <f t="shared" si="46"/>
        <v>30</v>
      </c>
      <c r="C352">
        <v>351</v>
      </c>
      <c r="D352" s="4">
        <f t="shared" si="47"/>
        <v>0</v>
      </c>
      <c r="E352" s="4">
        <f>IF(ISNA(VLOOKUP(A352,'Extra aflossing'!A:F,3,0)),0,VLOOKUP(A352,'Extra aflossing'!A:F,3,0))</f>
        <v>0</v>
      </c>
      <c r="F352" s="4">
        <f>IF(A352&lt;=Invoer!$B$20,IF(M351&gt;=0,IF(M351&gt;=$H$2,($H$2-H352),M351-D352)),0)</f>
        <v>0</v>
      </c>
      <c r="G352" s="4">
        <f>IF(M351*Invoer!$B$7/12&gt;=0,M351*Invoer!$B$7/12,0)</f>
        <v>0</v>
      </c>
      <c r="H352" s="4">
        <f>ABS(PMT(Invoer!$B$7/12,360-C352+1,IF(M351&gt;=0,M351,0),0))</f>
        <v>0</v>
      </c>
      <c r="I352" s="4">
        <f t="shared" si="48"/>
        <v>0</v>
      </c>
      <c r="J352" s="4">
        <f t="shared" si="45"/>
        <v>0</v>
      </c>
      <c r="K352" s="4">
        <f t="shared" si="49"/>
        <v>0</v>
      </c>
      <c r="L352" s="4">
        <f t="shared" si="50"/>
        <v>0</v>
      </c>
      <c r="M352" s="4">
        <f t="shared" si="53"/>
        <v>0</v>
      </c>
      <c r="N352" s="4">
        <f t="shared" si="51"/>
        <v>0</v>
      </c>
    </row>
    <row r="353" spans="1:14" x14ac:dyDescent="0.25">
      <c r="A353" s="15">
        <f t="shared" si="52"/>
        <v>52413</v>
      </c>
      <c r="B353">
        <f t="shared" si="46"/>
        <v>30</v>
      </c>
      <c r="C353">
        <v>352</v>
      </c>
      <c r="D353" s="4">
        <f t="shared" si="47"/>
        <v>0</v>
      </c>
      <c r="E353" s="4">
        <f>IF(ISNA(VLOOKUP(A353,'Extra aflossing'!A:F,3,0)),0,VLOOKUP(A353,'Extra aflossing'!A:F,3,0))</f>
        <v>0</v>
      </c>
      <c r="F353" s="4">
        <f>IF(A353&lt;=Invoer!$B$20,IF(M352&gt;=0,IF(M352&gt;=$H$2,($H$2-H353),M352-D353)),0)</f>
        <v>0</v>
      </c>
      <c r="G353" s="4">
        <f>IF(M352*Invoer!$B$7/12&gt;=0,M352*Invoer!$B$7/12,0)</f>
        <v>0</v>
      </c>
      <c r="H353" s="4">
        <f>ABS(PMT(Invoer!$B$7/12,360-C353+1,IF(M352&gt;=0,M352,0),0))</f>
        <v>0</v>
      </c>
      <c r="I353" s="4">
        <f t="shared" si="48"/>
        <v>0</v>
      </c>
      <c r="J353" s="4">
        <f t="shared" si="45"/>
        <v>0</v>
      </c>
      <c r="K353" s="4">
        <f t="shared" si="49"/>
        <v>0</v>
      </c>
      <c r="L353" s="4">
        <f t="shared" si="50"/>
        <v>0</v>
      </c>
      <c r="M353" s="4">
        <f t="shared" si="53"/>
        <v>0</v>
      </c>
      <c r="N353" s="4">
        <f t="shared" si="51"/>
        <v>0</v>
      </c>
    </row>
    <row r="354" spans="1:14" x14ac:dyDescent="0.25">
      <c r="A354" s="15">
        <f t="shared" si="52"/>
        <v>52444</v>
      </c>
      <c r="B354">
        <f t="shared" si="46"/>
        <v>30</v>
      </c>
      <c r="C354">
        <v>353</v>
      </c>
      <c r="D354" s="4">
        <f t="shared" si="47"/>
        <v>0</v>
      </c>
      <c r="E354" s="4">
        <f>IF(ISNA(VLOOKUP(A354,'Extra aflossing'!A:F,3,0)),0,VLOOKUP(A354,'Extra aflossing'!A:F,3,0))</f>
        <v>0</v>
      </c>
      <c r="F354" s="4">
        <f>IF(A354&lt;=Invoer!$B$20,IF(M353&gt;=0,IF(M353&gt;=$H$2,($H$2-H354),M353-D354)),0)</f>
        <v>0</v>
      </c>
      <c r="G354" s="4">
        <f>IF(M353*Invoer!$B$7/12&gt;=0,M353*Invoer!$B$7/12,0)</f>
        <v>0</v>
      </c>
      <c r="H354" s="4">
        <f>ABS(PMT(Invoer!$B$7/12,360-C354+1,IF(M353&gt;=0,M353,0),0))</f>
        <v>0</v>
      </c>
      <c r="I354" s="4">
        <f t="shared" si="48"/>
        <v>0</v>
      </c>
      <c r="J354" s="4">
        <f t="shared" si="45"/>
        <v>0</v>
      </c>
      <c r="K354" s="4">
        <f t="shared" si="49"/>
        <v>0</v>
      </c>
      <c r="L354" s="4">
        <f t="shared" si="50"/>
        <v>0</v>
      </c>
      <c r="M354" s="4">
        <f t="shared" si="53"/>
        <v>0</v>
      </c>
      <c r="N354" s="4">
        <f t="shared" si="51"/>
        <v>0</v>
      </c>
    </row>
    <row r="355" spans="1:14" x14ac:dyDescent="0.25">
      <c r="A355" s="15">
        <f t="shared" si="52"/>
        <v>52475</v>
      </c>
      <c r="B355">
        <f t="shared" si="46"/>
        <v>30</v>
      </c>
      <c r="C355">
        <v>354</v>
      </c>
      <c r="D355" s="4">
        <f t="shared" si="47"/>
        <v>0</v>
      </c>
      <c r="E355" s="4">
        <f>IF(ISNA(VLOOKUP(A355,'Extra aflossing'!A:F,3,0)),0,VLOOKUP(A355,'Extra aflossing'!A:F,3,0))</f>
        <v>0</v>
      </c>
      <c r="F355" s="4">
        <f>IF(A355&lt;=Invoer!$B$20,IF(M354&gt;=0,IF(M354&gt;=$H$2,($H$2-H355),M354-D355)),0)</f>
        <v>0</v>
      </c>
      <c r="G355" s="4">
        <f>IF(M354*Invoer!$B$7/12&gt;=0,M354*Invoer!$B$7/12,0)</f>
        <v>0</v>
      </c>
      <c r="H355" s="4">
        <f>ABS(PMT(Invoer!$B$7/12,360-C355+1,IF(M354&gt;=0,M354,0),0))</f>
        <v>0</v>
      </c>
      <c r="I355" s="4">
        <f t="shared" si="48"/>
        <v>0</v>
      </c>
      <c r="J355" s="4">
        <f t="shared" si="45"/>
        <v>0</v>
      </c>
      <c r="K355" s="4">
        <f t="shared" si="49"/>
        <v>0</v>
      </c>
      <c r="L355" s="4">
        <f t="shared" si="50"/>
        <v>0</v>
      </c>
      <c r="M355" s="4">
        <f t="shared" si="53"/>
        <v>0</v>
      </c>
      <c r="N355" s="4">
        <f t="shared" si="51"/>
        <v>0</v>
      </c>
    </row>
    <row r="356" spans="1:14" x14ac:dyDescent="0.25">
      <c r="A356" s="15">
        <f t="shared" si="52"/>
        <v>52505</v>
      </c>
      <c r="B356">
        <f t="shared" si="46"/>
        <v>30</v>
      </c>
      <c r="C356">
        <v>355</v>
      </c>
      <c r="D356" s="4">
        <f t="shared" si="47"/>
        <v>0</v>
      </c>
      <c r="E356" s="4">
        <f>IF(ISNA(VLOOKUP(A356,'Extra aflossing'!A:F,3,0)),0,VLOOKUP(A356,'Extra aflossing'!A:F,3,0))</f>
        <v>0</v>
      </c>
      <c r="F356" s="4">
        <f>IF(A356&lt;=Invoer!$B$20,IF(M355&gt;=0,IF(M355&gt;=$H$2,($H$2-H356),M355-D356)),0)</f>
        <v>0</v>
      </c>
      <c r="G356" s="4">
        <f>IF(M355*Invoer!$B$7/12&gt;=0,M355*Invoer!$B$7/12,0)</f>
        <v>0</v>
      </c>
      <c r="H356" s="4">
        <f>ABS(PMT(Invoer!$B$7/12,360-C356+1,IF(M355&gt;=0,M355,0),0))</f>
        <v>0</v>
      </c>
      <c r="I356" s="4">
        <f t="shared" si="48"/>
        <v>0</v>
      </c>
      <c r="J356" s="4">
        <f t="shared" si="45"/>
        <v>0</v>
      </c>
      <c r="K356" s="4">
        <f t="shared" si="49"/>
        <v>0</v>
      </c>
      <c r="L356" s="4">
        <f t="shared" si="50"/>
        <v>0</v>
      </c>
      <c r="M356" s="4">
        <f t="shared" si="53"/>
        <v>0</v>
      </c>
      <c r="N356" s="4">
        <f t="shared" si="51"/>
        <v>0</v>
      </c>
    </row>
    <row r="357" spans="1:14" x14ac:dyDescent="0.25">
      <c r="A357" s="15">
        <f t="shared" si="52"/>
        <v>52536</v>
      </c>
      <c r="B357">
        <f t="shared" si="46"/>
        <v>30</v>
      </c>
      <c r="C357">
        <v>356</v>
      </c>
      <c r="D357" s="4">
        <f t="shared" si="47"/>
        <v>0</v>
      </c>
      <c r="E357" s="4">
        <f>IF(ISNA(VLOOKUP(A357,'Extra aflossing'!A:F,3,0)),0,VLOOKUP(A357,'Extra aflossing'!A:F,3,0))</f>
        <v>0</v>
      </c>
      <c r="F357" s="4">
        <f>IF(A357&lt;=Invoer!$B$20,IF(M356&gt;=0,IF(M356&gt;=$H$2,($H$2-H357),M356-D357)),0)</f>
        <v>0</v>
      </c>
      <c r="G357" s="4">
        <f>IF(M356*Invoer!$B$7/12&gt;=0,M356*Invoer!$B$7/12,0)</f>
        <v>0</v>
      </c>
      <c r="H357" s="4">
        <f>ABS(PMT(Invoer!$B$7/12,360-C357+1,IF(M356&gt;=0,M356,0),0))</f>
        <v>0</v>
      </c>
      <c r="I357" s="4">
        <f t="shared" si="48"/>
        <v>0</v>
      </c>
      <c r="J357" s="4">
        <f t="shared" si="45"/>
        <v>0</v>
      </c>
      <c r="K357" s="4">
        <f t="shared" si="49"/>
        <v>0</v>
      </c>
      <c r="L357" s="4">
        <f t="shared" si="50"/>
        <v>0</v>
      </c>
      <c r="M357" s="4">
        <f t="shared" si="53"/>
        <v>0</v>
      </c>
      <c r="N357" s="4">
        <f t="shared" si="51"/>
        <v>0</v>
      </c>
    </row>
    <row r="358" spans="1:14" x14ac:dyDescent="0.25">
      <c r="A358" s="15">
        <f t="shared" si="52"/>
        <v>52566</v>
      </c>
      <c r="B358">
        <f t="shared" si="46"/>
        <v>30</v>
      </c>
      <c r="C358">
        <v>357</v>
      </c>
      <c r="D358" s="4">
        <f t="shared" si="47"/>
        <v>0</v>
      </c>
      <c r="E358" s="4">
        <f>IF(ISNA(VLOOKUP(A358,'Extra aflossing'!A:F,3,0)),0,VLOOKUP(A358,'Extra aflossing'!A:F,3,0))</f>
        <v>0</v>
      </c>
      <c r="F358" s="4">
        <f>IF(A358&lt;=Invoer!$B$20,IF(M357&gt;=0,IF(M357&gt;=$H$2,($H$2-H358),M357-D358)),0)</f>
        <v>0</v>
      </c>
      <c r="G358" s="4">
        <f>IF(M357*Invoer!$B$7/12&gt;=0,M357*Invoer!$B$7/12,0)</f>
        <v>0</v>
      </c>
      <c r="H358" s="4">
        <f>ABS(PMT(Invoer!$B$7/12,360-C358+1,IF(M357&gt;=0,M357,0),0))</f>
        <v>0</v>
      </c>
      <c r="I358" s="4">
        <f t="shared" si="48"/>
        <v>0</v>
      </c>
      <c r="J358" s="4">
        <f t="shared" si="45"/>
        <v>0</v>
      </c>
      <c r="K358" s="4">
        <f t="shared" si="49"/>
        <v>0</v>
      </c>
      <c r="L358" s="4">
        <f t="shared" si="50"/>
        <v>0</v>
      </c>
      <c r="M358" s="4">
        <f t="shared" si="53"/>
        <v>0</v>
      </c>
      <c r="N358" s="4">
        <f t="shared" si="51"/>
        <v>0</v>
      </c>
    </row>
    <row r="359" spans="1:14" x14ac:dyDescent="0.25">
      <c r="A359" s="15">
        <f t="shared" si="52"/>
        <v>52597</v>
      </c>
      <c r="B359">
        <f t="shared" si="46"/>
        <v>30</v>
      </c>
      <c r="C359">
        <v>358</v>
      </c>
      <c r="D359" s="4">
        <f t="shared" si="47"/>
        <v>0</v>
      </c>
      <c r="E359" s="4">
        <f>IF(ISNA(VLOOKUP(A359,'Extra aflossing'!A:F,3,0)),0,VLOOKUP(A359,'Extra aflossing'!A:F,3,0))</f>
        <v>0</v>
      </c>
      <c r="F359" s="4">
        <f>IF(A359&lt;=Invoer!$B$20,IF(M358&gt;=0,IF(M358&gt;=$H$2,($H$2-H359),M358-D359)),0)</f>
        <v>0</v>
      </c>
      <c r="G359" s="4">
        <f>IF(M358*Invoer!$B$7/12&gt;=0,M358*Invoer!$B$7/12,0)</f>
        <v>0</v>
      </c>
      <c r="H359" s="4">
        <f>ABS(PMT(Invoer!$B$7/12,360-C359+1,IF(M358&gt;=0,M358,0),0))</f>
        <v>0</v>
      </c>
      <c r="I359" s="4">
        <f t="shared" si="48"/>
        <v>0</v>
      </c>
      <c r="J359" s="4">
        <f t="shared" si="45"/>
        <v>0</v>
      </c>
      <c r="K359" s="4">
        <f t="shared" si="49"/>
        <v>0</v>
      </c>
      <c r="L359" s="4">
        <f t="shared" si="50"/>
        <v>0</v>
      </c>
      <c r="M359" s="4">
        <f t="shared" si="53"/>
        <v>0</v>
      </c>
      <c r="N359" s="4">
        <f t="shared" si="51"/>
        <v>0</v>
      </c>
    </row>
    <row r="360" spans="1:14" x14ac:dyDescent="0.25">
      <c r="A360" s="15">
        <f t="shared" si="52"/>
        <v>52628</v>
      </c>
      <c r="B360">
        <f t="shared" si="46"/>
        <v>30</v>
      </c>
      <c r="C360">
        <v>359</v>
      </c>
      <c r="D360" s="4">
        <f t="shared" si="47"/>
        <v>0</v>
      </c>
      <c r="E360" s="4">
        <f>IF(ISNA(VLOOKUP(A360,'Extra aflossing'!A:F,3,0)),0,VLOOKUP(A360,'Extra aflossing'!A:F,3,0))</f>
        <v>0</v>
      </c>
      <c r="F360" s="4">
        <f>IF(A360&lt;=Invoer!$B$20,IF(M359&gt;=0,IF(M359&gt;=$H$2,($H$2-H360),M359-D360)),0)</f>
        <v>0</v>
      </c>
      <c r="G360" s="4">
        <f>IF(M359*Invoer!$B$7/12&gt;=0,M359*Invoer!$B$7/12,0)</f>
        <v>0</v>
      </c>
      <c r="H360" s="4">
        <f>ABS(PMT(Invoer!$B$7/12,360-C360+1,IF(M359&gt;=0,M359,0),0))</f>
        <v>0</v>
      </c>
      <c r="I360" s="4">
        <f t="shared" si="48"/>
        <v>0</v>
      </c>
      <c r="J360" s="4">
        <f t="shared" si="45"/>
        <v>0</v>
      </c>
      <c r="K360" s="4">
        <f t="shared" si="49"/>
        <v>0</v>
      </c>
      <c r="L360" s="4">
        <f t="shared" si="50"/>
        <v>0</v>
      </c>
      <c r="M360" s="4">
        <f t="shared" si="53"/>
        <v>0</v>
      </c>
      <c r="N360" s="4">
        <f t="shared" si="51"/>
        <v>0</v>
      </c>
    </row>
    <row r="361" spans="1:14" x14ac:dyDescent="0.25">
      <c r="A361" s="15">
        <f t="shared" si="52"/>
        <v>52657</v>
      </c>
      <c r="B361">
        <f t="shared" si="46"/>
        <v>30</v>
      </c>
      <c r="C361">
        <v>360</v>
      </c>
      <c r="D361" s="4">
        <f t="shared" si="47"/>
        <v>0</v>
      </c>
      <c r="E361" s="4">
        <f>IF(ISNA(VLOOKUP(A361,'Extra aflossing'!A:F,3,0)),0,VLOOKUP(A361,'Extra aflossing'!A:F,3,0))</f>
        <v>0</v>
      </c>
      <c r="F361" s="4">
        <f>IF(A361&lt;=Invoer!$B$20,IF(M360&gt;=0,IF(M360&gt;=$H$2,($H$2-H361),M360-D361)),0)</f>
        <v>0</v>
      </c>
      <c r="G361" s="4">
        <f>IF(M360*Invoer!$B$7/12&gt;=0,M360*Invoer!$B$7/12,0)</f>
        <v>0</v>
      </c>
      <c r="H361" s="4">
        <f>ABS(PMT(Invoer!$B$7/12,360-C361+1,IF(M360&gt;=0,M360,0),0))</f>
        <v>0</v>
      </c>
      <c r="I361" s="4">
        <f t="shared" si="48"/>
        <v>0</v>
      </c>
      <c r="J361" s="4">
        <f t="shared" si="45"/>
        <v>0</v>
      </c>
      <c r="K361" s="4">
        <f t="shared" si="49"/>
        <v>0</v>
      </c>
      <c r="L361" s="4">
        <f t="shared" si="50"/>
        <v>0</v>
      </c>
      <c r="M361" s="4">
        <f t="shared" si="53"/>
        <v>0</v>
      </c>
      <c r="N361" s="4">
        <f t="shared" si="51"/>
        <v>0</v>
      </c>
    </row>
    <row r="362" spans="1:14" x14ac:dyDescent="0.25">
      <c r="A362" s="15"/>
    </row>
    <row r="363" spans="1:14" x14ac:dyDescent="0.25">
      <c r="A363" s="15"/>
    </row>
    <row r="364" spans="1:14" x14ac:dyDescent="0.25">
      <c r="A364" s="15"/>
    </row>
    <row r="365" spans="1:14" x14ac:dyDescent="0.25">
      <c r="A365" s="15"/>
    </row>
    <row r="366" spans="1:14" x14ac:dyDescent="0.25">
      <c r="A366" s="15"/>
    </row>
    <row r="367" spans="1:14" x14ac:dyDescent="0.25">
      <c r="A367" s="15"/>
    </row>
    <row r="368" spans="1:14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72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3" max="3" width="10.7109375" customWidth="1"/>
    <col min="4" max="4" width="11.42578125" style="4" bestFit="1" customWidth="1"/>
    <col min="5" max="5" width="13.85546875" style="4" bestFit="1" customWidth="1"/>
    <col min="6" max="6" width="29.140625" style="4" bestFit="1" customWidth="1"/>
    <col min="7" max="7" width="10.7109375" style="4" customWidth="1"/>
    <col min="8" max="8" width="11.42578125" style="4" bestFit="1" customWidth="1"/>
    <col min="9" max="9" width="10.7109375" style="4" customWidth="1"/>
    <col min="10" max="10" width="12.42578125" style="4" bestFit="1" customWidth="1"/>
    <col min="11" max="11" width="22.5703125" style="4" bestFit="1" customWidth="1"/>
    <col min="12" max="12" width="24.140625" style="4" bestFit="1" customWidth="1"/>
    <col min="13" max="13" width="13.28515625" style="4" bestFit="1" customWidth="1"/>
    <col min="14" max="14" width="30.5703125" bestFit="1" customWidth="1"/>
    <col min="16" max="16" width="10.42578125" bestFit="1" customWidth="1"/>
    <col min="18" max="18" width="12.42578125" bestFit="1" customWidth="1"/>
  </cols>
  <sheetData>
    <row r="1" spans="1:19" x14ac:dyDescent="0.25">
      <c r="A1" t="s">
        <v>80</v>
      </c>
      <c r="B1" t="s">
        <v>10</v>
      </c>
      <c r="C1" t="s">
        <v>5</v>
      </c>
      <c r="D1" s="4" t="s">
        <v>2</v>
      </c>
      <c r="E1" s="4" t="s">
        <v>86</v>
      </c>
      <c r="F1" s="4" t="s">
        <v>93</v>
      </c>
      <c r="G1" s="4" t="s">
        <v>3</v>
      </c>
      <c r="H1" s="4" t="s">
        <v>8</v>
      </c>
      <c r="I1" s="4" t="s">
        <v>6</v>
      </c>
      <c r="J1" s="4" t="s">
        <v>7</v>
      </c>
      <c r="K1" s="4" t="s">
        <v>94</v>
      </c>
      <c r="L1" s="4" t="s">
        <v>95</v>
      </c>
      <c r="M1" s="4" t="s">
        <v>4</v>
      </c>
      <c r="N1" s="4" t="s">
        <v>96</v>
      </c>
    </row>
    <row r="2" spans="1:19" x14ac:dyDescent="0.25">
      <c r="A2" s="15">
        <f>Invoer!B2</f>
        <v>41730</v>
      </c>
      <c r="B2">
        <f>CEILING(C2/12,1)</f>
        <v>1</v>
      </c>
      <c r="C2">
        <v>1</v>
      </c>
      <c r="D2" s="4">
        <f>H2-G2</f>
        <v>0</v>
      </c>
      <c r="E2" s="4">
        <f>IF(ISNA(VLOOKUP(A2,'Extra aflossing'!A:F,3,0)),0,VLOOKUP(A2,'Extra aflossing'!A:F,3,0))</f>
        <v>0</v>
      </c>
      <c r="F2" s="4">
        <f>IF(M1&gt;=0,IF(M1&gt;=$H$2,'Annuitair zonder gift'!I2-J2,M1-D2),0)</f>
        <v>0</v>
      </c>
      <c r="G2" s="4">
        <f>Invoer!B3*Invoer!B7/12</f>
        <v>0</v>
      </c>
      <c r="H2" s="4">
        <f>ABS(PMT(Invoer!$B$7/12,360-C2+1,Invoer!$B$3,0))</f>
        <v>0</v>
      </c>
      <c r="I2" s="4">
        <f t="shared" ref="I2:I65" si="0">IF(G2-(Eigenwoningforfait/12)&lt;=0,0,(G2-(Eigenwoningforfait/12))*Belastingpercentage)</f>
        <v>0</v>
      </c>
      <c r="J2" s="4">
        <f t="shared" ref="J2:J65" si="1">H2-I2</f>
        <v>0</v>
      </c>
      <c r="K2" s="4">
        <f>SUM(F2,H2)</f>
        <v>0</v>
      </c>
      <c r="L2" s="4">
        <f>K2-I2</f>
        <v>0</v>
      </c>
      <c r="M2" s="4">
        <f>Invoer!B3-D2-E2-F2</f>
        <v>0</v>
      </c>
      <c r="N2" s="4">
        <f>SUM(E2,F2,H2)</f>
        <v>0</v>
      </c>
      <c r="R2" s="4">
        <f>SUM(D2:D360)</f>
        <v>0</v>
      </c>
      <c r="S2">
        <f>124.06*360</f>
        <v>44661.599999999999</v>
      </c>
    </row>
    <row r="3" spans="1:19" x14ac:dyDescent="0.25">
      <c r="A3" s="15">
        <f>DATE(YEAR(A2),MONTH(A2)+1,DAY(A2))</f>
        <v>41760</v>
      </c>
      <c r="B3">
        <f t="shared" ref="B3:B66" si="2">CEILING(C3/12,1)</f>
        <v>1</v>
      </c>
      <c r="C3">
        <v>2</v>
      </c>
      <c r="D3" s="4">
        <f t="shared" ref="D3:D66" si="3">H3-G3</f>
        <v>0</v>
      </c>
      <c r="E3" s="4">
        <f>IF(ISNA(VLOOKUP(A3,'Extra aflossing'!A:F,3,0)),0,VLOOKUP(A3,'Extra aflossing'!A:F,3,0))</f>
        <v>0</v>
      </c>
      <c r="F3" s="4">
        <f>IF(A3&lt;=Invoer!$B$20,IF(M2&gt;=0,IF(M2&gt;=$H$2,'Annuitair zonder gift'!I3-J3,M2-D3),0),0)</f>
        <v>0</v>
      </c>
      <c r="G3" s="4">
        <f>IF(M2*Invoer!$B$7/12&gt;=0,M2*Invoer!$B$7/12,0)</f>
        <v>0</v>
      </c>
      <c r="H3" s="4">
        <f>ABS(PMT(Invoer!$B$7/12,360-C3+1,IF(M2&gt;=0,M2,0),0))</f>
        <v>0</v>
      </c>
      <c r="I3" s="4">
        <f t="shared" si="0"/>
        <v>0</v>
      </c>
      <c r="J3" s="4">
        <f t="shared" si="1"/>
        <v>0</v>
      </c>
      <c r="K3" s="4">
        <f t="shared" ref="K3:K66" si="4">SUM(F3,H3)</f>
        <v>0</v>
      </c>
      <c r="L3" s="4">
        <f t="shared" ref="L3:L66" si="5">K3-I3</f>
        <v>0</v>
      </c>
      <c r="M3" s="4">
        <f>M2-D3-E3-F3</f>
        <v>0</v>
      </c>
      <c r="N3" s="4">
        <f t="shared" ref="N3:N66" si="6">SUM(E3,F3,H3)</f>
        <v>0</v>
      </c>
    </row>
    <row r="4" spans="1:19" x14ac:dyDescent="0.25">
      <c r="A4" s="15">
        <f t="shared" ref="A4:A67" si="7">DATE(YEAR(A3),MONTH(A3)+1,DAY(A3))</f>
        <v>41791</v>
      </c>
      <c r="B4">
        <f t="shared" si="2"/>
        <v>1</v>
      </c>
      <c r="C4">
        <v>3</v>
      </c>
      <c r="D4" s="4">
        <f t="shared" si="3"/>
        <v>0</v>
      </c>
      <c r="E4" s="4">
        <f>IF(ISNA(VLOOKUP(A4,'Extra aflossing'!A:F,3,0)),0,VLOOKUP(A4,'Extra aflossing'!A:F,3,0))</f>
        <v>0</v>
      </c>
      <c r="F4" s="4">
        <f>IF(A4&lt;=Invoer!$B$20,IF(M3&gt;=0,IF(M3&gt;=$H$2,'Annuitair zonder gift'!I4-J4,M3-D4),0),0)</f>
        <v>0</v>
      </c>
      <c r="G4" s="4">
        <f>IF(M3*Invoer!$B$7/12&gt;=0,M3*Invoer!$B$7/12,0)</f>
        <v>0</v>
      </c>
      <c r="H4" s="4">
        <f>ABS(PMT(Invoer!$B$7/12,360-C4+1,IF(M3&gt;=0,M3,0),0))</f>
        <v>0</v>
      </c>
      <c r="I4" s="4">
        <f t="shared" si="0"/>
        <v>0</v>
      </c>
      <c r="J4" s="4">
        <f t="shared" si="1"/>
        <v>0</v>
      </c>
      <c r="K4" s="4">
        <f t="shared" si="4"/>
        <v>0</v>
      </c>
      <c r="L4" s="4">
        <f t="shared" si="5"/>
        <v>0</v>
      </c>
      <c r="M4" s="4">
        <f t="shared" ref="M4:M67" si="8">M3-D4-E4-F4</f>
        <v>0</v>
      </c>
      <c r="N4" s="4">
        <f t="shared" si="6"/>
        <v>0</v>
      </c>
      <c r="P4" s="4">
        <f>SUM(G2:G11)</f>
        <v>0</v>
      </c>
    </row>
    <row r="5" spans="1:19" x14ac:dyDescent="0.25">
      <c r="A5" s="15">
        <f t="shared" si="7"/>
        <v>41821</v>
      </c>
      <c r="B5">
        <f t="shared" si="2"/>
        <v>1</v>
      </c>
      <c r="C5">
        <v>4</v>
      </c>
      <c r="D5" s="4">
        <f t="shared" si="3"/>
        <v>0</v>
      </c>
      <c r="E5" s="4">
        <f>IF(ISNA(VLOOKUP(A5,'Extra aflossing'!A:F,3,0)),0,VLOOKUP(A5,'Extra aflossing'!A:F,3,0))</f>
        <v>0</v>
      </c>
      <c r="F5" s="4">
        <f>IF(A5&lt;=Invoer!$B$20,IF(M4&gt;=0,IF(M4&gt;=$H$2,'Annuitair zonder gift'!I5-J5,M4-D5),0),0)</f>
        <v>0</v>
      </c>
      <c r="G5" s="4">
        <f>IF(M4*Invoer!$B$7/12&gt;=0,M4*Invoer!$B$7/12,0)</f>
        <v>0</v>
      </c>
      <c r="H5" s="4">
        <f>ABS(PMT(Invoer!$B$7/12,360-C5+1,IF(M4&gt;=0,M4,0),0))</f>
        <v>0</v>
      </c>
      <c r="I5" s="4">
        <f t="shared" si="0"/>
        <v>0</v>
      </c>
      <c r="J5" s="4">
        <f t="shared" si="1"/>
        <v>0</v>
      </c>
      <c r="K5" s="4">
        <f t="shared" si="4"/>
        <v>0</v>
      </c>
      <c r="L5" s="4">
        <f t="shared" si="5"/>
        <v>0</v>
      </c>
      <c r="M5" s="4">
        <f t="shared" si="8"/>
        <v>0</v>
      </c>
      <c r="N5" s="4">
        <f t="shared" si="6"/>
        <v>0</v>
      </c>
    </row>
    <row r="6" spans="1:19" x14ac:dyDescent="0.25">
      <c r="A6" s="15">
        <f t="shared" si="7"/>
        <v>41852</v>
      </c>
      <c r="B6">
        <f t="shared" si="2"/>
        <v>1</v>
      </c>
      <c r="C6">
        <v>5</v>
      </c>
      <c r="D6" s="4">
        <f t="shared" si="3"/>
        <v>0</v>
      </c>
      <c r="E6" s="4">
        <f>IF(ISNA(VLOOKUP(A6,'Extra aflossing'!A:F,3,0)),0,VLOOKUP(A6,'Extra aflossing'!A:F,3,0))</f>
        <v>0</v>
      </c>
      <c r="F6" s="4">
        <f>IF(A6&lt;=Invoer!$B$20,IF(M5&gt;=0,IF(M5&gt;=$H$2,'Annuitair zonder gift'!I6-J6,M5-D6),0),0)</f>
        <v>0</v>
      </c>
      <c r="G6" s="4">
        <f>IF(M5*Invoer!$B$7/12&gt;=0,M5*Invoer!$B$7/12,0)</f>
        <v>0</v>
      </c>
      <c r="H6" s="4">
        <f>ABS(PMT(Invoer!$B$7/12,360-C6+1,IF(M5&gt;=0,M5,0),0))</f>
        <v>0</v>
      </c>
      <c r="I6" s="4">
        <f t="shared" si="0"/>
        <v>0</v>
      </c>
      <c r="J6" s="4">
        <f t="shared" si="1"/>
        <v>0</v>
      </c>
      <c r="K6" s="4">
        <f t="shared" si="4"/>
        <v>0</v>
      </c>
      <c r="L6" s="4">
        <f t="shared" si="5"/>
        <v>0</v>
      </c>
      <c r="M6" s="4">
        <f t="shared" si="8"/>
        <v>0</v>
      </c>
      <c r="N6" s="4">
        <f t="shared" si="6"/>
        <v>0</v>
      </c>
    </row>
    <row r="7" spans="1:19" x14ac:dyDescent="0.25">
      <c r="A7" s="15">
        <f t="shared" si="7"/>
        <v>41883</v>
      </c>
      <c r="B7">
        <f t="shared" si="2"/>
        <v>1</v>
      </c>
      <c r="C7">
        <v>6</v>
      </c>
      <c r="D7" s="4">
        <f t="shared" si="3"/>
        <v>0</v>
      </c>
      <c r="E7" s="4">
        <f>IF(ISNA(VLOOKUP(A7,'Extra aflossing'!A:F,3,0)),0,VLOOKUP(A7,'Extra aflossing'!A:F,3,0))</f>
        <v>0</v>
      </c>
      <c r="F7" s="4">
        <f>IF(A7&lt;=Invoer!$B$20,IF(M6&gt;=0,IF(M6&gt;=$H$2,'Annuitair zonder gift'!I7-J7,M6-D7),0),0)</f>
        <v>0</v>
      </c>
      <c r="G7" s="4">
        <f>IF(M6*Invoer!$B$7/12&gt;=0,M6*Invoer!$B$7/12,0)</f>
        <v>0</v>
      </c>
      <c r="H7" s="4">
        <f>ABS(PMT(Invoer!$B$7/12,360-C7+1,IF(M6&gt;=0,M6,0),0))</f>
        <v>0</v>
      </c>
      <c r="I7" s="4">
        <f t="shared" si="0"/>
        <v>0</v>
      </c>
      <c r="J7" s="4">
        <f t="shared" si="1"/>
        <v>0</v>
      </c>
      <c r="K7" s="4">
        <f t="shared" si="4"/>
        <v>0</v>
      </c>
      <c r="L7" s="4">
        <f t="shared" si="5"/>
        <v>0</v>
      </c>
      <c r="M7" s="4">
        <f t="shared" si="8"/>
        <v>0</v>
      </c>
      <c r="N7" s="4">
        <f t="shared" si="6"/>
        <v>0</v>
      </c>
    </row>
    <row r="8" spans="1:19" x14ac:dyDescent="0.25">
      <c r="A8" s="15">
        <f t="shared" si="7"/>
        <v>41913</v>
      </c>
      <c r="B8">
        <f t="shared" si="2"/>
        <v>1</v>
      </c>
      <c r="C8">
        <v>7</v>
      </c>
      <c r="D8" s="4">
        <f t="shared" si="3"/>
        <v>0</v>
      </c>
      <c r="E8" s="4">
        <f>IF(ISNA(VLOOKUP(A8,'Extra aflossing'!A:F,3,0)),0,VLOOKUP(A8,'Extra aflossing'!A:F,3,0))</f>
        <v>0</v>
      </c>
      <c r="F8" s="4">
        <f>IF(A8&lt;=Invoer!$B$20,IF(M7&gt;=0,IF(M7&gt;=$H$2,'Annuitair zonder gift'!I8-J8,M7-D8),0),0)</f>
        <v>0</v>
      </c>
      <c r="G8" s="4">
        <f>IF(M7*Invoer!$B$7/12&gt;=0,M7*Invoer!$B$7/12,0)</f>
        <v>0</v>
      </c>
      <c r="H8" s="4">
        <f>ABS(PMT(Invoer!$B$7/12,360-C8+1,IF(M7&gt;=0,M7,0),0))</f>
        <v>0</v>
      </c>
      <c r="I8" s="4">
        <f t="shared" si="0"/>
        <v>0</v>
      </c>
      <c r="J8" s="4">
        <f t="shared" si="1"/>
        <v>0</v>
      </c>
      <c r="K8" s="4">
        <f t="shared" si="4"/>
        <v>0</v>
      </c>
      <c r="L8" s="4">
        <f t="shared" si="5"/>
        <v>0</v>
      </c>
      <c r="M8" s="4">
        <f t="shared" si="8"/>
        <v>0</v>
      </c>
      <c r="N8" s="4">
        <f t="shared" si="6"/>
        <v>0</v>
      </c>
      <c r="P8" t="s">
        <v>87</v>
      </c>
    </row>
    <row r="9" spans="1:19" x14ac:dyDescent="0.25">
      <c r="A9" s="15">
        <f t="shared" si="7"/>
        <v>41944</v>
      </c>
      <c r="B9">
        <f t="shared" si="2"/>
        <v>1</v>
      </c>
      <c r="C9">
        <v>8</v>
      </c>
      <c r="D9" s="4">
        <f t="shared" si="3"/>
        <v>0</v>
      </c>
      <c r="E9" s="4">
        <f>IF(ISNA(VLOOKUP(A9,'Extra aflossing'!A:F,3,0)),0,VLOOKUP(A9,'Extra aflossing'!A:F,3,0))</f>
        <v>0</v>
      </c>
      <c r="F9" s="4">
        <f>IF(A9&lt;=Invoer!$B$20,IF(M8&gt;=0,IF(M8&gt;=$H$2,'Annuitair zonder gift'!I9-J9,M8-D9),0),0)</f>
        <v>0</v>
      </c>
      <c r="G9" s="4">
        <f>IF(M8*Invoer!$B$7/12&gt;=0,M8*Invoer!$B$7/12,0)</f>
        <v>0</v>
      </c>
      <c r="H9" s="4">
        <f>ABS(PMT(Invoer!$B$7/12,360-C9+1,IF(M8&gt;=0,M8,0),0))</f>
        <v>0</v>
      </c>
      <c r="I9" s="4">
        <f t="shared" si="0"/>
        <v>0</v>
      </c>
      <c r="J9" s="4">
        <f t="shared" si="1"/>
        <v>0</v>
      </c>
      <c r="K9" s="4">
        <f t="shared" si="4"/>
        <v>0</v>
      </c>
      <c r="L9" s="4">
        <f t="shared" si="5"/>
        <v>0</v>
      </c>
      <c r="M9" s="4">
        <f t="shared" si="8"/>
        <v>0</v>
      </c>
      <c r="N9" s="4">
        <f t="shared" si="6"/>
        <v>0</v>
      </c>
    </row>
    <row r="10" spans="1:19" x14ac:dyDescent="0.25">
      <c r="A10" s="15">
        <f t="shared" si="7"/>
        <v>41974</v>
      </c>
      <c r="B10">
        <f t="shared" si="2"/>
        <v>1</v>
      </c>
      <c r="C10">
        <v>9</v>
      </c>
      <c r="D10" s="4">
        <f t="shared" si="3"/>
        <v>0</v>
      </c>
      <c r="E10" s="4">
        <f>IF(ISNA(VLOOKUP(A10,'Extra aflossing'!A:F,3,0)),0,VLOOKUP(A10,'Extra aflossing'!A:F,3,0))</f>
        <v>0</v>
      </c>
      <c r="F10" s="4">
        <f>IF(A10&lt;=Invoer!$B$20,IF(M9&gt;=0,IF(M9&gt;=$H$2,'Annuitair zonder gift'!I10-J10,M9-D10),0),0)</f>
        <v>0</v>
      </c>
      <c r="G10" s="4">
        <f>IF(M9*Invoer!$B$7/12&gt;=0,M9*Invoer!$B$7/12,0)</f>
        <v>0</v>
      </c>
      <c r="H10" s="4">
        <f>ABS(PMT(Invoer!$B$7/12,360-C10+1,IF(M9&gt;=0,M9,0),0))</f>
        <v>0</v>
      </c>
      <c r="I10" s="4">
        <f t="shared" si="0"/>
        <v>0</v>
      </c>
      <c r="J10" s="4">
        <f t="shared" si="1"/>
        <v>0</v>
      </c>
      <c r="K10" s="4">
        <f t="shared" si="4"/>
        <v>0</v>
      </c>
      <c r="L10" s="4">
        <f t="shared" si="5"/>
        <v>0</v>
      </c>
      <c r="M10" s="4">
        <f t="shared" si="8"/>
        <v>0</v>
      </c>
      <c r="N10" s="4">
        <f t="shared" si="6"/>
        <v>0</v>
      </c>
    </row>
    <row r="11" spans="1:19" x14ac:dyDescent="0.25">
      <c r="A11" s="15">
        <f t="shared" si="7"/>
        <v>42005</v>
      </c>
      <c r="B11">
        <f t="shared" si="2"/>
        <v>1</v>
      </c>
      <c r="C11">
        <v>10</v>
      </c>
      <c r="D11" s="4">
        <f t="shared" si="3"/>
        <v>0</v>
      </c>
      <c r="E11" s="4">
        <f>IF(ISNA(VLOOKUP(A11,'Extra aflossing'!A:F,3,0)),0,VLOOKUP(A11,'Extra aflossing'!A:F,3,0))</f>
        <v>0</v>
      </c>
      <c r="F11" s="4">
        <f>IF(A11&lt;=Invoer!$B$20,IF(M10&gt;=0,IF(M10&gt;=$H$2,'Annuitair zonder gift'!I11-J11,M10-D11),0),0)</f>
        <v>0</v>
      </c>
      <c r="G11" s="4">
        <f>IF(M10*Invoer!$B$7/12&gt;=0,M10*Invoer!$B$7/12,0)</f>
        <v>0</v>
      </c>
      <c r="H11" s="4">
        <f>ABS(PMT(Invoer!$B$7/12,360-C11+1,IF(M10&gt;=0,M10,0),0))</f>
        <v>0</v>
      </c>
      <c r="I11" s="4">
        <f t="shared" si="0"/>
        <v>0</v>
      </c>
      <c r="J11" s="4">
        <f t="shared" si="1"/>
        <v>0</v>
      </c>
      <c r="K11" s="4">
        <f t="shared" si="4"/>
        <v>0</v>
      </c>
      <c r="L11" s="4">
        <f t="shared" si="5"/>
        <v>0</v>
      </c>
      <c r="M11" s="4">
        <f t="shared" si="8"/>
        <v>0</v>
      </c>
      <c r="N11" s="4">
        <f t="shared" si="6"/>
        <v>0</v>
      </c>
    </row>
    <row r="12" spans="1:19" x14ac:dyDescent="0.25">
      <c r="A12" s="15">
        <f t="shared" si="7"/>
        <v>42036</v>
      </c>
      <c r="B12">
        <f t="shared" si="2"/>
        <v>1</v>
      </c>
      <c r="C12">
        <v>11</v>
      </c>
      <c r="D12" s="4">
        <f t="shared" si="3"/>
        <v>0</v>
      </c>
      <c r="E12" s="4">
        <f>IF(ISNA(VLOOKUP(A12,'Extra aflossing'!A:F,3,0)),0,VLOOKUP(A12,'Extra aflossing'!A:F,3,0))</f>
        <v>0</v>
      </c>
      <c r="F12" s="4">
        <f>IF(A12&lt;=Invoer!$B$20,IF(M11&gt;=0,IF(M11&gt;=$H$2,'Annuitair zonder gift'!I12-J12,M11-D12),0),0)</f>
        <v>0</v>
      </c>
      <c r="G12" s="4">
        <f>IF(M11*Invoer!$B$7/12&gt;=0,M11*Invoer!$B$7/12,0)</f>
        <v>0</v>
      </c>
      <c r="H12" s="4">
        <f>ABS(PMT(Invoer!$B$7/12,360-C12+1,IF(M11&gt;=0,M11,0),0))</f>
        <v>0</v>
      </c>
      <c r="I12" s="4">
        <f t="shared" si="0"/>
        <v>0</v>
      </c>
      <c r="J12" s="4">
        <f t="shared" si="1"/>
        <v>0</v>
      </c>
      <c r="K12" s="4">
        <f t="shared" si="4"/>
        <v>0</v>
      </c>
      <c r="L12" s="4">
        <f t="shared" si="5"/>
        <v>0</v>
      </c>
      <c r="M12" s="4">
        <f t="shared" si="8"/>
        <v>0</v>
      </c>
      <c r="N12" s="4">
        <f t="shared" si="6"/>
        <v>0</v>
      </c>
    </row>
    <row r="13" spans="1:19" x14ac:dyDescent="0.25">
      <c r="A13" s="15">
        <f t="shared" si="7"/>
        <v>42064</v>
      </c>
      <c r="B13">
        <f t="shared" si="2"/>
        <v>1</v>
      </c>
      <c r="C13">
        <v>12</v>
      </c>
      <c r="D13" s="4">
        <f t="shared" si="3"/>
        <v>0</v>
      </c>
      <c r="E13" s="4">
        <f>IF(ISNA(VLOOKUP(A13,'Extra aflossing'!A:F,3,0)),0,VLOOKUP(A13,'Extra aflossing'!A:F,3,0))</f>
        <v>0</v>
      </c>
      <c r="F13" s="4">
        <f>IF(A13&lt;=Invoer!$B$20,IF(M12&gt;=0,IF(M12&gt;=$H$2,'Annuitair zonder gift'!I13-J13,M12-D13),0),0)</f>
        <v>0</v>
      </c>
      <c r="G13" s="4">
        <f>IF(M12*Invoer!$B$7/12&gt;=0,M12*Invoer!$B$7/12,0)</f>
        <v>0</v>
      </c>
      <c r="H13" s="4">
        <f>ABS(PMT(Invoer!$B$7/12,360-C13+1,IF(M12&gt;=0,M12,0),0))</f>
        <v>0</v>
      </c>
      <c r="I13" s="4">
        <f t="shared" si="0"/>
        <v>0</v>
      </c>
      <c r="J13" s="4">
        <f t="shared" si="1"/>
        <v>0</v>
      </c>
      <c r="K13" s="4">
        <f t="shared" si="4"/>
        <v>0</v>
      </c>
      <c r="L13" s="4">
        <f t="shared" si="5"/>
        <v>0</v>
      </c>
      <c r="M13" s="4">
        <f t="shared" si="8"/>
        <v>0</v>
      </c>
      <c r="N13" s="4">
        <f t="shared" si="6"/>
        <v>0</v>
      </c>
    </row>
    <row r="14" spans="1:19" x14ac:dyDescent="0.25">
      <c r="A14" s="15">
        <f t="shared" si="7"/>
        <v>42095</v>
      </c>
      <c r="B14">
        <f t="shared" si="2"/>
        <v>2</v>
      </c>
      <c r="C14">
        <v>13</v>
      </c>
      <c r="D14" s="4">
        <f t="shared" si="3"/>
        <v>0</v>
      </c>
      <c r="E14" s="4">
        <f>IF(ISNA(VLOOKUP(A14,'Extra aflossing'!A:F,3,0)),0,VLOOKUP(A14,'Extra aflossing'!A:F,3,0))</f>
        <v>0</v>
      </c>
      <c r="F14" s="4">
        <f>IF(A14&lt;=Invoer!$B$20,IF(M13&gt;=0,IF(M13&gt;=$H$2,'Annuitair zonder gift'!I14-J14,M13-D14),0),0)</f>
        <v>0</v>
      </c>
      <c r="G14" s="4">
        <f>IF(M13*Invoer!$B$7/12&gt;=0,M13*Invoer!$B$7/12,0)</f>
        <v>0</v>
      </c>
      <c r="H14" s="4">
        <f>ABS(PMT(Invoer!$B$7/12,360-C14+1,IF(M13&gt;=0,M13,0),0))</f>
        <v>0</v>
      </c>
      <c r="I14" s="4">
        <f t="shared" si="0"/>
        <v>0</v>
      </c>
      <c r="J14" s="4">
        <f t="shared" si="1"/>
        <v>0</v>
      </c>
      <c r="K14" s="4">
        <f t="shared" si="4"/>
        <v>0</v>
      </c>
      <c r="L14" s="4">
        <f t="shared" si="5"/>
        <v>0</v>
      </c>
      <c r="M14" s="4">
        <f t="shared" si="8"/>
        <v>0</v>
      </c>
      <c r="N14" s="4">
        <f t="shared" si="6"/>
        <v>0</v>
      </c>
    </row>
    <row r="15" spans="1:19" x14ac:dyDescent="0.25">
      <c r="A15" s="15">
        <f>DATE(YEAR(A14),MONTH(A14)+1,DAY(A14))</f>
        <v>42125</v>
      </c>
      <c r="B15">
        <f t="shared" si="2"/>
        <v>2</v>
      </c>
      <c r="C15">
        <v>14</v>
      </c>
      <c r="D15" s="4">
        <f t="shared" si="3"/>
        <v>0</v>
      </c>
      <c r="E15" s="4">
        <f>IF(ISNA(VLOOKUP(A15,'Extra aflossing'!A:F,3,0)),0,VLOOKUP(A15,'Extra aflossing'!A:F,3,0))</f>
        <v>0</v>
      </c>
      <c r="F15" s="4">
        <f>IF(A15&lt;=Invoer!$B$20,IF(M14&gt;=0,IF(M14&gt;=$H$2,'Annuitair zonder gift'!I15-J15,M14-D15),0),0)</f>
        <v>0</v>
      </c>
      <c r="G15" s="4">
        <f>IF(M14*Invoer!$B$7/12&gt;=0,M14*Invoer!$B$7/12,0)</f>
        <v>0</v>
      </c>
      <c r="H15" s="4">
        <f>ABS(PMT(Invoer!$B$7/12,360-C15+1,IF(M14&gt;=0,M14,0),0))</f>
        <v>0</v>
      </c>
      <c r="I15" s="4">
        <f t="shared" si="0"/>
        <v>0</v>
      </c>
      <c r="J15" s="4">
        <f t="shared" si="1"/>
        <v>0</v>
      </c>
      <c r="K15" s="4">
        <f t="shared" si="4"/>
        <v>0</v>
      </c>
      <c r="L15" s="4">
        <f t="shared" si="5"/>
        <v>0</v>
      </c>
      <c r="M15" s="4">
        <f t="shared" si="8"/>
        <v>0</v>
      </c>
      <c r="N15" s="4">
        <f t="shared" si="6"/>
        <v>0</v>
      </c>
    </row>
    <row r="16" spans="1:19" x14ac:dyDescent="0.25">
      <c r="A16" s="15">
        <f t="shared" si="7"/>
        <v>42156</v>
      </c>
      <c r="B16">
        <f t="shared" si="2"/>
        <v>2</v>
      </c>
      <c r="C16">
        <v>15</v>
      </c>
      <c r="D16" s="4">
        <f t="shared" si="3"/>
        <v>0</v>
      </c>
      <c r="E16" s="4">
        <f>IF(ISNA(VLOOKUP(A16,'Extra aflossing'!A:F,3,0)),0,VLOOKUP(A16,'Extra aflossing'!A:F,3,0))</f>
        <v>0</v>
      </c>
      <c r="F16" s="4">
        <f>IF(A16&lt;=Invoer!$B$20,IF(M15&gt;=0,IF(M15&gt;=$H$2,'Annuitair zonder gift'!I16-J16,M15-D16),0),0)</f>
        <v>0</v>
      </c>
      <c r="G16" s="4">
        <f>IF(M15*Invoer!$B$7/12&gt;=0,M15*Invoer!$B$7/12,0)</f>
        <v>0</v>
      </c>
      <c r="H16" s="4">
        <f>ABS(PMT(Invoer!$B$7/12,360-C16+1,IF(M15&gt;=0,M15,0),0))</f>
        <v>0</v>
      </c>
      <c r="I16" s="4">
        <f t="shared" si="0"/>
        <v>0</v>
      </c>
      <c r="J16" s="4">
        <f t="shared" si="1"/>
        <v>0</v>
      </c>
      <c r="K16" s="4">
        <f t="shared" si="4"/>
        <v>0</v>
      </c>
      <c r="L16" s="4">
        <f t="shared" si="5"/>
        <v>0</v>
      </c>
      <c r="M16" s="4">
        <f t="shared" si="8"/>
        <v>0</v>
      </c>
      <c r="N16" s="4">
        <f t="shared" si="6"/>
        <v>0</v>
      </c>
    </row>
    <row r="17" spans="1:14" x14ac:dyDescent="0.25">
      <c r="A17" s="15">
        <f t="shared" si="7"/>
        <v>42186</v>
      </c>
      <c r="B17">
        <f t="shared" si="2"/>
        <v>2</v>
      </c>
      <c r="C17">
        <v>16</v>
      </c>
      <c r="D17" s="4">
        <f t="shared" si="3"/>
        <v>0</v>
      </c>
      <c r="E17" s="4">
        <f>IF(ISNA(VLOOKUP(A17,'Extra aflossing'!A:F,3,0)),0,VLOOKUP(A17,'Extra aflossing'!A:F,3,0))</f>
        <v>0</v>
      </c>
      <c r="F17" s="4">
        <f>IF(A17&lt;=Invoer!$B$20,IF(M16&gt;=0,IF(M16&gt;=$H$2,'Annuitair zonder gift'!I17-J17,M16-D17),0),0)</f>
        <v>0</v>
      </c>
      <c r="G17" s="4">
        <f>IF(M16*Invoer!$B$7/12&gt;=0,M16*Invoer!$B$7/12,0)</f>
        <v>0</v>
      </c>
      <c r="H17" s="4">
        <f>ABS(PMT(Invoer!$B$7/12,360-C17+1,IF(M16&gt;=0,M16,0),0))</f>
        <v>0</v>
      </c>
      <c r="I17" s="4">
        <f t="shared" si="0"/>
        <v>0</v>
      </c>
      <c r="J17" s="4">
        <f t="shared" si="1"/>
        <v>0</v>
      </c>
      <c r="K17" s="4">
        <f t="shared" si="4"/>
        <v>0</v>
      </c>
      <c r="L17" s="4">
        <f t="shared" si="5"/>
        <v>0</v>
      </c>
      <c r="M17" s="4">
        <f t="shared" si="8"/>
        <v>0</v>
      </c>
      <c r="N17" s="4">
        <f t="shared" si="6"/>
        <v>0</v>
      </c>
    </row>
    <row r="18" spans="1:14" x14ac:dyDescent="0.25">
      <c r="A18" s="15">
        <f t="shared" si="7"/>
        <v>42217</v>
      </c>
      <c r="B18">
        <f t="shared" si="2"/>
        <v>2</v>
      </c>
      <c r="C18">
        <v>17</v>
      </c>
      <c r="D18" s="4">
        <f t="shared" si="3"/>
        <v>0</v>
      </c>
      <c r="E18" s="4">
        <f>IF(ISNA(VLOOKUP(A18,'Extra aflossing'!A:F,3,0)),0,VLOOKUP(A18,'Extra aflossing'!A:F,3,0))</f>
        <v>0</v>
      </c>
      <c r="F18" s="4">
        <f>IF(A18&lt;=Invoer!$B$20,IF(M17&gt;=0,IF(M17&gt;=$H$2,'Annuitair zonder gift'!I18-J18,M17-D18),0),0)</f>
        <v>0</v>
      </c>
      <c r="G18" s="4">
        <f>IF(M17*Invoer!$B$7/12&gt;=0,M17*Invoer!$B$7/12,0)</f>
        <v>0</v>
      </c>
      <c r="H18" s="4">
        <f>ABS(PMT(Invoer!$B$7/12,360-C18+1,IF(M17&gt;=0,M17,0),0))</f>
        <v>0</v>
      </c>
      <c r="I18" s="4">
        <f t="shared" si="0"/>
        <v>0</v>
      </c>
      <c r="J18" s="4">
        <f t="shared" si="1"/>
        <v>0</v>
      </c>
      <c r="K18" s="4">
        <f t="shared" si="4"/>
        <v>0</v>
      </c>
      <c r="L18" s="4">
        <f t="shared" si="5"/>
        <v>0</v>
      </c>
      <c r="M18" s="4">
        <f t="shared" si="8"/>
        <v>0</v>
      </c>
      <c r="N18" s="4">
        <f t="shared" si="6"/>
        <v>0</v>
      </c>
    </row>
    <row r="19" spans="1:14" x14ac:dyDescent="0.25">
      <c r="A19" s="15">
        <f t="shared" si="7"/>
        <v>42248</v>
      </c>
      <c r="B19">
        <f t="shared" si="2"/>
        <v>2</v>
      </c>
      <c r="C19">
        <v>18</v>
      </c>
      <c r="D19" s="4">
        <f t="shared" si="3"/>
        <v>0</v>
      </c>
      <c r="E19" s="4">
        <f>IF(ISNA(VLOOKUP(A19,'Extra aflossing'!A:F,3,0)),0,VLOOKUP(A19,'Extra aflossing'!A:F,3,0))</f>
        <v>0</v>
      </c>
      <c r="F19" s="4">
        <f>IF(A19&lt;=Invoer!$B$20,IF(M18&gt;=0,IF(M18&gt;=$H$2,'Annuitair zonder gift'!I19-J19,M18-D19),0),0)</f>
        <v>0</v>
      </c>
      <c r="G19" s="4">
        <f>IF(M18*Invoer!$B$7/12&gt;=0,M18*Invoer!$B$7/12,0)</f>
        <v>0</v>
      </c>
      <c r="H19" s="4">
        <f>ABS(PMT(Invoer!$B$7/12,360-C19+1,IF(M18&gt;=0,M18,0),0))</f>
        <v>0</v>
      </c>
      <c r="I19" s="4">
        <f t="shared" si="0"/>
        <v>0</v>
      </c>
      <c r="J19" s="4">
        <f t="shared" si="1"/>
        <v>0</v>
      </c>
      <c r="K19" s="4">
        <f t="shared" si="4"/>
        <v>0</v>
      </c>
      <c r="L19" s="4">
        <f t="shared" si="5"/>
        <v>0</v>
      </c>
      <c r="M19" s="4">
        <f t="shared" si="8"/>
        <v>0</v>
      </c>
      <c r="N19" s="4">
        <f t="shared" si="6"/>
        <v>0</v>
      </c>
    </row>
    <row r="20" spans="1:14" x14ac:dyDescent="0.25">
      <c r="A20" s="15">
        <f t="shared" si="7"/>
        <v>42278</v>
      </c>
      <c r="B20">
        <f t="shared" si="2"/>
        <v>2</v>
      </c>
      <c r="C20">
        <v>19</v>
      </c>
      <c r="D20" s="4">
        <f t="shared" si="3"/>
        <v>0</v>
      </c>
      <c r="E20" s="4">
        <f>IF(ISNA(VLOOKUP(A20,'Extra aflossing'!A:F,3,0)),0,VLOOKUP(A20,'Extra aflossing'!A:F,3,0))</f>
        <v>0</v>
      </c>
      <c r="F20" s="4">
        <f>IF(A20&lt;=Invoer!$B$20,IF(M19&gt;=0,IF(M19&gt;=$H$2,'Annuitair zonder gift'!I20-J20,M19-D20),0),0)</f>
        <v>0</v>
      </c>
      <c r="G20" s="4">
        <f>IF(M19*Invoer!$B$7/12&gt;=0,M19*Invoer!$B$7/12,0)</f>
        <v>0</v>
      </c>
      <c r="H20" s="4">
        <f>ABS(PMT(Invoer!$B$7/12,360-C20+1,IF(M19&gt;=0,M19,0),0))</f>
        <v>0</v>
      </c>
      <c r="I20" s="4">
        <f t="shared" si="0"/>
        <v>0</v>
      </c>
      <c r="J20" s="4">
        <f t="shared" si="1"/>
        <v>0</v>
      </c>
      <c r="K20" s="4">
        <f t="shared" si="4"/>
        <v>0</v>
      </c>
      <c r="L20" s="4">
        <f t="shared" si="5"/>
        <v>0</v>
      </c>
      <c r="M20" s="4">
        <f t="shared" si="8"/>
        <v>0</v>
      </c>
      <c r="N20" s="4">
        <f t="shared" si="6"/>
        <v>0</v>
      </c>
    </row>
    <row r="21" spans="1:14" x14ac:dyDescent="0.25">
      <c r="A21" s="15">
        <f t="shared" si="7"/>
        <v>42309</v>
      </c>
      <c r="B21">
        <f t="shared" si="2"/>
        <v>2</v>
      </c>
      <c r="C21">
        <v>20</v>
      </c>
      <c r="D21" s="4">
        <f t="shared" si="3"/>
        <v>0</v>
      </c>
      <c r="E21" s="4">
        <f>IF(ISNA(VLOOKUP(A21,'Extra aflossing'!A:F,3,0)),0,VLOOKUP(A21,'Extra aflossing'!A:F,3,0))</f>
        <v>0</v>
      </c>
      <c r="F21" s="4">
        <f>IF(A21&lt;=Invoer!$B$20,IF(M20&gt;=0,IF(M20&gt;=$H$2,'Annuitair zonder gift'!I21-J21,M20-D21),0),0)</f>
        <v>0</v>
      </c>
      <c r="G21" s="4">
        <f>IF(M20*Invoer!$B$7/12&gt;=0,M20*Invoer!$B$7/12,0)</f>
        <v>0</v>
      </c>
      <c r="H21" s="4">
        <f>ABS(PMT(Invoer!$B$7/12,360-C21+1,IF(M20&gt;=0,M20,0),0))</f>
        <v>0</v>
      </c>
      <c r="I21" s="4">
        <f t="shared" si="0"/>
        <v>0</v>
      </c>
      <c r="J21" s="4">
        <f t="shared" si="1"/>
        <v>0</v>
      </c>
      <c r="K21" s="4">
        <f t="shared" si="4"/>
        <v>0</v>
      </c>
      <c r="L21" s="4">
        <f t="shared" si="5"/>
        <v>0</v>
      </c>
      <c r="M21" s="4">
        <f t="shared" si="8"/>
        <v>0</v>
      </c>
      <c r="N21" s="4">
        <f t="shared" si="6"/>
        <v>0</v>
      </c>
    </row>
    <row r="22" spans="1:14" x14ac:dyDescent="0.25">
      <c r="A22" s="15">
        <f t="shared" si="7"/>
        <v>42339</v>
      </c>
      <c r="B22">
        <f t="shared" si="2"/>
        <v>2</v>
      </c>
      <c r="C22">
        <v>21</v>
      </c>
      <c r="D22" s="4">
        <f t="shared" si="3"/>
        <v>0</v>
      </c>
      <c r="E22" s="4">
        <f>IF(ISNA(VLOOKUP(A22,'Extra aflossing'!A:F,3,0)),0,VLOOKUP(A22,'Extra aflossing'!A:F,3,0))</f>
        <v>0</v>
      </c>
      <c r="F22" s="4">
        <f>IF(A22&lt;=Invoer!$B$20,IF(M21&gt;=0,IF(M21&gt;=$H$2,'Annuitair zonder gift'!I22-J22,M21-D22),0),0)</f>
        <v>0</v>
      </c>
      <c r="G22" s="4">
        <f>IF(M21*Invoer!$B$7/12&gt;=0,M21*Invoer!$B$7/12,0)</f>
        <v>0</v>
      </c>
      <c r="H22" s="4">
        <f>ABS(PMT(Invoer!$B$7/12,360-C22+1,IF(M21&gt;=0,M21,0),0))</f>
        <v>0</v>
      </c>
      <c r="I22" s="4">
        <f t="shared" si="0"/>
        <v>0</v>
      </c>
      <c r="J22" s="4">
        <f t="shared" si="1"/>
        <v>0</v>
      </c>
      <c r="K22" s="4">
        <f t="shared" si="4"/>
        <v>0</v>
      </c>
      <c r="L22" s="4">
        <f t="shared" si="5"/>
        <v>0</v>
      </c>
      <c r="M22" s="4">
        <f t="shared" si="8"/>
        <v>0</v>
      </c>
      <c r="N22" s="4">
        <f t="shared" si="6"/>
        <v>0</v>
      </c>
    </row>
    <row r="23" spans="1:14" x14ac:dyDescent="0.25">
      <c r="A23" s="15">
        <f t="shared" si="7"/>
        <v>42370</v>
      </c>
      <c r="B23">
        <f t="shared" si="2"/>
        <v>2</v>
      </c>
      <c r="C23">
        <v>22</v>
      </c>
      <c r="D23" s="4">
        <f t="shared" si="3"/>
        <v>0</v>
      </c>
      <c r="E23" s="4">
        <f>IF(ISNA(VLOOKUP(A23,'Extra aflossing'!A:F,3,0)),0,VLOOKUP(A23,'Extra aflossing'!A:F,3,0))</f>
        <v>0</v>
      </c>
      <c r="F23" s="4">
        <f>IF(A23&lt;=Invoer!$B$20,IF(M22&gt;=0,IF(M22&gt;=$H$2,'Annuitair zonder gift'!I23-J23,M22-D23),0),0)</f>
        <v>0</v>
      </c>
      <c r="G23" s="4">
        <f>IF(M22*Invoer!$B$7/12&gt;=0,M22*Invoer!$B$7/12,0)</f>
        <v>0</v>
      </c>
      <c r="H23" s="4">
        <f>ABS(PMT(Invoer!$B$7/12,360-C23+1,IF(M22&gt;=0,M22,0),0))</f>
        <v>0</v>
      </c>
      <c r="I23" s="4">
        <f t="shared" si="0"/>
        <v>0</v>
      </c>
      <c r="J23" s="4">
        <f t="shared" si="1"/>
        <v>0</v>
      </c>
      <c r="K23" s="4">
        <f t="shared" si="4"/>
        <v>0</v>
      </c>
      <c r="L23" s="4">
        <f t="shared" si="5"/>
        <v>0</v>
      </c>
      <c r="M23" s="4">
        <f t="shared" si="8"/>
        <v>0</v>
      </c>
      <c r="N23" s="4">
        <f t="shared" si="6"/>
        <v>0</v>
      </c>
    </row>
    <row r="24" spans="1:14" x14ac:dyDescent="0.25">
      <c r="A24" s="15">
        <f t="shared" si="7"/>
        <v>42401</v>
      </c>
      <c r="B24">
        <f t="shared" si="2"/>
        <v>2</v>
      </c>
      <c r="C24">
        <v>23</v>
      </c>
      <c r="D24" s="4">
        <f t="shared" si="3"/>
        <v>0</v>
      </c>
      <c r="E24" s="4">
        <f>IF(ISNA(VLOOKUP(A24,'Extra aflossing'!A:F,3,0)),0,VLOOKUP(A24,'Extra aflossing'!A:F,3,0))</f>
        <v>0</v>
      </c>
      <c r="F24" s="4">
        <f>IF(A24&lt;=Invoer!$B$20,IF(M23&gt;=0,IF(M23&gt;=$H$2,'Annuitair zonder gift'!I24-J24,M23-D24),0),0)</f>
        <v>0</v>
      </c>
      <c r="G24" s="4">
        <f>IF(M23*Invoer!$B$7/12&gt;=0,M23*Invoer!$B$7/12,0)</f>
        <v>0</v>
      </c>
      <c r="H24" s="4">
        <f>ABS(PMT(Invoer!$B$7/12,360-C24+1,IF(M23&gt;=0,M23,0),0))</f>
        <v>0</v>
      </c>
      <c r="I24" s="4">
        <f t="shared" si="0"/>
        <v>0</v>
      </c>
      <c r="J24" s="4">
        <f t="shared" si="1"/>
        <v>0</v>
      </c>
      <c r="K24" s="4">
        <f t="shared" si="4"/>
        <v>0</v>
      </c>
      <c r="L24" s="4">
        <f t="shared" si="5"/>
        <v>0</v>
      </c>
      <c r="M24" s="4">
        <f t="shared" si="8"/>
        <v>0</v>
      </c>
      <c r="N24" s="4">
        <f t="shared" si="6"/>
        <v>0</v>
      </c>
    </row>
    <row r="25" spans="1:14" x14ac:dyDescent="0.25">
      <c r="A25" s="15">
        <f t="shared" si="7"/>
        <v>42430</v>
      </c>
      <c r="B25">
        <f t="shared" si="2"/>
        <v>2</v>
      </c>
      <c r="C25">
        <v>24</v>
      </c>
      <c r="D25" s="4">
        <f t="shared" si="3"/>
        <v>0</v>
      </c>
      <c r="E25" s="4">
        <f>IF(ISNA(VLOOKUP(A25,'Extra aflossing'!A:F,3,0)),0,VLOOKUP(A25,'Extra aflossing'!A:F,3,0))</f>
        <v>0</v>
      </c>
      <c r="F25" s="4">
        <f>IF(A25&lt;=Invoer!$B$20,IF(M24&gt;=0,IF(M24&gt;=$H$2,'Annuitair zonder gift'!I25-J25,M24-D25),0),0)</f>
        <v>0</v>
      </c>
      <c r="G25" s="4">
        <f>IF(M24*Invoer!$B$7/12&gt;=0,M24*Invoer!$B$7/12,0)</f>
        <v>0</v>
      </c>
      <c r="H25" s="4">
        <f>ABS(PMT(Invoer!$B$7/12,360-C25+1,IF(M24&gt;=0,M24,0),0))</f>
        <v>0</v>
      </c>
      <c r="I25" s="4">
        <f t="shared" si="0"/>
        <v>0</v>
      </c>
      <c r="J25" s="4">
        <f t="shared" si="1"/>
        <v>0</v>
      </c>
      <c r="K25" s="4">
        <f t="shared" si="4"/>
        <v>0</v>
      </c>
      <c r="L25" s="4">
        <f t="shared" si="5"/>
        <v>0</v>
      </c>
      <c r="M25" s="4">
        <f t="shared" si="8"/>
        <v>0</v>
      </c>
      <c r="N25" s="4">
        <f t="shared" si="6"/>
        <v>0</v>
      </c>
    </row>
    <row r="26" spans="1:14" x14ac:dyDescent="0.25">
      <c r="A26" s="15">
        <f t="shared" si="7"/>
        <v>42461</v>
      </c>
      <c r="B26">
        <f t="shared" si="2"/>
        <v>3</v>
      </c>
      <c r="C26">
        <v>25</v>
      </c>
      <c r="D26" s="4">
        <f t="shared" si="3"/>
        <v>0</v>
      </c>
      <c r="E26" s="4">
        <f>IF(ISNA(VLOOKUP(A26,'Extra aflossing'!A:F,3,0)),0,VLOOKUP(A26,'Extra aflossing'!A:F,3,0))</f>
        <v>0</v>
      </c>
      <c r="F26" s="4">
        <f>IF(A26&lt;=Invoer!$B$20,IF(M25&gt;=0,IF(M25&gt;=$H$2,'Annuitair zonder gift'!I26-J26,M25-D26),0),0)</f>
        <v>0</v>
      </c>
      <c r="G26" s="4">
        <f>IF(M25*Invoer!$B$7/12&gt;=0,M25*Invoer!$B$7/12,0)</f>
        <v>0</v>
      </c>
      <c r="H26" s="4">
        <f>ABS(PMT(Invoer!$B$7/12,360-C26+1,IF(M25&gt;=0,M25,0),0))</f>
        <v>0</v>
      </c>
      <c r="I26" s="4">
        <f t="shared" si="0"/>
        <v>0</v>
      </c>
      <c r="J26" s="4">
        <f t="shared" si="1"/>
        <v>0</v>
      </c>
      <c r="K26" s="4">
        <f t="shared" si="4"/>
        <v>0</v>
      </c>
      <c r="L26" s="4">
        <f t="shared" si="5"/>
        <v>0</v>
      </c>
      <c r="M26" s="4">
        <f t="shared" si="8"/>
        <v>0</v>
      </c>
      <c r="N26" s="4">
        <f t="shared" si="6"/>
        <v>0</v>
      </c>
    </row>
    <row r="27" spans="1:14" x14ac:dyDescent="0.25">
      <c r="A27" s="15">
        <f t="shared" si="7"/>
        <v>42491</v>
      </c>
      <c r="B27">
        <f t="shared" si="2"/>
        <v>3</v>
      </c>
      <c r="C27">
        <v>26</v>
      </c>
      <c r="D27" s="4">
        <f t="shared" si="3"/>
        <v>0</v>
      </c>
      <c r="E27" s="4">
        <f>IF(ISNA(VLOOKUP(A27,'Extra aflossing'!A:F,3,0)),0,VLOOKUP(A27,'Extra aflossing'!A:F,3,0))</f>
        <v>0</v>
      </c>
      <c r="F27" s="4">
        <f>IF(A27&lt;=Invoer!$B$20,IF(M26&gt;=0,IF(M26&gt;=$H$2,'Annuitair zonder gift'!I27-J27,M26-D27),0),0)</f>
        <v>0</v>
      </c>
      <c r="G27" s="4">
        <f>IF(M26*Invoer!$B$7/12&gt;=0,M26*Invoer!$B$7/12,0)</f>
        <v>0</v>
      </c>
      <c r="H27" s="4">
        <f>ABS(PMT(Invoer!$B$7/12,360-C27+1,IF(M26&gt;=0,M26,0),0))</f>
        <v>0</v>
      </c>
      <c r="I27" s="4">
        <f t="shared" si="0"/>
        <v>0</v>
      </c>
      <c r="J27" s="4">
        <f t="shared" si="1"/>
        <v>0</v>
      </c>
      <c r="K27" s="4">
        <f t="shared" si="4"/>
        <v>0</v>
      </c>
      <c r="L27" s="4">
        <f t="shared" si="5"/>
        <v>0</v>
      </c>
      <c r="M27" s="4">
        <f t="shared" si="8"/>
        <v>0</v>
      </c>
      <c r="N27" s="4">
        <f t="shared" si="6"/>
        <v>0</v>
      </c>
    </row>
    <row r="28" spans="1:14" x14ac:dyDescent="0.25">
      <c r="A28" s="15">
        <f t="shared" si="7"/>
        <v>42522</v>
      </c>
      <c r="B28">
        <f t="shared" si="2"/>
        <v>3</v>
      </c>
      <c r="C28">
        <v>27</v>
      </c>
      <c r="D28" s="4">
        <f t="shared" si="3"/>
        <v>0</v>
      </c>
      <c r="E28" s="4">
        <f>IF(ISNA(VLOOKUP(A28,'Extra aflossing'!A:F,3,0)),0,VLOOKUP(A28,'Extra aflossing'!A:F,3,0))</f>
        <v>0</v>
      </c>
      <c r="F28" s="4">
        <f>IF(A28&lt;=Invoer!$B$20,IF(M27&gt;=0,IF(M27&gt;=$H$2,'Annuitair zonder gift'!I28-J28,M27-D28),0),0)</f>
        <v>0</v>
      </c>
      <c r="G28" s="4">
        <f>IF(M27*Invoer!$B$7/12&gt;=0,M27*Invoer!$B$7/12,0)</f>
        <v>0</v>
      </c>
      <c r="H28" s="4">
        <f>ABS(PMT(Invoer!$B$7/12,360-C28+1,IF(M27&gt;=0,M27,0),0))</f>
        <v>0</v>
      </c>
      <c r="I28" s="4">
        <f t="shared" si="0"/>
        <v>0</v>
      </c>
      <c r="J28" s="4">
        <f t="shared" si="1"/>
        <v>0</v>
      </c>
      <c r="K28" s="4">
        <f t="shared" si="4"/>
        <v>0</v>
      </c>
      <c r="L28" s="4">
        <f t="shared" si="5"/>
        <v>0</v>
      </c>
      <c r="M28" s="4">
        <f t="shared" si="8"/>
        <v>0</v>
      </c>
      <c r="N28" s="4">
        <f t="shared" si="6"/>
        <v>0</v>
      </c>
    </row>
    <row r="29" spans="1:14" x14ac:dyDescent="0.25">
      <c r="A29" s="15">
        <f t="shared" si="7"/>
        <v>42552</v>
      </c>
      <c r="B29">
        <f t="shared" si="2"/>
        <v>3</v>
      </c>
      <c r="C29">
        <v>28</v>
      </c>
      <c r="D29" s="4">
        <f t="shared" si="3"/>
        <v>0</v>
      </c>
      <c r="E29" s="4">
        <f>IF(ISNA(VLOOKUP(A29,'Extra aflossing'!A:F,3,0)),0,VLOOKUP(A29,'Extra aflossing'!A:F,3,0))</f>
        <v>0</v>
      </c>
      <c r="F29" s="4">
        <f>IF(A29&lt;=Invoer!$B$20,IF(M28&gt;=0,IF(M28&gt;=$H$2,'Annuitair zonder gift'!I29-J29,M28-D29),0),0)</f>
        <v>0</v>
      </c>
      <c r="G29" s="4">
        <f>IF(M28*Invoer!$B$7/12&gt;=0,M28*Invoer!$B$7/12,0)</f>
        <v>0</v>
      </c>
      <c r="H29" s="4">
        <f>ABS(PMT(Invoer!$B$7/12,360-C29+1,IF(M28&gt;=0,M28,0),0))</f>
        <v>0</v>
      </c>
      <c r="I29" s="4">
        <f t="shared" si="0"/>
        <v>0</v>
      </c>
      <c r="J29" s="4">
        <f t="shared" si="1"/>
        <v>0</v>
      </c>
      <c r="K29" s="4">
        <f t="shared" si="4"/>
        <v>0</v>
      </c>
      <c r="L29" s="4">
        <f t="shared" si="5"/>
        <v>0</v>
      </c>
      <c r="M29" s="4">
        <f t="shared" si="8"/>
        <v>0</v>
      </c>
      <c r="N29" s="4">
        <f t="shared" si="6"/>
        <v>0</v>
      </c>
    </row>
    <row r="30" spans="1:14" x14ac:dyDescent="0.25">
      <c r="A30" s="15">
        <f t="shared" si="7"/>
        <v>42583</v>
      </c>
      <c r="B30">
        <f t="shared" si="2"/>
        <v>3</v>
      </c>
      <c r="C30">
        <v>29</v>
      </c>
      <c r="D30" s="4">
        <f t="shared" si="3"/>
        <v>0</v>
      </c>
      <c r="E30" s="4">
        <f>IF(ISNA(VLOOKUP(A30,'Extra aflossing'!A:F,3,0)),0,VLOOKUP(A30,'Extra aflossing'!A:F,3,0))</f>
        <v>0</v>
      </c>
      <c r="F30" s="4">
        <f>IF(A30&lt;=Invoer!$B$20,IF(M29&gt;=0,IF(M29&gt;=$H$2,'Annuitair zonder gift'!I30-J30,M29-D30),0),0)</f>
        <v>0</v>
      </c>
      <c r="G30" s="4">
        <f>IF(M29*Invoer!$B$7/12&gt;=0,M29*Invoer!$B$7/12,0)</f>
        <v>0</v>
      </c>
      <c r="H30" s="4">
        <f>ABS(PMT(Invoer!$B$7/12,360-C30+1,IF(M29&gt;=0,M29,0),0))</f>
        <v>0</v>
      </c>
      <c r="I30" s="4">
        <f t="shared" si="0"/>
        <v>0</v>
      </c>
      <c r="J30" s="4">
        <f t="shared" si="1"/>
        <v>0</v>
      </c>
      <c r="K30" s="4">
        <f t="shared" si="4"/>
        <v>0</v>
      </c>
      <c r="L30" s="4">
        <f t="shared" si="5"/>
        <v>0</v>
      </c>
      <c r="M30" s="4">
        <f t="shared" si="8"/>
        <v>0</v>
      </c>
      <c r="N30" s="4">
        <f t="shared" si="6"/>
        <v>0</v>
      </c>
    </row>
    <row r="31" spans="1:14" x14ac:dyDescent="0.25">
      <c r="A31" s="15">
        <f t="shared" si="7"/>
        <v>42614</v>
      </c>
      <c r="B31">
        <f t="shared" si="2"/>
        <v>3</v>
      </c>
      <c r="C31">
        <v>30</v>
      </c>
      <c r="D31" s="4">
        <f t="shared" si="3"/>
        <v>0</v>
      </c>
      <c r="E31" s="4">
        <f>IF(ISNA(VLOOKUP(A31,'Extra aflossing'!A:F,3,0)),0,VLOOKUP(A31,'Extra aflossing'!A:F,3,0))</f>
        <v>0</v>
      </c>
      <c r="F31" s="4">
        <f>IF(A31&lt;=Invoer!$B$20,IF(M30&gt;=0,IF(M30&gt;=$H$2,'Annuitair zonder gift'!I31-J31,M30-D31),0),0)</f>
        <v>0</v>
      </c>
      <c r="G31" s="4">
        <f>IF(M30*Invoer!$B$7/12&gt;=0,M30*Invoer!$B$7/12,0)</f>
        <v>0</v>
      </c>
      <c r="H31" s="4">
        <f>ABS(PMT(Invoer!$B$7/12,360-C31+1,IF(M30&gt;=0,M30,0),0))</f>
        <v>0</v>
      </c>
      <c r="I31" s="4">
        <f t="shared" si="0"/>
        <v>0</v>
      </c>
      <c r="J31" s="4">
        <f t="shared" si="1"/>
        <v>0</v>
      </c>
      <c r="K31" s="4">
        <f t="shared" si="4"/>
        <v>0</v>
      </c>
      <c r="L31" s="4">
        <f t="shared" si="5"/>
        <v>0</v>
      </c>
      <c r="M31" s="4">
        <f t="shared" si="8"/>
        <v>0</v>
      </c>
      <c r="N31" s="4">
        <f t="shared" si="6"/>
        <v>0</v>
      </c>
    </row>
    <row r="32" spans="1:14" x14ac:dyDescent="0.25">
      <c r="A32" s="15">
        <f t="shared" si="7"/>
        <v>42644</v>
      </c>
      <c r="B32">
        <f t="shared" si="2"/>
        <v>3</v>
      </c>
      <c r="C32">
        <v>31</v>
      </c>
      <c r="D32" s="4">
        <f t="shared" si="3"/>
        <v>0</v>
      </c>
      <c r="E32" s="4">
        <f>IF(ISNA(VLOOKUP(A32,'Extra aflossing'!A:F,3,0)),0,VLOOKUP(A32,'Extra aflossing'!A:F,3,0))</f>
        <v>0</v>
      </c>
      <c r="F32" s="4">
        <f>IF(A32&lt;=Invoer!$B$20,IF(M31&gt;=0,IF(M31&gt;=$H$2,'Annuitair zonder gift'!I32-J32,M31-D32),0),0)</f>
        <v>0</v>
      </c>
      <c r="G32" s="4">
        <f>IF(M31*Invoer!$B$7/12&gt;=0,M31*Invoer!$B$7/12,0)</f>
        <v>0</v>
      </c>
      <c r="H32" s="4">
        <f>ABS(PMT(Invoer!$B$7/12,360-C32+1,IF(M31&gt;=0,M31,0),0))</f>
        <v>0</v>
      </c>
      <c r="I32" s="4">
        <f t="shared" si="0"/>
        <v>0</v>
      </c>
      <c r="J32" s="4">
        <f t="shared" si="1"/>
        <v>0</v>
      </c>
      <c r="K32" s="4">
        <f t="shared" si="4"/>
        <v>0</v>
      </c>
      <c r="L32" s="4">
        <f t="shared" si="5"/>
        <v>0</v>
      </c>
      <c r="M32" s="4">
        <f t="shared" si="8"/>
        <v>0</v>
      </c>
      <c r="N32" s="4">
        <f t="shared" si="6"/>
        <v>0</v>
      </c>
    </row>
    <row r="33" spans="1:14" x14ac:dyDescent="0.25">
      <c r="A33" s="15">
        <f t="shared" si="7"/>
        <v>42675</v>
      </c>
      <c r="B33">
        <f t="shared" si="2"/>
        <v>3</v>
      </c>
      <c r="C33">
        <v>32</v>
      </c>
      <c r="D33" s="4">
        <f t="shared" si="3"/>
        <v>0</v>
      </c>
      <c r="E33" s="4">
        <f>IF(ISNA(VLOOKUP(A33,'Extra aflossing'!A:F,3,0)),0,VLOOKUP(A33,'Extra aflossing'!A:F,3,0))</f>
        <v>0</v>
      </c>
      <c r="F33" s="4">
        <f>IF(A33&lt;=Invoer!$B$20,IF(M32&gt;=0,IF(M32&gt;=$H$2,'Annuitair zonder gift'!I33-J33,M32-D33),0),0)</f>
        <v>0</v>
      </c>
      <c r="G33" s="4">
        <f>IF(M32*Invoer!$B$7/12&gt;=0,M32*Invoer!$B$7/12,0)</f>
        <v>0</v>
      </c>
      <c r="H33" s="4">
        <f>ABS(PMT(Invoer!$B$7/12,360-C33+1,IF(M32&gt;=0,M32,0),0))</f>
        <v>0</v>
      </c>
      <c r="I33" s="4">
        <f t="shared" si="0"/>
        <v>0</v>
      </c>
      <c r="J33" s="4">
        <f t="shared" si="1"/>
        <v>0</v>
      </c>
      <c r="K33" s="4">
        <f t="shared" si="4"/>
        <v>0</v>
      </c>
      <c r="L33" s="4">
        <f t="shared" si="5"/>
        <v>0</v>
      </c>
      <c r="M33" s="4">
        <f t="shared" si="8"/>
        <v>0</v>
      </c>
      <c r="N33" s="4">
        <f t="shared" si="6"/>
        <v>0</v>
      </c>
    </row>
    <row r="34" spans="1:14" x14ac:dyDescent="0.25">
      <c r="A34" s="15">
        <f t="shared" si="7"/>
        <v>42705</v>
      </c>
      <c r="B34">
        <f t="shared" si="2"/>
        <v>3</v>
      </c>
      <c r="C34">
        <v>33</v>
      </c>
      <c r="D34" s="4">
        <f t="shared" si="3"/>
        <v>0</v>
      </c>
      <c r="E34" s="4">
        <f>IF(ISNA(VLOOKUP(A34,'Extra aflossing'!A:F,3,0)),0,VLOOKUP(A34,'Extra aflossing'!A:F,3,0))</f>
        <v>0</v>
      </c>
      <c r="F34" s="4">
        <f>IF(A34&lt;=Invoer!$B$20,IF(M33&gt;=0,IF(M33&gt;=$H$2,'Annuitair zonder gift'!I34-J34,M33-D34),0),0)</f>
        <v>0</v>
      </c>
      <c r="G34" s="4">
        <f>IF(M33*Invoer!$B$7/12&gt;=0,M33*Invoer!$B$7/12,0)</f>
        <v>0</v>
      </c>
      <c r="H34" s="4">
        <f>ABS(PMT(Invoer!$B$7/12,360-C34+1,IF(M33&gt;=0,M33,0),0))</f>
        <v>0</v>
      </c>
      <c r="I34" s="4">
        <f t="shared" si="0"/>
        <v>0</v>
      </c>
      <c r="J34" s="4">
        <f t="shared" si="1"/>
        <v>0</v>
      </c>
      <c r="K34" s="4">
        <f t="shared" si="4"/>
        <v>0</v>
      </c>
      <c r="L34" s="4">
        <f t="shared" si="5"/>
        <v>0</v>
      </c>
      <c r="M34" s="4">
        <f t="shared" si="8"/>
        <v>0</v>
      </c>
      <c r="N34" s="4">
        <f t="shared" si="6"/>
        <v>0</v>
      </c>
    </row>
    <row r="35" spans="1:14" x14ac:dyDescent="0.25">
      <c r="A35" s="15">
        <f t="shared" si="7"/>
        <v>42736</v>
      </c>
      <c r="B35">
        <f t="shared" si="2"/>
        <v>3</v>
      </c>
      <c r="C35">
        <v>34</v>
      </c>
      <c r="D35" s="4">
        <f t="shared" si="3"/>
        <v>0</v>
      </c>
      <c r="E35" s="4">
        <f>IF(ISNA(VLOOKUP(A35,'Extra aflossing'!A:F,3,0)),0,VLOOKUP(A35,'Extra aflossing'!A:F,3,0))</f>
        <v>0</v>
      </c>
      <c r="F35" s="4">
        <f>IF(A35&lt;=Invoer!$B$20,IF(M34&gt;=0,IF(M34&gt;=$H$2,'Annuitair zonder gift'!I35-J35,M34-D35),0),0)</f>
        <v>0</v>
      </c>
      <c r="G35" s="4">
        <f>IF(M34*Invoer!$B$7/12&gt;=0,M34*Invoer!$B$7/12,0)</f>
        <v>0</v>
      </c>
      <c r="H35" s="4">
        <f>ABS(PMT(Invoer!$B$7/12,360-C35+1,IF(M34&gt;=0,M34,0),0))</f>
        <v>0</v>
      </c>
      <c r="I35" s="4">
        <f t="shared" si="0"/>
        <v>0</v>
      </c>
      <c r="J35" s="4">
        <f t="shared" si="1"/>
        <v>0</v>
      </c>
      <c r="K35" s="4">
        <f t="shared" si="4"/>
        <v>0</v>
      </c>
      <c r="L35" s="4">
        <f t="shared" si="5"/>
        <v>0</v>
      </c>
      <c r="M35" s="4">
        <f t="shared" si="8"/>
        <v>0</v>
      </c>
      <c r="N35" s="4">
        <f t="shared" si="6"/>
        <v>0</v>
      </c>
    </row>
    <row r="36" spans="1:14" x14ac:dyDescent="0.25">
      <c r="A36" s="15">
        <f t="shared" si="7"/>
        <v>42767</v>
      </c>
      <c r="B36">
        <f t="shared" si="2"/>
        <v>3</v>
      </c>
      <c r="C36">
        <v>35</v>
      </c>
      <c r="D36" s="4">
        <f t="shared" si="3"/>
        <v>0</v>
      </c>
      <c r="E36" s="4">
        <f>IF(ISNA(VLOOKUP(A36,'Extra aflossing'!A:F,3,0)),0,VLOOKUP(A36,'Extra aflossing'!A:F,3,0))</f>
        <v>0</v>
      </c>
      <c r="F36" s="4">
        <f>IF(A36&lt;=Invoer!$B$20,IF(M35&gt;=0,IF(M35&gt;=$H$2,'Annuitair zonder gift'!I36-J36,M35-D36),0),0)</f>
        <v>0</v>
      </c>
      <c r="G36" s="4">
        <f>IF(M35*Invoer!$B$7/12&gt;=0,M35*Invoer!$B$7/12,0)</f>
        <v>0</v>
      </c>
      <c r="H36" s="4">
        <f>ABS(PMT(Invoer!$B$7/12,360-C36+1,IF(M35&gt;=0,M35,0),0))</f>
        <v>0</v>
      </c>
      <c r="I36" s="4">
        <f t="shared" si="0"/>
        <v>0</v>
      </c>
      <c r="J36" s="4">
        <f t="shared" si="1"/>
        <v>0</v>
      </c>
      <c r="K36" s="4">
        <f t="shared" si="4"/>
        <v>0</v>
      </c>
      <c r="L36" s="4">
        <f t="shared" si="5"/>
        <v>0</v>
      </c>
      <c r="M36" s="4">
        <f t="shared" si="8"/>
        <v>0</v>
      </c>
      <c r="N36" s="4">
        <f t="shared" si="6"/>
        <v>0</v>
      </c>
    </row>
    <row r="37" spans="1:14" x14ac:dyDescent="0.25">
      <c r="A37" s="15">
        <f t="shared" si="7"/>
        <v>42795</v>
      </c>
      <c r="B37">
        <f t="shared" si="2"/>
        <v>3</v>
      </c>
      <c r="C37">
        <v>36</v>
      </c>
      <c r="D37" s="4">
        <f t="shared" si="3"/>
        <v>0</v>
      </c>
      <c r="E37" s="4">
        <f>IF(ISNA(VLOOKUP(A37,'Extra aflossing'!A:F,3,0)),0,VLOOKUP(A37,'Extra aflossing'!A:F,3,0))</f>
        <v>0</v>
      </c>
      <c r="F37" s="4">
        <f>IF(A37&lt;=Invoer!$B$20,IF(M36&gt;=0,IF(M36&gt;=$H$2,'Annuitair zonder gift'!I37-J37,M36-D37),0),0)</f>
        <v>0</v>
      </c>
      <c r="G37" s="4">
        <f>IF(M36*Invoer!$B$7/12&gt;=0,M36*Invoer!$B$7/12,0)</f>
        <v>0</v>
      </c>
      <c r="H37" s="4">
        <f>ABS(PMT(Invoer!$B$7/12,360-C37+1,IF(M36&gt;=0,M36,0),0))</f>
        <v>0</v>
      </c>
      <c r="I37" s="4">
        <f t="shared" si="0"/>
        <v>0</v>
      </c>
      <c r="J37" s="4">
        <f t="shared" si="1"/>
        <v>0</v>
      </c>
      <c r="K37" s="4">
        <f t="shared" si="4"/>
        <v>0</v>
      </c>
      <c r="L37" s="4">
        <f t="shared" si="5"/>
        <v>0</v>
      </c>
      <c r="M37" s="4">
        <f t="shared" si="8"/>
        <v>0</v>
      </c>
      <c r="N37" s="4">
        <f t="shared" si="6"/>
        <v>0</v>
      </c>
    </row>
    <row r="38" spans="1:14" x14ac:dyDescent="0.25">
      <c r="A38" s="15">
        <f t="shared" si="7"/>
        <v>42826</v>
      </c>
      <c r="B38">
        <f t="shared" si="2"/>
        <v>4</v>
      </c>
      <c r="C38">
        <v>37</v>
      </c>
      <c r="D38" s="4">
        <f t="shared" si="3"/>
        <v>0</v>
      </c>
      <c r="E38" s="4">
        <f>IF(ISNA(VLOOKUP(A38,'Extra aflossing'!A:F,3,0)),0,VLOOKUP(A38,'Extra aflossing'!A:F,3,0))</f>
        <v>0</v>
      </c>
      <c r="F38" s="4">
        <f>IF(A38&lt;=Invoer!$B$20,IF(M37&gt;=0,IF(M37&gt;=$H$2,'Annuitair zonder gift'!I38-J38,M37-D38),0),0)</f>
        <v>0</v>
      </c>
      <c r="G38" s="4">
        <f>IF(M37*Invoer!$B$7/12&gt;=0,M37*Invoer!$B$7/12,0)</f>
        <v>0</v>
      </c>
      <c r="H38" s="4">
        <f>ABS(PMT(Invoer!$B$7/12,360-C38+1,IF(M37&gt;=0,M37,0),0))</f>
        <v>0</v>
      </c>
      <c r="I38" s="4">
        <f t="shared" si="0"/>
        <v>0</v>
      </c>
      <c r="J38" s="4">
        <f t="shared" si="1"/>
        <v>0</v>
      </c>
      <c r="K38" s="4">
        <f t="shared" si="4"/>
        <v>0</v>
      </c>
      <c r="L38" s="4">
        <f t="shared" si="5"/>
        <v>0</v>
      </c>
      <c r="M38" s="4">
        <f t="shared" si="8"/>
        <v>0</v>
      </c>
      <c r="N38" s="4">
        <f t="shared" si="6"/>
        <v>0</v>
      </c>
    </row>
    <row r="39" spans="1:14" x14ac:dyDescent="0.25">
      <c r="A39" s="15">
        <f t="shared" si="7"/>
        <v>42856</v>
      </c>
      <c r="B39">
        <f t="shared" si="2"/>
        <v>4</v>
      </c>
      <c r="C39">
        <v>38</v>
      </c>
      <c r="D39" s="4">
        <f t="shared" si="3"/>
        <v>0</v>
      </c>
      <c r="E39" s="4">
        <f>IF(ISNA(VLOOKUP(A39,'Extra aflossing'!A:F,3,0)),0,VLOOKUP(A39,'Extra aflossing'!A:F,3,0))</f>
        <v>0</v>
      </c>
      <c r="F39" s="4">
        <f>IF(A39&lt;=Invoer!$B$20,IF(M38&gt;=0,IF(M38&gt;=$H$2,'Annuitair zonder gift'!I39-J39,M38-D39),0),0)</f>
        <v>0</v>
      </c>
      <c r="G39" s="4">
        <f>IF(M38*Invoer!$B$7/12&gt;=0,M38*Invoer!$B$7/12,0)</f>
        <v>0</v>
      </c>
      <c r="H39" s="4">
        <f>ABS(PMT(Invoer!$B$7/12,360-C39+1,IF(M38&gt;=0,M38,0),0))</f>
        <v>0</v>
      </c>
      <c r="I39" s="4">
        <f t="shared" si="0"/>
        <v>0</v>
      </c>
      <c r="J39" s="4">
        <f t="shared" si="1"/>
        <v>0</v>
      </c>
      <c r="K39" s="4">
        <f t="shared" si="4"/>
        <v>0</v>
      </c>
      <c r="L39" s="4">
        <f t="shared" si="5"/>
        <v>0</v>
      </c>
      <c r="M39" s="4">
        <f t="shared" si="8"/>
        <v>0</v>
      </c>
      <c r="N39" s="4">
        <f t="shared" si="6"/>
        <v>0</v>
      </c>
    </row>
    <row r="40" spans="1:14" x14ac:dyDescent="0.25">
      <c r="A40" s="15">
        <f t="shared" si="7"/>
        <v>42887</v>
      </c>
      <c r="B40">
        <f t="shared" si="2"/>
        <v>4</v>
      </c>
      <c r="C40">
        <v>39</v>
      </c>
      <c r="D40" s="4">
        <f t="shared" si="3"/>
        <v>0</v>
      </c>
      <c r="E40" s="4">
        <f>IF(ISNA(VLOOKUP(A40,'Extra aflossing'!A:F,3,0)),0,VLOOKUP(A40,'Extra aflossing'!A:F,3,0))</f>
        <v>0</v>
      </c>
      <c r="F40" s="4">
        <f>IF(A40&lt;=Invoer!$B$20,IF(M39&gt;=0,IF(M39&gt;=$H$2,'Annuitair zonder gift'!I40-J40,M39-D40),0),0)</f>
        <v>0</v>
      </c>
      <c r="G40" s="4">
        <f>IF(M39*Invoer!$B$7/12&gt;=0,M39*Invoer!$B$7/12,0)</f>
        <v>0</v>
      </c>
      <c r="H40" s="4">
        <f>ABS(PMT(Invoer!$B$7/12,360-C40+1,IF(M39&gt;=0,M39,0),0))</f>
        <v>0</v>
      </c>
      <c r="I40" s="4">
        <f t="shared" si="0"/>
        <v>0</v>
      </c>
      <c r="J40" s="4">
        <f t="shared" si="1"/>
        <v>0</v>
      </c>
      <c r="K40" s="4">
        <f t="shared" si="4"/>
        <v>0</v>
      </c>
      <c r="L40" s="4">
        <f t="shared" si="5"/>
        <v>0</v>
      </c>
      <c r="M40" s="4">
        <f t="shared" si="8"/>
        <v>0</v>
      </c>
      <c r="N40" s="4">
        <f t="shared" si="6"/>
        <v>0</v>
      </c>
    </row>
    <row r="41" spans="1:14" x14ac:dyDescent="0.25">
      <c r="A41" s="15">
        <f t="shared" si="7"/>
        <v>42917</v>
      </c>
      <c r="B41">
        <f t="shared" si="2"/>
        <v>4</v>
      </c>
      <c r="C41">
        <v>40</v>
      </c>
      <c r="D41" s="4">
        <f t="shared" si="3"/>
        <v>0</v>
      </c>
      <c r="E41" s="4">
        <f>IF(ISNA(VLOOKUP(A41,'Extra aflossing'!A:F,3,0)),0,VLOOKUP(A41,'Extra aflossing'!A:F,3,0))</f>
        <v>0</v>
      </c>
      <c r="F41" s="4">
        <f>IF(A41&lt;=Invoer!$B$20,IF(M40&gt;=0,IF(M40&gt;=$H$2,'Annuitair zonder gift'!I41-J41,M40-D41),0),0)</f>
        <v>0</v>
      </c>
      <c r="G41" s="4">
        <f>IF(M40*Invoer!$B$7/12&gt;=0,M40*Invoer!$B$7/12,0)</f>
        <v>0</v>
      </c>
      <c r="H41" s="4">
        <f>ABS(PMT(Invoer!$B$7/12,360-C41+1,IF(M40&gt;=0,M40,0),0))</f>
        <v>0</v>
      </c>
      <c r="I41" s="4">
        <f t="shared" si="0"/>
        <v>0</v>
      </c>
      <c r="J41" s="4">
        <f t="shared" si="1"/>
        <v>0</v>
      </c>
      <c r="K41" s="4">
        <f t="shared" si="4"/>
        <v>0</v>
      </c>
      <c r="L41" s="4">
        <f t="shared" si="5"/>
        <v>0</v>
      </c>
      <c r="M41" s="4">
        <f t="shared" si="8"/>
        <v>0</v>
      </c>
      <c r="N41" s="4">
        <f t="shared" si="6"/>
        <v>0</v>
      </c>
    </row>
    <row r="42" spans="1:14" x14ac:dyDescent="0.25">
      <c r="A42" s="15">
        <f t="shared" si="7"/>
        <v>42948</v>
      </c>
      <c r="B42">
        <f t="shared" si="2"/>
        <v>4</v>
      </c>
      <c r="C42">
        <v>41</v>
      </c>
      <c r="D42" s="4">
        <f t="shared" si="3"/>
        <v>0</v>
      </c>
      <c r="E42" s="4">
        <f>IF(ISNA(VLOOKUP(A42,'Extra aflossing'!A:F,3,0)),0,VLOOKUP(A42,'Extra aflossing'!A:F,3,0))</f>
        <v>0</v>
      </c>
      <c r="F42" s="4">
        <f>IF(A42&lt;=Invoer!$B$20,IF(M41&gt;=0,IF(M41&gt;=$H$2,'Annuitair zonder gift'!I42-J42,M41-D42),0),0)</f>
        <v>0</v>
      </c>
      <c r="G42" s="4">
        <f>IF(M41*Invoer!$B$7/12&gt;=0,M41*Invoer!$B$7/12,0)</f>
        <v>0</v>
      </c>
      <c r="H42" s="4">
        <f>ABS(PMT(Invoer!$B$7/12,360-C42+1,IF(M41&gt;=0,M41,0),0))</f>
        <v>0</v>
      </c>
      <c r="I42" s="4">
        <f t="shared" si="0"/>
        <v>0</v>
      </c>
      <c r="J42" s="4">
        <f t="shared" si="1"/>
        <v>0</v>
      </c>
      <c r="K42" s="4">
        <f t="shared" si="4"/>
        <v>0</v>
      </c>
      <c r="L42" s="4">
        <f t="shared" si="5"/>
        <v>0</v>
      </c>
      <c r="M42" s="4">
        <f t="shared" si="8"/>
        <v>0</v>
      </c>
      <c r="N42" s="4">
        <f t="shared" si="6"/>
        <v>0</v>
      </c>
    </row>
    <row r="43" spans="1:14" x14ac:dyDescent="0.25">
      <c r="A43" s="15">
        <f t="shared" si="7"/>
        <v>42979</v>
      </c>
      <c r="B43">
        <f t="shared" si="2"/>
        <v>4</v>
      </c>
      <c r="C43">
        <v>42</v>
      </c>
      <c r="D43" s="4">
        <f t="shared" si="3"/>
        <v>0</v>
      </c>
      <c r="E43" s="4">
        <f>IF(ISNA(VLOOKUP(A43,'Extra aflossing'!A:F,3,0)),0,VLOOKUP(A43,'Extra aflossing'!A:F,3,0))</f>
        <v>0</v>
      </c>
      <c r="F43" s="4">
        <f>IF(A43&lt;=Invoer!$B$20,IF(M42&gt;=0,IF(M42&gt;=$H$2,'Annuitair zonder gift'!I43-J43,M42-D43),0),0)</f>
        <v>0</v>
      </c>
      <c r="G43" s="4">
        <f>IF(M42*Invoer!$B$7/12&gt;=0,M42*Invoer!$B$7/12,0)</f>
        <v>0</v>
      </c>
      <c r="H43" s="4">
        <f>ABS(PMT(Invoer!$B$7/12,360-C43+1,IF(M42&gt;=0,M42,0),0))</f>
        <v>0</v>
      </c>
      <c r="I43" s="4">
        <f t="shared" si="0"/>
        <v>0</v>
      </c>
      <c r="J43" s="4">
        <f t="shared" si="1"/>
        <v>0</v>
      </c>
      <c r="K43" s="4">
        <f t="shared" si="4"/>
        <v>0</v>
      </c>
      <c r="L43" s="4">
        <f t="shared" si="5"/>
        <v>0</v>
      </c>
      <c r="M43" s="4">
        <f t="shared" si="8"/>
        <v>0</v>
      </c>
      <c r="N43" s="4">
        <f t="shared" si="6"/>
        <v>0</v>
      </c>
    </row>
    <row r="44" spans="1:14" x14ac:dyDescent="0.25">
      <c r="A44" s="15">
        <f t="shared" si="7"/>
        <v>43009</v>
      </c>
      <c r="B44">
        <f t="shared" si="2"/>
        <v>4</v>
      </c>
      <c r="C44">
        <v>43</v>
      </c>
      <c r="D44" s="4">
        <f t="shared" si="3"/>
        <v>0</v>
      </c>
      <c r="E44" s="4">
        <f>IF(ISNA(VLOOKUP(A44,'Extra aflossing'!A:F,3,0)),0,VLOOKUP(A44,'Extra aflossing'!A:F,3,0))</f>
        <v>0</v>
      </c>
      <c r="F44" s="4">
        <f>IF(A44&lt;=Invoer!$B$20,IF(M43&gt;=0,IF(M43&gt;=$H$2,'Annuitair zonder gift'!I44-J44,M43-D44),0),0)</f>
        <v>0</v>
      </c>
      <c r="G44" s="4">
        <f>IF(M43*Invoer!$B$7/12&gt;=0,M43*Invoer!$B$7/12,0)</f>
        <v>0</v>
      </c>
      <c r="H44" s="4">
        <f>ABS(PMT(Invoer!$B$7/12,360-C44+1,IF(M43&gt;=0,M43,0),0))</f>
        <v>0</v>
      </c>
      <c r="I44" s="4">
        <f t="shared" si="0"/>
        <v>0</v>
      </c>
      <c r="J44" s="4">
        <f t="shared" si="1"/>
        <v>0</v>
      </c>
      <c r="K44" s="4">
        <f t="shared" si="4"/>
        <v>0</v>
      </c>
      <c r="L44" s="4">
        <f t="shared" si="5"/>
        <v>0</v>
      </c>
      <c r="M44" s="4">
        <f t="shared" si="8"/>
        <v>0</v>
      </c>
      <c r="N44" s="4">
        <f t="shared" si="6"/>
        <v>0</v>
      </c>
    </row>
    <row r="45" spans="1:14" x14ac:dyDescent="0.25">
      <c r="A45" s="15">
        <f t="shared" si="7"/>
        <v>43040</v>
      </c>
      <c r="B45">
        <f t="shared" si="2"/>
        <v>4</v>
      </c>
      <c r="C45">
        <v>44</v>
      </c>
      <c r="D45" s="4">
        <f t="shared" si="3"/>
        <v>0</v>
      </c>
      <c r="E45" s="4">
        <f>IF(ISNA(VLOOKUP(A45,'Extra aflossing'!A:F,3,0)),0,VLOOKUP(A45,'Extra aflossing'!A:F,3,0))</f>
        <v>0</v>
      </c>
      <c r="F45" s="4">
        <f>IF(A45&lt;=Invoer!$B$20,IF(M44&gt;=0,IF(M44&gt;=$H$2,'Annuitair zonder gift'!I45-J45,M44-D45),0),0)</f>
        <v>0</v>
      </c>
      <c r="G45" s="4">
        <f>IF(M44*Invoer!$B$7/12&gt;=0,M44*Invoer!$B$7/12,0)</f>
        <v>0</v>
      </c>
      <c r="H45" s="4">
        <f>ABS(PMT(Invoer!$B$7/12,360-C45+1,IF(M44&gt;=0,M44,0),0))</f>
        <v>0</v>
      </c>
      <c r="I45" s="4">
        <f t="shared" si="0"/>
        <v>0</v>
      </c>
      <c r="J45" s="4">
        <f t="shared" si="1"/>
        <v>0</v>
      </c>
      <c r="K45" s="4">
        <f t="shared" si="4"/>
        <v>0</v>
      </c>
      <c r="L45" s="4">
        <f t="shared" si="5"/>
        <v>0</v>
      </c>
      <c r="M45" s="4">
        <f t="shared" si="8"/>
        <v>0</v>
      </c>
      <c r="N45" s="4">
        <f t="shared" si="6"/>
        <v>0</v>
      </c>
    </row>
    <row r="46" spans="1:14" x14ac:dyDescent="0.25">
      <c r="A46" s="15">
        <f t="shared" si="7"/>
        <v>43070</v>
      </c>
      <c r="B46">
        <f t="shared" si="2"/>
        <v>4</v>
      </c>
      <c r="C46">
        <v>45</v>
      </c>
      <c r="D46" s="4">
        <f t="shared" si="3"/>
        <v>0</v>
      </c>
      <c r="E46" s="4">
        <f>IF(ISNA(VLOOKUP(A46,'Extra aflossing'!A:F,3,0)),0,VLOOKUP(A46,'Extra aflossing'!A:F,3,0))</f>
        <v>0</v>
      </c>
      <c r="F46" s="4">
        <f>IF(A46&lt;=Invoer!$B$20,IF(M45&gt;=0,IF(M45&gt;=$H$2,'Annuitair zonder gift'!I46-J46,M45-D46),0),0)</f>
        <v>0</v>
      </c>
      <c r="G46" s="4">
        <f>IF(M45*Invoer!$B$7/12&gt;=0,M45*Invoer!$B$7/12,0)</f>
        <v>0</v>
      </c>
      <c r="H46" s="4">
        <f>ABS(PMT(Invoer!$B$7/12,360-C46+1,IF(M45&gt;=0,M45,0),0))</f>
        <v>0</v>
      </c>
      <c r="I46" s="4">
        <f t="shared" si="0"/>
        <v>0</v>
      </c>
      <c r="J46" s="4">
        <f t="shared" si="1"/>
        <v>0</v>
      </c>
      <c r="K46" s="4">
        <f t="shared" si="4"/>
        <v>0</v>
      </c>
      <c r="L46" s="4">
        <f t="shared" si="5"/>
        <v>0</v>
      </c>
      <c r="M46" s="4">
        <f t="shared" si="8"/>
        <v>0</v>
      </c>
      <c r="N46" s="4">
        <f t="shared" si="6"/>
        <v>0</v>
      </c>
    </row>
    <row r="47" spans="1:14" x14ac:dyDescent="0.25">
      <c r="A47" s="15">
        <f t="shared" si="7"/>
        <v>43101</v>
      </c>
      <c r="B47">
        <f t="shared" si="2"/>
        <v>4</v>
      </c>
      <c r="C47">
        <v>46</v>
      </c>
      <c r="D47" s="4">
        <f t="shared" si="3"/>
        <v>0</v>
      </c>
      <c r="E47" s="4">
        <f>IF(ISNA(VLOOKUP(A47,'Extra aflossing'!A:F,3,0)),0,VLOOKUP(A47,'Extra aflossing'!A:F,3,0))</f>
        <v>0</v>
      </c>
      <c r="F47" s="4">
        <f>IF(A47&lt;=Invoer!$B$20,IF(M46&gt;=0,IF(M46&gt;=$H$2,'Annuitair zonder gift'!I47-J47,M46-D47),0),0)</f>
        <v>0</v>
      </c>
      <c r="G47" s="4">
        <f>IF(M46*Invoer!$B$7/12&gt;=0,M46*Invoer!$B$7/12,0)</f>
        <v>0</v>
      </c>
      <c r="H47" s="4">
        <f>ABS(PMT(Invoer!$B$7/12,360-C47+1,IF(M46&gt;=0,M46,0),0))</f>
        <v>0</v>
      </c>
      <c r="I47" s="4">
        <f t="shared" si="0"/>
        <v>0</v>
      </c>
      <c r="J47" s="4">
        <f t="shared" si="1"/>
        <v>0</v>
      </c>
      <c r="K47" s="4">
        <f t="shared" si="4"/>
        <v>0</v>
      </c>
      <c r="L47" s="4">
        <f t="shared" si="5"/>
        <v>0</v>
      </c>
      <c r="M47" s="4">
        <f t="shared" si="8"/>
        <v>0</v>
      </c>
      <c r="N47" s="4">
        <f t="shared" si="6"/>
        <v>0</v>
      </c>
    </row>
    <row r="48" spans="1:14" x14ac:dyDescent="0.25">
      <c r="A48" s="15">
        <f t="shared" si="7"/>
        <v>43132</v>
      </c>
      <c r="B48">
        <f t="shared" si="2"/>
        <v>4</v>
      </c>
      <c r="C48">
        <v>47</v>
      </c>
      <c r="D48" s="4">
        <f t="shared" si="3"/>
        <v>0</v>
      </c>
      <c r="E48" s="4">
        <f>IF(ISNA(VLOOKUP(A48,'Extra aflossing'!A:F,3,0)),0,VLOOKUP(A48,'Extra aflossing'!A:F,3,0))</f>
        <v>0</v>
      </c>
      <c r="F48" s="4">
        <f>IF(A48&lt;=Invoer!$B$20,IF(M47&gt;=0,IF(M47&gt;=$H$2,'Annuitair zonder gift'!I48-J48,M47-D48),0),0)</f>
        <v>0</v>
      </c>
      <c r="G48" s="4">
        <f>IF(M47*Invoer!$B$7/12&gt;=0,M47*Invoer!$B$7/12,0)</f>
        <v>0</v>
      </c>
      <c r="H48" s="4">
        <f>ABS(PMT(Invoer!$B$7/12,360-C48+1,IF(M47&gt;=0,M47,0),0))</f>
        <v>0</v>
      </c>
      <c r="I48" s="4">
        <f t="shared" si="0"/>
        <v>0</v>
      </c>
      <c r="J48" s="4">
        <f t="shared" si="1"/>
        <v>0</v>
      </c>
      <c r="K48" s="4">
        <f t="shared" si="4"/>
        <v>0</v>
      </c>
      <c r="L48" s="4">
        <f t="shared" si="5"/>
        <v>0</v>
      </c>
      <c r="M48" s="4">
        <f t="shared" si="8"/>
        <v>0</v>
      </c>
      <c r="N48" s="4">
        <f t="shared" si="6"/>
        <v>0</v>
      </c>
    </row>
    <row r="49" spans="1:14" x14ac:dyDescent="0.25">
      <c r="A49" s="15">
        <f t="shared" si="7"/>
        <v>43160</v>
      </c>
      <c r="B49">
        <f t="shared" si="2"/>
        <v>4</v>
      </c>
      <c r="C49">
        <v>48</v>
      </c>
      <c r="D49" s="4">
        <f t="shared" si="3"/>
        <v>0</v>
      </c>
      <c r="E49" s="4">
        <f>IF(ISNA(VLOOKUP(A49,'Extra aflossing'!A:F,3,0)),0,VLOOKUP(A49,'Extra aflossing'!A:F,3,0))</f>
        <v>0</v>
      </c>
      <c r="F49" s="4">
        <f>IF(A49&lt;=Invoer!$B$20,IF(M48&gt;=0,IF(M48&gt;=$H$2,'Annuitair zonder gift'!I49-J49,M48-D49),0),0)</f>
        <v>0</v>
      </c>
      <c r="G49" s="4">
        <f>IF(M48*Invoer!$B$7/12&gt;=0,M48*Invoer!$B$7/12,0)</f>
        <v>0</v>
      </c>
      <c r="H49" s="4">
        <f>ABS(PMT(Invoer!$B$7/12,360-C49+1,IF(M48&gt;=0,M48,0),0))</f>
        <v>0</v>
      </c>
      <c r="I49" s="4">
        <f t="shared" si="0"/>
        <v>0</v>
      </c>
      <c r="J49" s="4">
        <f t="shared" si="1"/>
        <v>0</v>
      </c>
      <c r="K49" s="4">
        <f t="shared" si="4"/>
        <v>0</v>
      </c>
      <c r="L49" s="4">
        <f t="shared" si="5"/>
        <v>0</v>
      </c>
      <c r="M49" s="4">
        <f t="shared" si="8"/>
        <v>0</v>
      </c>
      <c r="N49" s="4">
        <f t="shared" si="6"/>
        <v>0</v>
      </c>
    </row>
    <row r="50" spans="1:14" x14ac:dyDescent="0.25">
      <c r="A50" s="15">
        <f t="shared" si="7"/>
        <v>43191</v>
      </c>
      <c r="B50">
        <f t="shared" si="2"/>
        <v>5</v>
      </c>
      <c r="C50">
        <v>49</v>
      </c>
      <c r="D50" s="4">
        <f t="shared" si="3"/>
        <v>0</v>
      </c>
      <c r="E50" s="4">
        <f>IF(ISNA(VLOOKUP(A50,'Extra aflossing'!A:F,3,0)),0,VLOOKUP(A50,'Extra aflossing'!A:F,3,0))</f>
        <v>0</v>
      </c>
      <c r="F50" s="4">
        <f>IF(A50&lt;=Invoer!$B$20,IF(M49&gt;=0,IF(M49&gt;=$H$2,'Annuitair zonder gift'!I50-J50,M49-D50),0),0)</f>
        <v>0</v>
      </c>
      <c r="G50" s="4">
        <f>IF(M49*Invoer!$B$7/12&gt;=0,M49*Invoer!$B$7/12,0)</f>
        <v>0</v>
      </c>
      <c r="H50" s="4">
        <f>ABS(PMT(Invoer!$B$7/12,360-C50+1,IF(M49&gt;=0,M49,0),0))</f>
        <v>0</v>
      </c>
      <c r="I50" s="4">
        <f t="shared" si="0"/>
        <v>0</v>
      </c>
      <c r="J50" s="4">
        <f t="shared" si="1"/>
        <v>0</v>
      </c>
      <c r="K50" s="4">
        <f t="shared" si="4"/>
        <v>0</v>
      </c>
      <c r="L50" s="4">
        <f t="shared" si="5"/>
        <v>0</v>
      </c>
      <c r="M50" s="4">
        <f t="shared" si="8"/>
        <v>0</v>
      </c>
      <c r="N50" s="4">
        <f t="shared" si="6"/>
        <v>0</v>
      </c>
    </row>
    <row r="51" spans="1:14" x14ac:dyDescent="0.25">
      <c r="A51" s="15">
        <f t="shared" si="7"/>
        <v>43221</v>
      </c>
      <c r="B51">
        <f t="shared" si="2"/>
        <v>5</v>
      </c>
      <c r="C51">
        <v>50</v>
      </c>
      <c r="D51" s="4">
        <f t="shared" si="3"/>
        <v>0</v>
      </c>
      <c r="E51" s="4">
        <f>IF(ISNA(VLOOKUP(A51,'Extra aflossing'!A:F,3,0)),0,VLOOKUP(A51,'Extra aflossing'!A:F,3,0))</f>
        <v>0</v>
      </c>
      <c r="F51" s="4">
        <f>IF(A51&lt;=Invoer!$B$20,IF(M50&gt;=0,IF(M50&gt;=$H$2,'Annuitair zonder gift'!I51-J51,M50-D51),0),0)</f>
        <v>0</v>
      </c>
      <c r="G51" s="4">
        <f>IF(M50*Invoer!$B$7/12&gt;=0,M50*Invoer!$B$7/12,0)</f>
        <v>0</v>
      </c>
      <c r="H51" s="4">
        <f>ABS(PMT(Invoer!$B$7/12,360-C51+1,IF(M50&gt;=0,M50,0),0))</f>
        <v>0</v>
      </c>
      <c r="I51" s="4">
        <f t="shared" si="0"/>
        <v>0</v>
      </c>
      <c r="J51" s="4">
        <f t="shared" si="1"/>
        <v>0</v>
      </c>
      <c r="K51" s="4">
        <f t="shared" si="4"/>
        <v>0</v>
      </c>
      <c r="L51" s="4">
        <f t="shared" si="5"/>
        <v>0</v>
      </c>
      <c r="M51" s="4">
        <f t="shared" si="8"/>
        <v>0</v>
      </c>
      <c r="N51" s="4">
        <f t="shared" si="6"/>
        <v>0</v>
      </c>
    </row>
    <row r="52" spans="1:14" x14ac:dyDescent="0.25">
      <c r="A52" s="15">
        <f t="shared" si="7"/>
        <v>43252</v>
      </c>
      <c r="B52">
        <f t="shared" si="2"/>
        <v>5</v>
      </c>
      <c r="C52">
        <v>51</v>
      </c>
      <c r="D52" s="4">
        <f t="shared" si="3"/>
        <v>0</v>
      </c>
      <c r="E52" s="4">
        <f>IF(ISNA(VLOOKUP(A52,'Extra aflossing'!A:F,3,0)),0,VLOOKUP(A52,'Extra aflossing'!A:F,3,0))</f>
        <v>0</v>
      </c>
      <c r="F52" s="4">
        <f>IF(A52&lt;=Invoer!$B$20,IF(M51&gt;=0,IF(M51&gt;=$H$2,'Annuitair zonder gift'!I52-J52,M51-D52),0),0)</f>
        <v>0</v>
      </c>
      <c r="G52" s="4">
        <f>IF(M51*Invoer!$B$7/12&gt;=0,M51*Invoer!$B$7/12,0)</f>
        <v>0</v>
      </c>
      <c r="H52" s="4">
        <f>ABS(PMT(Invoer!$B$7/12,360-C52+1,IF(M51&gt;=0,M51,0),0))</f>
        <v>0</v>
      </c>
      <c r="I52" s="4">
        <f t="shared" si="0"/>
        <v>0</v>
      </c>
      <c r="J52" s="4">
        <f t="shared" si="1"/>
        <v>0</v>
      </c>
      <c r="K52" s="4">
        <f t="shared" si="4"/>
        <v>0</v>
      </c>
      <c r="L52" s="4">
        <f t="shared" si="5"/>
        <v>0</v>
      </c>
      <c r="M52" s="4">
        <f t="shared" si="8"/>
        <v>0</v>
      </c>
      <c r="N52" s="4">
        <f t="shared" si="6"/>
        <v>0</v>
      </c>
    </row>
    <row r="53" spans="1:14" x14ac:dyDescent="0.25">
      <c r="A53" s="15">
        <f t="shared" si="7"/>
        <v>43282</v>
      </c>
      <c r="B53">
        <f t="shared" si="2"/>
        <v>5</v>
      </c>
      <c r="C53">
        <v>52</v>
      </c>
      <c r="D53" s="4">
        <f t="shared" si="3"/>
        <v>0</v>
      </c>
      <c r="E53" s="4">
        <f>IF(ISNA(VLOOKUP(A53,'Extra aflossing'!A:F,3,0)),0,VLOOKUP(A53,'Extra aflossing'!A:F,3,0))</f>
        <v>0</v>
      </c>
      <c r="F53" s="4">
        <f>IF(A53&lt;=Invoer!$B$20,IF(M52&gt;=0,IF(M52&gt;=$H$2,'Annuitair zonder gift'!I53-J53,M52-D53),0),0)</f>
        <v>0</v>
      </c>
      <c r="G53" s="4">
        <f>IF(M52*Invoer!$B$7/12&gt;=0,M52*Invoer!$B$7/12,0)</f>
        <v>0</v>
      </c>
      <c r="H53" s="4">
        <f>ABS(PMT(Invoer!$B$7/12,360-C53+1,IF(M52&gt;=0,M52,0),0))</f>
        <v>0</v>
      </c>
      <c r="I53" s="4">
        <f t="shared" si="0"/>
        <v>0</v>
      </c>
      <c r="J53" s="4">
        <f t="shared" si="1"/>
        <v>0</v>
      </c>
      <c r="K53" s="4">
        <f t="shared" si="4"/>
        <v>0</v>
      </c>
      <c r="L53" s="4">
        <f t="shared" si="5"/>
        <v>0</v>
      </c>
      <c r="M53" s="4">
        <f t="shared" si="8"/>
        <v>0</v>
      </c>
      <c r="N53" s="4">
        <f t="shared" si="6"/>
        <v>0</v>
      </c>
    </row>
    <row r="54" spans="1:14" x14ac:dyDescent="0.25">
      <c r="A54" s="15">
        <f t="shared" si="7"/>
        <v>43313</v>
      </c>
      <c r="B54">
        <f t="shared" si="2"/>
        <v>5</v>
      </c>
      <c r="C54">
        <v>53</v>
      </c>
      <c r="D54" s="4">
        <f t="shared" si="3"/>
        <v>0</v>
      </c>
      <c r="E54" s="4">
        <f>IF(ISNA(VLOOKUP(A54,'Extra aflossing'!A:F,3,0)),0,VLOOKUP(A54,'Extra aflossing'!A:F,3,0))</f>
        <v>0</v>
      </c>
      <c r="F54" s="4">
        <f>IF(A54&lt;=Invoer!$B$20,IF(M53&gt;=0,IF(M53&gt;=$H$2,'Annuitair zonder gift'!I54-J54,M53-D54),0),0)</f>
        <v>0</v>
      </c>
      <c r="G54" s="4">
        <f>IF(M53*Invoer!$B$7/12&gt;=0,M53*Invoer!$B$7/12,0)</f>
        <v>0</v>
      </c>
      <c r="H54" s="4">
        <f>ABS(PMT(Invoer!$B$7/12,360-C54+1,IF(M53&gt;=0,M53,0),0))</f>
        <v>0</v>
      </c>
      <c r="I54" s="4">
        <f t="shared" si="0"/>
        <v>0</v>
      </c>
      <c r="J54" s="4">
        <f t="shared" si="1"/>
        <v>0</v>
      </c>
      <c r="K54" s="4">
        <f t="shared" si="4"/>
        <v>0</v>
      </c>
      <c r="L54" s="4">
        <f t="shared" si="5"/>
        <v>0</v>
      </c>
      <c r="M54" s="4">
        <f t="shared" si="8"/>
        <v>0</v>
      </c>
      <c r="N54" s="4">
        <f t="shared" si="6"/>
        <v>0</v>
      </c>
    </row>
    <row r="55" spans="1:14" x14ac:dyDescent="0.25">
      <c r="A55" s="15">
        <f t="shared" si="7"/>
        <v>43344</v>
      </c>
      <c r="B55">
        <f t="shared" si="2"/>
        <v>5</v>
      </c>
      <c r="C55">
        <v>54</v>
      </c>
      <c r="D55" s="4">
        <f t="shared" si="3"/>
        <v>0</v>
      </c>
      <c r="E55" s="4">
        <f>IF(ISNA(VLOOKUP(A55,'Extra aflossing'!A:F,3,0)),0,VLOOKUP(A55,'Extra aflossing'!A:F,3,0))</f>
        <v>0</v>
      </c>
      <c r="F55" s="4">
        <f>IF(A55&lt;=Invoer!$B$20,IF(M54&gt;=0,IF(M54&gt;=$H$2,'Annuitair zonder gift'!I55-J55,M54-D55),0),0)</f>
        <v>0</v>
      </c>
      <c r="G55" s="4">
        <f>IF(M54*Invoer!$B$7/12&gt;=0,M54*Invoer!$B$7/12,0)</f>
        <v>0</v>
      </c>
      <c r="H55" s="4">
        <f>ABS(PMT(Invoer!$B$7/12,360-C55+1,IF(M54&gt;=0,M54,0),0))</f>
        <v>0</v>
      </c>
      <c r="I55" s="4">
        <f t="shared" si="0"/>
        <v>0</v>
      </c>
      <c r="J55" s="4">
        <f t="shared" si="1"/>
        <v>0</v>
      </c>
      <c r="K55" s="4">
        <f t="shared" si="4"/>
        <v>0</v>
      </c>
      <c r="L55" s="4">
        <f t="shared" si="5"/>
        <v>0</v>
      </c>
      <c r="M55" s="4">
        <f t="shared" si="8"/>
        <v>0</v>
      </c>
      <c r="N55" s="4">
        <f t="shared" si="6"/>
        <v>0</v>
      </c>
    </row>
    <row r="56" spans="1:14" x14ac:dyDescent="0.25">
      <c r="A56" s="15">
        <f t="shared" si="7"/>
        <v>43374</v>
      </c>
      <c r="B56">
        <f t="shared" si="2"/>
        <v>5</v>
      </c>
      <c r="C56">
        <v>55</v>
      </c>
      <c r="D56" s="4">
        <f t="shared" si="3"/>
        <v>0</v>
      </c>
      <c r="E56" s="4">
        <f>IF(ISNA(VLOOKUP(A56,'Extra aflossing'!A:F,3,0)),0,VLOOKUP(A56,'Extra aflossing'!A:F,3,0))</f>
        <v>0</v>
      </c>
      <c r="F56" s="4">
        <f>IF(A56&lt;=Invoer!$B$20,IF(M55&gt;=0,IF(M55&gt;=$H$2,'Annuitair zonder gift'!I56-J56,M55-D56),0),0)</f>
        <v>0</v>
      </c>
      <c r="G56" s="4">
        <f>IF(M55*Invoer!$B$7/12&gt;=0,M55*Invoer!$B$7/12,0)</f>
        <v>0</v>
      </c>
      <c r="H56" s="4">
        <f>ABS(PMT(Invoer!$B$7/12,360-C56+1,IF(M55&gt;=0,M55,0),0))</f>
        <v>0</v>
      </c>
      <c r="I56" s="4">
        <f t="shared" si="0"/>
        <v>0</v>
      </c>
      <c r="J56" s="4">
        <f t="shared" si="1"/>
        <v>0</v>
      </c>
      <c r="K56" s="4">
        <f t="shared" si="4"/>
        <v>0</v>
      </c>
      <c r="L56" s="4">
        <f t="shared" si="5"/>
        <v>0</v>
      </c>
      <c r="M56" s="4">
        <f t="shared" si="8"/>
        <v>0</v>
      </c>
      <c r="N56" s="4">
        <f t="shared" si="6"/>
        <v>0</v>
      </c>
    </row>
    <row r="57" spans="1:14" x14ac:dyDescent="0.25">
      <c r="A57" s="15">
        <f t="shared" si="7"/>
        <v>43405</v>
      </c>
      <c r="B57">
        <f t="shared" si="2"/>
        <v>5</v>
      </c>
      <c r="C57">
        <v>56</v>
      </c>
      <c r="D57" s="4">
        <f t="shared" si="3"/>
        <v>0</v>
      </c>
      <c r="E57" s="4">
        <f>IF(ISNA(VLOOKUP(A57,'Extra aflossing'!A:F,3,0)),0,VLOOKUP(A57,'Extra aflossing'!A:F,3,0))</f>
        <v>0</v>
      </c>
      <c r="F57" s="4">
        <f>IF(A57&lt;=Invoer!$B$20,IF(M56&gt;=0,IF(M56&gt;=$H$2,'Annuitair zonder gift'!I57-J57,M56-D57),0),0)</f>
        <v>0</v>
      </c>
      <c r="G57" s="4">
        <f>IF(M56*Invoer!$B$7/12&gt;=0,M56*Invoer!$B$7/12,0)</f>
        <v>0</v>
      </c>
      <c r="H57" s="4">
        <f>ABS(PMT(Invoer!$B$7/12,360-C57+1,IF(M56&gt;=0,M56,0),0))</f>
        <v>0</v>
      </c>
      <c r="I57" s="4">
        <f t="shared" si="0"/>
        <v>0</v>
      </c>
      <c r="J57" s="4">
        <f t="shared" si="1"/>
        <v>0</v>
      </c>
      <c r="K57" s="4">
        <f t="shared" si="4"/>
        <v>0</v>
      </c>
      <c r="L57" s="4">
        <f t="shared" si="5"/>
        <v>0</v>
      </c>
      <c r="M57" s="4">
        <f t="shared" si="8"/>
        <v>0</v>
      </c>
      <c r="N57" s="4">
        <f t="shared" si="6"/>
        <v>0</v>
      </c>
    </row>
    <row r="58" spans="1:14" x14ac:dyDescent="0.25">
      <c r="A58" s="15">
        <f t="shared" si="7"/>
        <v>43435</v>
      </c>
      <c r="B58">
        <f t="shared" si="2"/>
        <v>5</v>
      </c>
      <c r="C58">
        <v>57</v>
      </c>
      <c r="D58" s="4">
        <f t="shared" si="3"/>
        <v>0</v>
      </c>
      <c r="E58" s="4">
        <f>IF(ISNA(VLOOKUP(A58,'Extra aflossing'!A:F,3,0)),0,VLOOKUP(A58,'Extra aflossing'!A:F,3,0))</f>
        <v>0</v>
      </c>
      <c r="F58" s="4">
        <f>IF(A58&lt;=Invoer!$B$20,IF(M57&gt;=0,IF(M57&gt;=$H$2,'Annuitair zonder gift'!I58-J58,M57-D58),0),0)</f>
        <v>0</v>
      </c>
      <c r="G58" s="4">
        <f>IF(M57*Invoer!$B$7/12&gt;=0,M57*Invoer!$B$7/12,0)</f>
        <v>0</v>
      </c>
      <c r="H58" s="4">
        <f>ABS(PMT(Invoer!$B$7/12,360-C58+1,IF(M57&gt;=0,M57,0),0))</f>
        <v>0</v>
      </c>
      <c r="I58" s="4">
        <f t="shared" si="0"/>
        <v>0</v>
      </c>
      <c r="J58" s="4">
        <f t="shared" si="1"/>
        <v>0</v>
      </c>
      <c r="K58" s="4">
        <f t="shared" si="4"/>
        <v>0</v>
      </c>
      <c r="L58" s="4">
        <f t="shared" si="5"/>
        <v>0</v>
      </c>
      <c r="M58" s="4">
        <f t="shared" si="8"/>
        <v>0</v>
      </c>
      <c r="N58" s="4">
        <f t="shared" si="6"/>
        <v>0</v>
      </c>
    </row>
    <row r="59" spans="1:14" x14ac:dyDescent="0.25">
      <c r="A59" s="15">
        <f t="shared" si="7"/>
        <v>43466</v>
      </c>
      <c r="B59">
        <f t="shared" si="2"/>
        <v>5</v>
      </c>
      <c r="C59">
        <v>58</v>
      </c>
      <c r="D59" s="4">
        <f t="shared" si="3"/>
        <v>0</v>
      </c>
      <c r="E59" s="4">
        <f>IF(ISNA(VLOOKUP(A59,'Extra aflossing'!A:F,3,0)),0,VLOOKUP(A59,'Extra aflossing'!A:F,3,0))</f>
        <v>0</v>
      </c>
      <c r="F59" s="4">
        <f>IF(A59&lt;=Invoer!$B$20,IF(M58&gt;=0,IF(M58&gt;=$H$2,'Annuitair zonder gift'!I59-J59,M58-D59),0),0)</f>
        <v>0</v>
      </c>
      <c r="G59" s="4">
        <f>IF(M58*Invoer!$B$7/12&gt;=0,M58*Invoer!$B$7/12,0)</f>
        <v>0</v>
      </c>
      <c r="H59" s="4">
        <f>ABS(PMT(Invoer!$B$7/12,360-C59+1,IF(M58&gt;=0,M58,0),0))</f>
        <v>0</v>
      </c>
      <c r="I59" s="4">
        <f t="shared" si="0"/>
        <v>0</v>
      </c>
      <c r="J59" s="4">
        <f t="shared" si="1"/>
        <v>0</v>
      </c>
      <c r="K59" s="4">
        <f t="shared" si="4"/>
        <v>0</v>
      </c>
      <c r="L59" s="4">
        <f t="shared" si="5"/>
        <v>0</v>
      </c>
      <c r="M59" s="4">
        <f t="shared" si="8"/>
        <v>0</v>
      </c>
      <c r="N59" s="4">
        <f t="shared" si="6"/>
        <v>0</v>
      </c>
    </row>
    <row r="60" spans="1:14" x14ac:dyDescent="0.25">
      <c r="A60" s="15">
        <f t="shared" si="7"/>
        <v>43497</v>
      </c>
      <c r="B60">
        <f t="shared" si="2"/>
        <v>5</v>
      </c>
      <c r="C60">
        <v>59</v>
      </c>
      <c r="D60" s="4">
        <f t="shared" si="3"/>
        <v>0</v>
      </c>
      <c r="E60" s="4">
        <f>IF(ISNA(VLOOKUP(A60,'Extra aflossing'!A:F,3,0)),0,VLOOKUP(A60,'Extra aflossing'!A:F,3,0))</f>
        <v>0</v>
      </c>
      <c r="F60" s="4">
        <f>IF(A60&lt;=Invoer!$B$20,IF(M59&gt;=0,IF(M59&gt;=$H$2,'Annuitair zonder gift'!I60-J60,M59-D60),0),0)</f>
        <v>0</v>
      </c>
      <c r="G60" s="4">
        <f>IF(M59*Invoer!$B$7/12&gt;=0,M59*Invoer!$B$7/12,0)</f>
        <v>0</v>
      </c>
      <c r="H60" s="4">
        <f>ABS(PMT(Invoer!$B$7/12,360-C60+1,IF(M59&gt;=0,M59,0),0))</f>
        <v>0</v>
      </c>
      <c r="I60" s="4">
        <f t="shared" si="0"/>
        <v>0</v>
      </c>
      <c r="J60" s="4">
        <f t="shared" si="1"/>
        <v>0</v>
      </c>
      <c r="K60" s="4">
        <f t="shared" si="4"/>
        <v>0</v>
      </c>
      <c r="L60" s="4">
        <f t="shared" si="5"/>
        <v>0</v>
      </c>
      <c r="M60" s="4">
        <f t="shared" si="8"/>
        <v>0</v>
      </c>
      <c r="N60" s="4">
        <f t="shared" si="6"/>
        <v>0</v>
      </c>
    </row>
    <row r="61" spans="1:14" x14ac:dyDescent="0.25">
      <c r="A61" s="15">
        <f t="shared" si="7"/>
        <v>43525</v>
      </c>
      <c r="B61">
        <f t="shared" si="2"/>
        <v>5</v>
      </c>
      <c r="C61">
        <v>60</v>
      </c>
      <c r="D61" s="4">
        <f t="shared" si="3"/>
        <v>0</v>
      </c>
      <c r="E61" s="4">
        <f>IF(ISNA(VLOOKUP(A61,'Extra aflossing'!A:F,3,0)),0,VLOOKUP(A61,'Extra aflossing'!A:F,3,0))</f>
        <v>0</v>
      </c>
      <c r="F61" s="4">
        <f>IF(A61&lt;=Invoer!$B$20,IF(M60&gt;=0,IF(M60&gt;=$H$2,'Annuitair zonder gift'!I61-J61,M60-D61),0),0)</f>
        <v>0</v>
      </c>
      <c r="G61" s="4">
        <f>IF(M60*Invoer!$B$7/12&gt;=0,M60*Invoer!$B$7/12,0)</f>
        <v>0</v>
      </c>
      <c r="H61" s="4">
        <f>ABS(PMT(Invoer!$B$7/12,360-C61+1,IF(M60&gt;=0,M60,0),0))</f>
        <v>0</v>
      </c>
      <c r="I61" s="4">
        <f t="shared" si="0"/>
        <v>0</v>
      </c>
      <c r="J61" s="4">
        <f t="shared" si="1"/>
        <v>0</v>
      </c>
      <c r="K61" s="4">
        <f t="shared" si="4"/>
        <v>0</v>
      </c>
      <c r="L61" s="4">
        <f t="shared" si="5"/>
        <v>0</v>
      </c>
      <c r="M61" s="4">
        <f t="shared" si="8"/>
        <v>0</v>
      </c>
      <c r="N61" s="4">
        <f t="shared" si="6"/>
        <v>0</v>
      </c>
    </row>
    <row r="62" spans="1:14" x14ac:dyDescent="0.25">
      <c r="A62" s="15">
        <f t="shared" si="7"/>
        <v>43556</v>
      </c>
      <c r="B62">
        <f t="shared" si="2"/>
        <v>6</v>
      </c>
      <c r="C62">
        <v>61</v>
      </c>
      <c r="D62" s="4">
        <f t="shared" si="3"/>
        <v>0</v>
      </c>
      <c r="E62" s="4">
        <f>IF(ISNA(VLOOKUP(A62,'Extra aflossing'!A:F,3,0)),0,VLOOKUP(A62,'Extra aflossing'!A:F,3,0))</f>
        <v>0</v>
      </c>
      <c r="F62" s="4">
        <f>IF(A62&lt;=Invoer!$B$20,IF(M61&gt;=0,IF(M61&gt;=$H$2,'Annuitair zonder gift'!I62-J62,M61-D62),0),0)</f>
        <v>0</v>
      </c>
      <c r="G62" s="4">
        <f>IF(M61*Invoer!$B$7/12&gt;=0,M61*Invoer!$B$7/12,0)</f>
        <v>0</v>
      </c>
      <c r="H62" s="4">
        <f>ABS(PMT(Invoer!$B$7/12,360-C62+1,IF(M61&gt;=0,M61,0),0))</f>
        <v>0</v>
      </c>
      <c r="I62" s="4">
        <f t="shared" si="0"/>
        <v>0</v>
      </c>
      <c r="J62" s="4">
        <f t="shared" si="1"/>
        <v>0</v>
      </c>
      <c r="K62" s="4">
        <f t="shared" si="4"/>
        <v>0</v>
      </c>
      <c r="L62" s="4">
        <f t="shared" si="5"/>
        <v>0</v>
      </c>
      <c r="M62" s="4">
        <f t="shared" si="8"/>
        <v>0</v>
      </c>
      <c r="N62" s="4">
        <f t="shared" si="6"/>
        <v>0</v>
      </c>
    </row>
    <row r="63" spans="1:14" x14ac:dyDescent="0.25">
      <c r="A63" s="15">
        <f t="shared" si="7"/>
        <v>43586</v>
      </c>
      <c r="B63">
        <f t="shared" si="2"/>
        <v>6</v>
      </c>
      <c r="C63">
        <v>62</v>
      </c>
      <c r="D63" s="4">
        <f t="shared" si="3"/>
        <v>0</v>
      </c>
      <c r="E63" s="4">
        <f>IF(ISNA(VLOOKUP(A63,'Extra aflossing'!A:F,3,0)),0,VLOOKUP(A63,'Extra aflossing'!A:F,3,0))</f>
        <v>0</v>
      </c>
      <c r="F63" s="4">
        <f>IF(A63&lt;=Invoer!$B$20,IF(M62&gt;=0,IF(M62&gt;=$H$2,'Annuitair zonder gift'!I63-J63,M62-D63),0),0)</f>
        <v>0</v>
      </c>
      <c r="G63" s="4">
        <f>IF(M62*Invoer!$B$7/12&gt;=0,M62*Invoer!$B$7/12,0)</f>
        <v>0</v>
      </c>
      <c r="H63" s="4">
        <f>ABS(PMT(Invoer!$B$7/12,360-C63+1,IF(M62&gt;=0,M62,0),0))</f>
        <v>0</v>
      </c>
      <c r="I63" s="4">
        <f t="shared" si="0"/>
        <v>0</v>
      </c>
      <c r="J63" s="4">
        <f t="shared" si="1"/>
        <v>0</v>
      </c>
      <c r="K63" s="4">
        <f t="shared" si="4"/>
        <v>0</v>
      </c>
      <c r="L63" s="4">
        <f t="shared" si="5"/>
        <v>0</v>
      </c>
      <c r="M63" s="4">
        <f t="shared" si="8"/>
        <v>0</v>
      </c>
      <c r="N63" s="4">
        <f t="shared" si="6"/>
        <v>0</v>
      </c>
    </row>
    <row r="64" spans="1:14" x14ac:dyDescent="0.25">
      <c r="A64" s="15">
        <f t="shared" si="7"/>
        <v>43617</v>
      </c>
      <c r="B64">
        <f t="shared" si="2"/>
        <v>6</v>
      </c>
      <c r="C64">
        <v>63</v>
      </c>
      <c r="D64" s="4">
        <f t="shared" si="3"/>
        <v>0</v>
      </c>
      <c r="E64" s="4">
        <f>IF(ISNA(VLOOKUP(A64,'Extra aflossing'!A:F,3,0)),0,VLOOKUP(A64,'Extra aflossing'!A:F,3,0))</f>
        <v>0</v>
      </c>
      <c r="F64" s="4">
        <f>IF(A64&lt;=Invoer!$B$20,IF(M63&gt;=0,IF(M63&gt;=$H$2,'Annuitair zonder gift'!I64-J64,M63-D64),0),0)</f>
        <v>0</v>
      </c>
      <c r="G64" s="4">
        <f>IF(M63*Invoer!$B$7/12&gt;=0,M63*Invoer!$B$7/12,0)</f>
        <v>0</v>
      </c>
      <c r="H64" s="4">
        <f>ABS(PMT(Invoer!$B$7/12,360-C64+1,IF(M63&gt;=0,M63,0),0))</f>
        <v>0</v>
      </c>
      <c r="I64" s="4">
        <f t="shared" si="0"/>
        <v>0</v>
      </c>
      <c r="J64" s="4">
        <f t="shared" si="1"/>
        <v>0</v>
      </c>
      <c r="K64" s="4">
        <f t="shared" si="4"/>
        <v>0</v>
      </c>
      <c r="L64" s="4">
        <f t="shared" si="5"/>
        <v>0</v>
      </c>
      <c r="M64" s="4">
        <f t="shared" si="8"/>
        <v>0</v>
      </c>
      <c r="N64" s="4">
        <f t="shared" si="6"/>
        <v>0</v>
      </c>
    </row>
    <row r="65" spans="1:14" x14ac:dyDescent="0.25">
      <c r="A65" s="15">
        <f t="shared" si="7"/>
        <v>43647</v>
      </c>
      <c r="B65">
        <f t="shared" si="2"/>
        <v>6</v>
      </c>
      <c r="C65">
        <v>64</v>
      </c>
      <c r="D65" s="4">
        <f t="shared" si="3"/>
        <v>0</v>
      </c>
      <c r="E65" s="4">
        <f>IF(ISNA(VLOOKUP(A65,'Extra aflossing'!A:F,3,0)),0,VLOOKUP(A65,'Extra aflossing'!A:F,3,0))</f>
        <v>0</v>
      </c>
      <c r="F65" s="4">
        <f>IF(A65&lt;=Invoer!$B$20,IF(M64&gt;=0,IF(M64&gt;=$H$2,'Annuitair zonder gift'!I65-J65,M64-D65),0),0)</f>
        <v>0</v>
      </c>
      <c r="G65" s="4">
        <f>IF(M64*Invoer!$B$7/12&gt;=0,M64*Invoer!$B$7/12,0)</f>
        <v>0</v>
      </c>
      <c r="H65" s="4">
        <f>ABS(PMT(Invoer!$B$7/12,360-C65+1,IF(M64&gt;=0,M64,0),0))</f>
        <v>0</v>
      </c>
      <c r="I65" s="4">
        <f t="shared" si="0"/>
        <v>0</v>
      </c>
      <c r="J65" s="4">
        <f t="shared" si="1"/>
        <v>0</v>
      </c>
      <c r="K65" s="4">
        <f t="shared" si="4"/>
        <v>0</v>
      </c>
      <c r="L65" s="4">
        <f t="shared" si="5"/>
        <v>0</v>
      </c>
      <c r="M65" s="4">
        <f t="shared" si="8"/>
        <v>0</v>
      </c>
      <c r="N65" s="4">
        <f t="shared" si="6"/>
        <v>0</v>
      </c>
    </row>
    <row r="66" spans="1:14" x14ac:dyDescent="0.25">
      <c r="A66" s="15">
        <f t="shared" si="7"/>
        <v>43678</v>
      </c>
      <c r="B66">
        <f t="shared" si="2"/>
        <v>6</v>
      </c>
      <c r="C66">
        <v>65</v>
      </c>
      <c r="D66" s="4">
        <f t="shared" si="3"/>
        <v>0</v>
      </c>
      <c r="E66" s="4">
        <f>IF(ISNA(VLOOKUP(A66,'Extra aflossing'!A:F,3,0)),0,VLOOKUP(A66,'Extra aflossing'!A:F,3,0))</f>
        <v>0</v>
      </c>
      <c r="F66" s="4">
        <f>IF(A66&lt;=Invoer!$B$20,IF(M65&gt;=0,IF(M65&gt;=$H$2,'Annuitair zonder gift'!I66-J66,M65-D66),0),0)</f>
        <v>0</v>
      </c>
      <c r="G66" s="4">
        <f>IF(M65*Invoer!$B$7/12&gt;=0,M65*Invoer!$B$7/12,0)</f>
        <v>0</v>
      </c>
      <c r="H66" s="4">
        <f>ABS(PMT(Invoer!$B$7/12,360-C66+1,IF(M65&gt;=0,M65,0),0))</f>
        <v>0</v>
      </c>
      <c r="I66" s="4">
        <f t="shared" ref="I66:I129" si="9">IF(G66-(Eigenwoningforfait/12)&lt;=0,0,(G66-(Eigenwoningforfait/12))*Belastingpercentage)</f>
        <v>0</v>
      </c>
      <c r="J66" s="4">
        <f t="shared" ref="J66:J129" si="10">H66-I66</f>
        <v>0</v>
      </c>
      <c r="K66" s="4">
        <f t="shared" si="4"/>
        <v>0</v>
      </c>
      <c r="L66" s="4">
        <f t="shared" si="5"/>
        <v>0</v>
      </c>
      <c r="M66" s="4">
        <f t="shared" si="8"/>
        <v>0</v>
      </c>
      <c r="N66" s="4">
        <f t="shared" si="6"/>
        <v>0</v>
      </c>
    </row>
    <row r="67" spans="1:14" x14ac:dyDescent="0.25">
      <c r="A67" s="15">
        <f t="shared" si="7"/>
        <v>43709</v>
      </c>
      <c r="B67">
        <f t="shared" ref="B67:B130" si="11">CEILING(C67/12,1)</f>
        <v>6</v>
      </c>
      <c r="C67">
        <v>66</v>
      </c>
      <c r="D67" s="4">
        <f t="shared" ref="D67:D130" si="12">H67-G67</f>
        <v>0</v>
      </c>
      <c r="E67" s="4">
        <f>IF(ISNA(VLOOKUP(A67,'Extra aflossing'!A:F,3,0)),0,VLOOKUP(A67,'Extra aflossing'!A:F,3,0))</f>
        <v>0</v>
      </c>
      <c r="F67" s="4">
        <f>IF(A67&lt;=Invoer!$B$20,IF(M66&gt;=0,IF(M66&gt;=$H$2,'Annuitair zonder gift'!I67-J67,M66-D67),0),0)</f>
        <v>0</v>
      </c>
      <c r="G67" s="4">
        <f>IF(M66*Invoer!$B$7/12&gt;=0,M66*Invoer!$B$7/12,0)</f>
        <v>0</v>
      </c>
      <c r="H67" s="4">
        <f>ABS(PMT(Invoer!$B$7/12,360-C67+1,IF(M66&gt;=0,M66,0),0))</f>
        <v>0</v>
      </c>
      <c r="I67" s="4">
        <f t="shared" si="9"/>
        <v>0</v>
      </c>
      <c r="J67" s="4">
        <f t="shared" si="10"/>
        <v>0</v>
      </c>
      <c r="K67" s="4">
        <f t="shared" ref="K67:K130" si="13">SUM(F67,H67)</f>
        <v>0</v>
      </c>
      <c r="L67" s="4">
        <f t="shared" ref="L67:L130" si="14">K67-I67</f>
        <v>0</v>
      </c>
      <c r="M67" s="4">
        <f t="shared" si="8"/>
        <v>0</v>
      </c>
      <c r="N67" s="4">
        <f t="shared" ref="N67:N130" si="15">SUM(E67,F67,H67)</f>
        <v>0</v>
      </c>
    </row>
    <row r="68" spans="1:14" x14ac:dyDescent="0.25">
      <c r="A68" s="15">
        <f t="shared" ref="A68:A131" si="16">DATE(YEAR(A67),MONTH(A67)+1,DAY(A67))</f>
        <v>43739</v>
      </c>
      <c r="B68">
        <f t="shared" si="11"/>
        <v>6</v>
      </c>
      <c r="C68">
        <v>67</v>
      </c>
      <c r="D68" s="4">
        <f t="shared" si="12"/>
        <v>0</v>
      </c>
      <c r="E68" s="4">
        <f>IF(ISNA(VLOOKUP(A68,'Extra aflossing'!A:F,3,0)),0,VLOOKUP(A68,'Extra aflossing'!A:F,3,0))</f>
        <v>0</v>
      </c>
      <c r="F68" s="4">
        <f>IF(A68&lt;=Invoer!$B$20,IF(M67&gt;=0,IF(M67&gt;=$H$2,'Annuitair zonder gift'!I68-J68,M67-D68),0),0)</f>
        <v>0</v>
      </c>
      <c r="G68" s="4">
        <f>IF(M67*Invoer!$B$7/12&gt;=0,M67*Invoer!$B$7/12,0)</f>
        <v>0</v>
      </c>
      <c r="H68" s="4">
        <f>ABS(PMT(Invoer!$B$7/12,360-C68+1,IF(M67&gt;=0,M67,0),0))</f>
        <v>0</v>
      </c>
      <c r="I68" s="4">
        <f t="shared" si="9"/>
        <v>0</v>
      </c>
      <c r="J68" s="4">
        <f t="shared" si="10"/>
        <v>0</v>
      </c>
      <c r="K68" s="4">
        <f t="shared" si="13"/>
        <v>0</v>
      </c>
      <c r="L68" s="4">
        <f t="shared" si="14"/>
        <v>0</v>
      </c>
      <c r="M68" s="4">
        <f t="shared" ref="M68:M131" si="17">M67-D68-E68-F68</f>
        <v>0</v>
      </c>
      <c r="N68" s="4">
        <f t="shared" si="15"/>
        <v>0</v>
      </c>
    </row>
    <row r="69" spans="1:14" x14ac:dyDescent="0.25">
      <c r="A69" s="15">
        <f t="shared" si="16"/>
        <v>43770</v>
      </c>
      <c r="B69">
        <f t="shared" si="11"/>
        <v>6</v>
      </c>
      <c r="C69">
        <v>68</v>
      </c>
      <c r="D69" s="4">
        <f t="shared" si="12"/>
        <v>0</v>
      </c>
      <c r="E69" s="4">
        <f>IF(ISNA(VLOOKUP(A69,'Extra aflossing'!A:F,3,0)),0,VLOOKUP(A69,'Extra aflossing'!A:F,3,0))</f>
        <v>0</v>
      </c>
      <c r="F69" s="4">
        <f>IF(A69&lt;=Invoer!$B$20,IF(M68&gt;=0,IF(M68&gt;=$H$2,'Annuitair zonder gift'!I69-J69,M68-D69),0),0)</f>
        <v>0</v>
      </c>
      <c r="G69" s="4">
        <f>IF(M68*Invoer!$B$7/12&gt;=0,M68*Invoer!$B$7/12,0)</f>
        <v>0</v>
      </c>
      <c r="H69" s="4">
        <f>ABS(PMT(Invoer!$B$7/12,360-C69+1,IF(M68&gt;=0,M68,0),0))</f>
        <v>0</v>
      </c>
      <c r="I69" s="4">
        <f t="shared" si="9"/>
        <v>0</v>
      </c>
      <c r="J69" s="4">
        <f t="shared" si="10"/>
        <v>0</v>
      </c>
      <c r="K69" s="4">
        <f t="shared" si="13"/>
        <v>0</v>
      </c>
      <c r="L69" s="4">
        <f t="shared" si="14"/>
        <v>0</v>
      </c>
      <c r="M69" s="4">
        <f t="shared" si="17"/>
        <v>0</v>
      </c>
      <c r="N69" s="4">
        <f t="shared" si="15"/>
        <v>0</v>
      </c>
    </row>
    <row r="70" spans="1:14" x14ac:dyDescent="0.25">
      <c r="A70" s="15">
        <f t="shared" si="16"/>
        <v>43800</v>
      </c>
      <c r="B70">
        <f t="shared" si="11"/>
        <v>6</v>
      </c>
      <c r="C70">
        <v>69</v>
      </c>
      <c r="D70" s="4">
        <f t="shared" si="12"/>
        <v>0</v>
      </c>
      <c r="E70" s="4">
        <f>IF(ISNA(VLOOKUP(A70,'Extra aflossing'!A:F,3,0)),0,VLOOKUP(A70,'Extra aflossing'!A:F,3,0))</f>
        <v>0</v>
      </c>
      <c r="F70" s="4">
        <f>IF(A70&lt;=Invoer!$B$20,IF(M69&gt;=0,IF(M69&gt;=$H$2,'Annuitair zonder gift'!I70-J70,M69-D70),0),0)</f>
        <v>0</v>
      </c>
      <c r="G70" s="4">
        <f>IF(M69*Invoer!$B$7/12&gt;=0,M69*Invoer!$B$7/12,0)</f>
        <v>0</v>
      </c>
      <c r="H70" s="4">
        <f>ABS(PMT(Invoer!$B$7/12,360-C70+1,IF(M69&gt;=0,M69,0),0))</f>
        <v>0</v>
      </c>
      <c r="I70" s="4">
        <f t="shared" si="9"/>
        <v>0</v>
      </c>
      <c r="J70" s="4">
        <f t="shared" si="10"/>
        <v>0</v>
      </c>
      <c r="K70" s="4">
        <f t="shared" si="13"/>
        <v>0</v>
      </c>
      <c r="L70" s="4">
        <f t="shared" si="14"/>
        <v>0</v>
      </c>
      <c r="M70" s="4">
        <f t="shared" si="17"/>
        <v>0</v>
      </c>
      <c r="N70" s="4">
        <f t="shared" si="15"/>
        <v>0</v>
      </c>
    </row>
    <row r="71" spans="1:14" x14ac:dyDescent="0.25">
      <c r="A71" s="15">
        <f t="shared" si="16"/>
        <v>43831</v>
      </c>
      <c r="B71">
        <f t="shared" si="11"/>
        <v>6</v>
      </c>
      <c r="C71">
        <v>70</v>
      </c>
      <c r="D71" s="4">
        <f t="shared" si="12"/>
        <v>0</v>
      </c>
      <c r="E71" s="4">
        <f>IF(ISNA(VLOOKUP(A71,'Extra aflossing'!A:F,3,0)),0,VLOOKUP(A71,'Extra aflossing'!A:F,3,0))</f>
        <v>0</v>
      </c>
      <c r="F71" s="4">
        <f>IF(A71&lt;=Invoer!$B$20,IF(M70&gt;=0,IF(M70&gt;=$H$2,'Annuitair zonder gift'!I71-J71,M70-D71),0),0)</f>
        <v>0</v>
      </c>
      <c r="G71" s="4">
        <f>IF(M70*Invoer!$B$7/12&gt;=0,M70*Invoer!$B$7/12,0)</f>
        <v>0</v>
      </c>
      <c r="H71" s="4">
        <f>ABS(PMT(Invoer!$B$7/12,360-C71+1,IF(M70&gt;=0,M70,0),0))</f>
        <v>0</v>
      </c>
      <c r="I71" s="4">
        <f t="shared" si="9"/>
        <v>0</v>
      </c>
      <c r="J71" s="4">
        <f t="shared" si="10"/>
        <v>0</v>
      </c>
      <c r="K71" s="4">
        <f t="shared" si="13"/>
        <v>0</v>
      </c>
      <c r="L71" s="4">
        <f t="shared" si="14"/>
        <v>0</v>
      </c>
      <c r="M71" s="4">
        <f t="shared" si="17"/>
        <v>0</v>
      </c>
      <c r="N71" s="4">
        <f t="shared" si="15"/>
        <v>0</v>
      </c>
    </row>
    <row r="72" spans="1:14" x14ac:dyDescent="0.25">
      <c r="A72" s="15">
        <f t="shared" si="16"/>
        <v>43862</v>
      </c>
      <c r="B72">
        <f t="shared" si="11"/>
        <v>6</v>
      </c>
      <c r="C72">
        <v>71</v>
      </c>
      <c r="D72" s="4">
        <f t="shared" si="12"/>
        <v>0</v>
      </c>
      <c r="E72" s="4">
        <f>IF(ISNA(VLOOKUP(A72,'Extra aflossing'!A:F,3,0)),0,VLOOKUP(A72,'Extra aflossing'!A:F,3,0))</f>
        <v>0</v>
      </c>
      <c r="F72" s="4">
        <f>IF(A72&lt;=Invoer!$B$20,IF(M71&gt;=0,IF(M71&gt;=$H$2,'Annuitair zonder gift'!I72-J72,M71-D72),0),0)</f>
        <v>0</v>
      </c>
      <c r="G72" s="4">
        <f>IF(M71*Invoer!$B$7/12&gt;=0,M71*Invoer!$B$7/12,0)</f>
        <v>0</v>
      </c>
      <c r="H72" s="4">
        <f>ABS(PMT(Invoer!$B$7/12,360-C72+1,IF(M71&gt;=0,M71,0),0))</f>
        <v>0</v>
      </c>
      <c r="I72" s="4">
        <f t="shared" si="9"/>
        <v>0</v>
      </c>
      <c r="J72" s="4">
        <f t="shared" si="10"/>
        <v>0</v>
      </c>
      <c r="K72" s="4">
        <f t="shared" si="13"/>
        <v>0</v>
      </c>
      <c r="L72" s="4">
        <f t="shared" si="14"/>
        <v>0</v>
      </c>
      <c r="M72" s="4">
        <f t="shared" si="17"/>
        <v>0</v>
      </c>
      <c r="N72" s="4">
        <f t="shared" si="15"/>
        <v>0</v>
      </c>
    </row>
    <row r="73" spans="1:14" x14ac:dyDescent="0.25">
      <c r="A73" s="15">
        <f t="shared" si="16"/>
        <v>43891</v>
      </c>
      <c r="B73">
        <f t="shared" si="11"/>
        <v>6</v>
      </c>
      <c r="C73">
        <v>72</v>
      </c>
      <c r="D73" s="4">
        <f t="shared" si="12"/>
        <v>0</v>
      </c>
      <c r="E73" s="4">
        <f>IF(ISNA(VLOOKUP(A73,'Extra aflossing'!A:F,3,0)),0,VLOOKUP(A73,'Extra aflossing'!A:F,3,0))</f>
        <v>0</v>
      </c>
      <c r="F73" s="4">
        <f>IF(A73&lt;=Invoer!$B$20,IF(M72&gt;=0,IF(M72&gt;=$H$2,'Annuitair zonder gift'!I73-J73,M72-D73),0),0)</f>
        <v>0</v>
      </c>
      <c r="G73" s="4">
        <f>IF(M72*Invoer!$B$7/12&gt;=0,M72*Invoer!$B$7/12,0)</f>
        <v>0</v>
      </c>
      <c r="H73" s="4">
        <f>ABS(PMT(Invoer!$B$7/12,360-C73+1,IF(M72&gt;=0,M72,0),0))</f>
        <v>0</v>
      </c>
      <c r="I73" s="4">
        <f t="shared" si="9"/>
        <v>0</v>
      </c>
      <c r="J73" s="4">
        <f t="shared" si="10"/>
        <v>0</v>
      </c>
      <c r="K73" s="4">
        <f t="shared" si="13"/>
        <v>0</v>
      </c>
      <c r="L73" s="4">
        <f t="shared" si="14"/>
        <v>0</v>
      </c>
      <c r="M73" s="4">
        <f t="shared" si="17"/>
        <v>0</v>
      </c>
      <c r="N73" s="4">
        <f t="shared" si="15"/>
        <v>0</v>
      </c>
    </row>
    <row r="74" spans="1:14" x14ac:dyDescent="0.25">
      <c r="A74" s="15">
        <f t="shared" si="16"/>
        <v>43922</v>
      </c>
      <c r="B74">
        <f t="shared" si="11"/>
        <v>7</v>
      </c>
      <c r="C74">
        <v>73</v>
      </c>
      <c r="D74" s="4">
        <f t="shared" si="12"/>
        <v>0</v>
      </c>
      <c r="E74" s="4">
        <f>IF(ISNA(VLOOKUP(A74,'Extra aflossing'!A:F,3,0)),0,VLOOKUP(A74,'Extra aflossing'!A:F,3,0))</f>
        <v>0</v>
      </c>
      <c r="F74" s="4">
        <f>IF(A74&lt;=Invoer!$B$20,IF(M73&gt;=0,IF(M73&gt;=$H$2,'Annuitair zonder gift'!I74-J74,M73-D74),0),0)</f>
        <v>0</v>
      </c>
      <c r="G74" s="4">
        <f>IF(M73*Invoer!$B$7/12&gt;=0,M73*Invoer!$B$7/12,0)</f>
        <v>0</v>
      </c>
      <c r="H74" s="4">
        <f>ABS(PMT(Invoer!$B$7/12,360-C74+1,IF(M73&gt;=0,M73,0),0))</f>
        <v>0</v>
      </c>
      <c r="I74" s="4">
        <f t="shared" si="9"/>
        <v>0</v>
      </c>
      <c r="J74" s="4">
        <f t="shared" si="10"/>
        <v>0</v>
      </c>
      <c r="K74" s="4">
        <f t="shared" si="13"/>
        <v>0</v>
      </c>
      <c r="L74" s="4">
        <f t="shared" si="14"/>
        <v>0</v>
      </c>
      <c r="M74" s="4">
        <f t="shared" si="17"/>
        <v>0</v>
      </c>
      <c r="N74" s="4">
        <f t="shared" si="15"/>
        <v>0</v>
      </c>
    </row>
    <row r="75" spans="1:14" x14ac:dyDescent="0.25">
      <c r="A75" s="15">
        <f t="shared" si="16"/>
        <v>43952</v>
      </c>
      <c r="B75">
        <f t="shared" si="11"/>
        <v>7</v>
      </c>
      <c r="C75">
        <v>74</v>
      </c>
      <c r="D75" s="4">
        <f t="shared" si="12"/>
        <v>0</v>
      </c>
      <c r="E75" s="4">
        <f>IF(ISNA(VLOOKUP(A75,'Extra aflossing'!A:F,3,0)),0,VLOOKUP(A75,'Extra aflossing'!A:F,3,0))</f>
        <v>0</v>
      </c>
      <c r="F75" s="4">
        <f>IF(A75&lt;=Invoer!$B$20,IF(M74&gt;=0,IF(M74&gt;=$H$2,'Annuitair zonder gift'!I75-J75,M74-D75),0),0)</f>
        <v>0</v>
      </c>
      <c r="G75" s="4">
        <f>IF(M74*Invoer!$B$7/12&gt;=0,M74*Invoer!$B$7/12,0)</f>
        <v>0</v>
      </c>
      <c r="H75" s="4">
        <f>ABS(PMT(Invoer!$B$7/12,360-C75+1,IF(M74&gt;=0,M74,0),0))</f>
        <v>0</v>
      </c>
      <c r="I75" s="4">
        <f t="shared" si="9"/>
        <v>0</v>
      </c>
      <c r="J75" s="4">
        <f t="shared" si="10"/>
        <v>0</v>
      </c>
      <c r="K75" s="4">
        <f t="shared" si="13"/>
        <v>0</v>
      </c>
      <c r="L75" s="4">
        <f t="shared" si="14"/>
        <v>0</v>
      </c>
      <c r="M75" s="4">
        <f t="shared" si="17"/>
        <v>0</v>
      </c>
      <c r="N75" s="4">
        <f t="shared" si="15"/>
        <v>0</v>
      </c>
    </row>
    <row r="76" spans="1:14" x14ac:dyDescent="0.25">
      <c r="A76" s="15">
        <f t="shared" si="16"/>
        <v>43983</v>
      </c>
      <c r="B76">
        <f t="shared" si="11"/>
        <v>7</v>
      </c>
      <c r="C76">
        <v>75</v>
      </c>
      <c r="D76" s="4">
        <f t="shared" si="12"/>
        <v>0</v>
      </c>
      <c r="E76" s="4">
        <f>IF(ISNA(VLOOKUP(A76,'Extra aflossing'!A:F,3,0)),0,VLOOKUP(A76,'Extra aflossing'!A:F,3,0))</f>
        <v>0</v>
      </c>
      <c r="F76" s="4">
        <f>IF(A76&lt;=Invoer!$B$20,IF(M75&gt;=0,IF(M75&gt;=$H$2,'Annuitair zonder gift'!I76-J76,M75-D76),0),0)</f>
        <v>0</v>
      </c>
      <c r="G76" s="4">
        <f>IF(M75*Invoer!$B$7/12&gt;=0,M75*Invoer!$B$7/12,0)</f>
        <v>0</v>
      </c>
      <c r="H76" s="4">
        <f>ABS(PMT(Invoer!$B$7/12,360-C76+1,IF(M75&gt;=0,M75,0),0))</f>
        <v>0</v>
      </c>
      <c r="I76" s="4">
        <f t="shared" si="9"/>
        <v>0</v>
      </c>
      <c r="J76" s="4">
        <f t="shared" si="10"/>
        <v>0</v>
      </c>
      <c r="K76" s="4">
        <f t="shared" si="13"/>
        <v>0</v>
      </c>
      <c r="L76" s="4">
        <f t="shared" si="14"/>
        <v>0</v>
      </c>
      <c r="M76" s="4">
        <f t="shared" si="17"/>
        <v>0</v>
      </c>
      <c r="N76" s="4">
        <f t="shared" si="15"/>
        <v>0</v>
      </c>
    </row>
    <row r="77" spans="1:14" x14ac:dyDescent="0.25">
      <c r="A77" s="15">
        <f t="shared" si="16"/>
        <v>44013</v>
      </c>
      <c r="B77">
        <f t="shared" si="11"/>
        <v>7</v>
      </c>
      <c r="C77">
        <v>76</v>
      </c>
      <c r="D77" s="4">
        <f t="shared" si="12"/>
        <v>0</v>
      </c>
      <c r="E77" s="4">
        <f>IF(ISNA(VLOOKUP(A77,'Extra aflossing'!A:F,3,0)),0,VLOOKUP(A77,'Extra aflossing'!A:F,3,0))</f>
        <v>0</v>
      </c>
      <c r="F77" s="4">
        <f>IF(A77&lt;=Invoer!$B$20,IF(M76&gt;=0,IF(M76&gt;=$H$2,'Annuitair zonder gift'!I77-J77,M76-D77),0),0)</f>
        <v>0</v>
      </c>
      <c r="G77" s="4">
        <f>IF(M76*Invoer!$B$7/12&gt;=0,M76*Invoer!$B$7/12,0)</f>
        <v>0</v>
      </c>
      <c r="H77" s="4">
        <f>ABS(PMT(Invoer!$B$7/12,360-C77+1,IF(M76&gt;=0,M76,0),0))</f>
        <v>0</v>
      </c>
      <c r="I77" s="4">
        <f t="shared" si="9"/>
        <v>0</v>
      </c>
      <c r="J77" s="4">
        <f t="shared" si="10"/>
        <v>0</v>
      </c>
      <c r="K77" s="4">
        <f t="shared" si="13"/>
        <v>0</v>
      </c>
      <c r="L77" s="4">
        <f t="shared" si="14"/>
        <v>0</v>
      </c>
      <c r="M77" s="4">
        <f t="shared" si="17"/>
        <v>0</v>
      </c>
      <c r="N77" s="4">
        <f t="shared" si="15"/>
        <v>0</v>
      </c>
    </row>
    <row r="78" spans="1:14" x14ac:dyDescent="0.25">
      <c r="A78" s="15">
        <f t="shared" si="16"/>
        <v>44044</v>
      </c>
      <c r="B78">
        <f t="shared" si="11"/>
        <v>7</v>
      </c>
      <c r="C78">
        <v>77</v>
      </c>
      <c r="D78" s="4">
        <f t="shared" si="12"/>
        <v>0</v>
      </c>
      <c r="E78" s="4">
        <f>IF(ISNA(VLOOKUP(A78,'Extra aflossing'!A:F,3,0)),0,VLOOKUP(A78,'Extra aflossing'!A:F,3,0))</f>
        <v>0</v>
      </c>
      <c r="F78" s="4">
        <f>IF(A78&lt;=Invoer!$B$20,IF(M77&gt;=0,IF(M77&gt;=$H$2,'Annuitair zonder gift'!I78-J78,M77-D78),0),0)</f>
        <v>0</v>
      </c>
      <c r="G78" s="4">
        <f>IF(M77*Invoer!$B$7/12&gt;=0,M77*Invoer!$B$7/12,0)</f>
        <v>0</v>
      </c>
      <c r="H78" s="4">
        <f>ABS(PMT(Invoer!$B$7/12,360-C78+1,IF(M77&gt;=0,M77,0),0))</f>
        <v>0</v>
      </c>
      <c r="I78" s="4">
        <f t="shared" si="9"/>
        <v>0</v>
      </c>
      <c r="J78" s="4">
        <f t="shared" si="10"/>
        <v>0</v>
      </c>
      <c r="K78" s="4">
        <f t="shared" si="13"/>
        <v>0</v>
      </c>
      <c r="L78" s="4">
        <f t="shared" si="14"/>
        <v>0</v>
      </c>
      <c r="M78" s="4">
        <f t="shared" si="17"/>
        <v>0</v>
      </c>
      <c r="N78" s="4">
        <f t="shared" si="15"/>
        <v>0</v>
      </c>
    </row>
    <row r="79" spans="1:14" x14ac:dyDescent="0.25">
      <c r="A79" s="15">
        <f t="shared" si="16"/>
        <v>44075</v>
      </c>
      <c r="B79">
        <f t="shared" si="11"/>
        <v>7</v>
      </c>
      <c r="C79">
        <v>78</v>
      </c>
      <c r="D79" s="4">
        <f t="shared" si="12"/>
        <v>0</v>
      </c>
      <c r="E79" s="4">
        <f>IF(ISNA(VLOOKUP(A79,'Extra aflossing'!A:F,3,0)),0,VLOOKUP(A79,'Extra aflossing'!A:F,3,0))</f>
        <v>0</v>
      </c>
      <c r="F79" s="4">
        <f>IF(A79&lt;=Invoer!$B$20,IF(M78&gt;=0,IF(M78&gt;=$H$2,'Annuitair zonder gift'!I79-J79,M78-D79),0),0)</f>
        <v>0</v>
      </c>
      <c r="G79" s="4">
        <f>IF(M78*Invoer!$B$7/12&gt;=0,M78*Invoer!$B$7/12,0)</f>
        <v>0</v>
      </c>
      <c r="H79" s="4">
        <f>ABS(PMT(Invoer!$B$7/12,360-C79+1,IF(M78&gt;=0,M78,0),0))</f>
        <v>0</v>
      </c>
      <c r="I79" s="4">
        <f t="shared" si="9"/>
        <v>0</v>
      </c>
      <c r="J79" s="4">
        <f t="shared" si="10"/>
        <v>0</v>
      </c>
      <c r="K79" s="4">
        <f t="shared" si="13"/>
        <v>0</v>
      </c>
      <c r="L79" s="4">
        <f t="shared" si="14"/>
        <v>0</v>
      </c>
      <c r="M79" s="4">
        <f t="shared" si="17"/>
        <v>0</v>
      </c>
      <c r="N79" s="4">
        <f t="shared" si="15"/>
        <v>0</v>
      </c>
    </row>
    <row r="80" spans="1:14" x14ac:dyDescent="0.25">
      <c r="A80" s="15">
        <f t="shared" si="16"/>
        <v>44105</v>
      </c>
      <c r="B80">
        <f t="shared" si="11"/>
        <v>7</v>
      </c>
      <c r="C80">
        <v>79</v>
      </c>
      <c r="D80" s="4">
        <f t="shared" si="12"/>
        <v>0</v>
      </c>
      <c r="E80" s="4">
        <f>IF(ISNA(VLOOKUP(A80,'Extra aflossing'!A:F,3,0)),0,VLOOKUP(A80,'Extra aflossing'!A:F,3,0))</f>
        <v>0</v>
      </c>
      <c r="F80" s="4">
        <f>IF(A80&lt;=Invoer!$B$20,IF(M79&gt;=0,IF(M79&gt;=$H$2,'Annuitair zonder gift'!I80-J80,M79-D80),0),0)</f>
        <v>0</v>
      </c>
      <c r="G80" s="4">
        <f>IF(M79*Invoer!$B$7/12&gt;=0,M79*Invoer!$B$7/12,0)</f>
        <v>0</v>
      </c>
      <c r="H80" s="4">
        <f>ABS(PMT(Invoer!$B$7/12,360-C80+1,IF(M79&gt;=0,M79,0),0))</f>
        <v>0</v>
      </c>
      <c r="I80" s="4">
        <f t="shared" si="9"/>
        <v>0</v>
      </c>
      <c r="J80" s="4">
        <f t="shared" si="10"/>
        <v>0</v>
      </c>
      <c r="K80" s="4">
        <f t="shared" si="13"/>
        <v>0</v>
      </c>
      <c r="L80" s="4">
        <f t="shared" si="14"/>
        <v>0</v>
      </c>
      <c r="M80" s="4">
        <f t="shared" si="17"/>
        <v>0</v>
      </c>
      <c r="N80" s="4">
        <f t="shared" si="15"/>
        <v>0</v>
      </c>
    </row>
    <row r="81" spans="1:14" x14ac:dyDescent="0.25">
      <c r="A81" s="15">
        <f t="shared" si="16"/>
        <v>44136</v>
      </c>
      <c r="B81">
        <f t="shared" si="11"/>
        <v>7</v>
      </c>
      <c r="C81">
        <v>80</v>
      </c>
      <c r="D81" s="4">
        <f t="shared" si="12"/>
        <v>0</v>
      </c>
      <c r="E81" s="4">
        <f>IF(ISNA(VLOOKUP(A81,'Extra aflossing'!A:F,3,0)),0,VLOOKUP(A81,'Extra aflossing'!A:F,3,0))</f>
        <v>0</v>
      </c>
      <c r="F81" s="4">
        <f>IF(A81&lt;=Invoer!$B$20,IF(M80&gt;=0,IF(M80&gt;=$H$2,'Annuitair zonder gift'!I81-J81,M80-D81),0),0)</f>
        <v>0</v>
      </c>
      <c r="G81" s="4">
        <f>IF(M80*Invoer!$B$7/12&gt;=0,M80*Invoer!$B$7/12,0)</f>
        <v>0</v>
      </c>
      <c r="H81" s="4">
        <f>ABS(PMT(Invoer!$B$7/12,360-C81+1,IF(M80&gt;=0,M80,0),0))</f>
        <v>0</v>
      </c>
      <c r="I81" s="4">
        <f t="shared" si="9"/>
        <v>0</v>
      </c>
      <c r="J81" s="4">
        <f t="shared" si="10"/>
        <v>0</v>
      </c>
      <c r="K81" s="4">
        <f t="shared" si="13"/>
        <v>0</v>
      </c>
      <c r="L81" s="4">
        <f t="shared" si="14"/>
        <v>0</v>
      </c>
      <c r="M81" s="4">
        <f t="shared" si="17"/>
        <v>0</v>
      </c>
      <c r="N81" s="4">
        <f t="shared" si="15"/>
        <v>0</v>
      </c>
    </row>
    <row r="82" spans="1:14" x14ac:dyDescent="0.25">
      <c r="A82" s="15">
        <f t="shared" si="16"/>
        <v>44166</v>
      </c>
      <c r="B82">
        <f t="shared" si="11"/>
        <v>7</v>
      </c>
      <c r="C82">
        <v>81</v>
      </c>
      <c r="D82" s="4">
        <f t="shared" si="12"/>
        <v>0</v>
      </c>
      <c r="E82" s="4">
        <f>IF(ISNA(VLOOKUP(A82,'Extra aflossing'!A:F,3,0)),0,VLOOKUP(A82,'Extra aflossing'!A:F,3,0))</f>
        <v>0</v>
      </c>
      <c r="F82" s="4">
        <f>IF(A82&lt;=Invoer!$B$20,IF(M81&gt;=0,IF(M81&gt;=$H$2,'Annuitair zonder gift'!I82-J82,M81-D82),0),0)</f>
        <v>0</v>
      </c>
      <c r="G82" s="4">
        <f>IF(M81*Invoer!$B$7/12&gt;=0,M81*Invoer!$B$7/12,0)</f>
        <v>0</v>
      </c>
      <c r="H82" s="4">
        <f>ABS(PMT(Invoer!$B$7/12,360-C82+1,IF(M81&gt;=0,M81,0),0))</f>
        <v>0</v>
      </c>
      <c r="I82" s="4">
        <f t="shared" si="9"/>
        <v>0</v>
      </c>
      <c r="J82" s="4">
        <f t="shared" si="10"/>
        <v>0</v>
      </c>
      <c r="K82" s="4">
        <f t="shared" si="13"/>
        <v>0</v>
      </c>
      <c r="L82" s="4">
        <f t="shared" si="14"/>
        <v>0</v>
      </c>
      <c r="M82" s="4">
        <f t="shared" si="17"/>
        <v>0</v>
      </c>
      <c r="N82" s="4">
        <f t="shared" si="15"/>
        <v>0</v>
      </c>
    </row>
    <row r="83" spans="1:14" x14ac:dyDescent="0.25">
      <c r="A83" s="15">
        <f t="shared" si="16"/>
        <v>44197</v>
      </c>
      <c r="B83">
        <f t="shared" si="11"/>
        <v>7</v>
      </c>
      <c r="C83">
        <v>82</v>
      </c>
      <c r="D83" s="4">
        <f t="shared" si="12"/>
        <v>0</v>
      </c>
      <c r="E83" s="4">
        <f>IF(ISNA(VLOOKUP(A83,'Extra aflossing'!A:F,3,0)),0,VLOOKUP(A83,'Extra aflossing'!A:F,3,0))</f>
        <v>0</v>
      </c>
      <c r="F83" s="4">
        <f>IF(A83&lt;=Invoer!$B$20,IF(M82&gt;=0,IF(M82&gt;=$H$2,'Annuitair zonder gift'!I83-J83,M82-D83),0),0)</f>
        <v>0</v>
      </c>
      <c r="G83" s="4">
        <f>IF(M82*Invoer!$B$7/12&gt;=0,M82*Invoer!$B$7/12,0)</f>
        <v>0</v>
      </c>
      <c r="H83" s="4">
        <f>ABS(PMT(Invoer!$B$7/12,360-C83+1,IF(M82&gt;=0,M82,0),0))</f>
        <v>0</v>
      </c>
      <c r="I83" s="4">
        <f t="shared" si="9"/>
        <v>0</v>
      </c>
      <c r="J83" s="4">
        <f t="shared" si="10"/>
        <v>0</v>
      </c>
      <c r="K83" s="4">
        <f t="shared" si="13"/>
        <v>0</v>
      </c>
      <c r="L83" s="4">
        <f t="shared" si="14"/>
        <v>0</v>
      </c>
      <c r="M83" s="4">
        <f t="shared" si="17"/>
        <v>0</v>
      </c>
      <c r="N83" s="4">
        <f t="shared" si="15"/>
        <v>0</v>
      </c>
    </row>
    <row r="84" spans="1:14" x14ac:dyDescent="0.25">
      <c r="A84" s="15">
        <f t="shared" si="16"/>
        <v>44228</v>
      </c>
      <c r="B84">
        <f t="shared" si="11"/>
        <v>7</v>
      </c>
      <c r="C84">
        <v>83</v>
      </c>
      <c r="D84" s="4">
        <f t="shared" si="12"/>
        <v>0</v>
      </c>
      <c r="E84" s="4">
        <f>IF(ISNA(VLOOKUP(A84,'Extra aflossing'!A:F,3,0)),0,VLOOKUP(A84,'Extra aflossing'!A:F,3,0))</f>
        <v>0</v>
      </c>
      <c r="F84" s="4">
        <f>IF(A84&lt;=Invoer!$B$20,IF(M83&gt;=0,IF(M83&gt;=$H$2,'Annuitair zonder gift'!I84-J84,M83-D84),0),0)</f>
        <v>0</v>
      </c>
      <c r="G84" s="4">
        <f>IF(M83*Invoer!$B$7/12&gt;=0,M83*Invoer!$B$7/12,0)</f>
        <v>0</v>
      </c>
      <c r="H84" s="4">
        <f>ABS(PMT(Invoer!$B$7/12,360-C84+1,IF(M83&gt;=0,M83,0),0))</f>
        <v>0</v>
      </c>
      <c r="I84" s="4">
        <f t="shared" si="9"/>
        <v>0</v>
      </c>
      <c r="J84" s="4">
        <f t="shared" si="10"/>
        <v>0</v>
      </c>
      <c r="K84" s="4">
        <f t="shared" si="13"/>
        <v>0</v>
      </c>
      <c r="L84" s="4">
        <f t="shared" si="14"/>
        <v>0</v>
      </c>
      <c r="M84" s="4">
        <f t="shared" si="17"/>
        <v>0</v>
      </c>
      <c r="N84" s="4">
        <f t="shared" si="15"/>
        <v>0</v>
      </c>
    </row>
    <row r="85" spans="1:14" x14ac:dyDescent="0.25">
      <c r="A85" s="15">
        <f t="shared" si="16"/>
        <v>44256</v>
      </c>
      <c r="B85">
        <f t="shared" si="11"/>
        <v>7</v>
      </c>
      <c r="C85">
        <v>84</v>
      </c>
      <c r="D85" s="4">
        <f t="shared" si="12"/>
        <v>0</v>
      </c>
      <c r="E85" s="4">
        <f>IF(ISNA(VLOOKUP(A85,'Extra aflossing'!A:F,3,0)),0,VLOOKUP(A85,'Extra aflossing'!A:F,3,0))</f>
        <v>0</v>
      </c>
      <c r="F85" s="4">
        <f>IF(A85&lt;=Invoer!$B$20,IF(M84&gt;=0,IF(M84&gt;=$H$2,'Annuitair zonder gift'!I85-J85,M84-D85),0),0)</f>
        <v>0</v>
      </c>
      <c r="G85" s="4">
        <f>IF(M84*Invoer!$B$7/12&gt;=0,M84*Invoer!$B$7/12,0)</f>
        <v>0</v>
      </c>
      <c r="H85" s="4">
        <f>ABS(PMT(Invoer!$B$7/12,360-C85+1,IF(M84&gt;=0,M84,0),0))</f>
        <v>0</v>
      </c>
      <c r="I85" s="4">
        <f t="shared" si="9"/>
        <v>0</v>
      </c>
      <c r="J85" s="4">
        <f t="shared" si="10"/>
        <v>0</v>
      </c>
      <c r="K85" s="4">
        <f t="shared" si="13"/>
        <v>0</v>
      </c>
      <c r="L85" s="4">
        <f t="shared" si="14"/>
        <v>0</v>
      </c>
      <c r="M85" s="4">
        <f t="shared" si="17"/>
        <v>0</v>
      </c>
      <c r="N85" s="4">
        <f t="shared" si="15"/>
        <v>0</v>
      </c>
    </row>
    <row r="86" spans="1:14" x14ac:dyDescent="0.25">
      <c r="A86" s="15">
        <f t="shared" si="16"/>
        <v>44287</v>
      </c>
      <c r="B86">
        <f t="shared" si="11"/>
        <v>8</v>
      </c>
      <c r="C86">
        <v>85</v>
      </c>
      <c r="D86" s="4">
        <f t="shared" si="12"/>
        <v>0</v>
      </c>
      <c r="E86" s="4">
        <f>IF(ISNA(VLOOKUP(A86,'Extra aflossing'!A:F,3,0)),0,VLOOKUP(A86,'Extra aflossing'!A:F,3,0))</f>
        <v>0</v>
      </c>
      <c r="F86" s="4">
        <f>IF(A86&lt;=Invoer!$B$20,IF(M85&gt;=0,IF(M85&gt;=$H$2,'Annuitair zonder gift'!I86-J86,M85-D86),0),0)</f>
        <v>0</v>
      </c>
      <c r="G86" s="4">
        <f>IF(M85*Invoer!$B$7/12&gt;=0,M85*Invoer!$B$7/12,0)</f>
        <v>0</v>
      </c>
      <c r="H86" s="4">
        <f>ABS(PMT(Invoer!$B$7/12,360-C86+1,IF(M85&gt;=0,M85,0),0))</f>
        <v>0</v>
      </c>
      <c r="I86" s="4">
        <f t="shared" si="9"/>
        <v>0</v>
      </c>
      <c r="J86" s="4">
        <f t="shared" si="10"/>
        <v>0</v>
      </c>
      <c r="K86" s="4">
        <f t="shared" si="13"/>
        <v>0</v>
      </c>
      <c r="L86" s="4">
        <f t="shared" si="14"/>
        <v>0</v>
      </c>
      <c r="M86" s="4">
        <f t="shared" si="17"/>
        <v>0</v>
      </c>
      <c r="N86" s="4">
        <f t="shared" si="15"/>
        <v>0</v>
      </c>
    </row>
    <row r="87" spans="1:14" x14ac:dyDescent="0.25">
      <c r="A87" s="15">
        <f t="shared" si="16"/>
        <v>44317</v>
      </c>
      <c r="B87">
        <f t="shared" si="11"/>
        <v>8</v>
      </c>
      <c r="C87">
        <v>86</v>
      </c>
      <c r="D87" s="4">
        <f t="shared" si="12"/>
        <v>0</v>
      </c>
      <c r="E87" s="4">
        <f>IF(ISNA(VLOOKUP(A87,'Extra aflossing'!A:F,3,0)),0,VLOOKUP(A87,'Extra aflossing'!A:F,3,0))</f>
        <v>0</v>
      </c>
      <c r="F87" s="4">
        <f>IF(A87&lt;=Invoer!$B$20,IF(M86&gt;=0,IF(M86&gt;=$H$2,'Annuitair zonder gift'!I87-J87,M86-D87),0),0)</f>
        <v>0</v>
      </c>
      <c r="G87" s="4">
        <f>IF(M86*Invoer!$B$7/12&gt;=0,M86*Invoer!$B$7/12,0)</f>
        <v>0</v>
      </c>
      <c r="H87" s="4">
        <f>ABS(PMT(Invoer!$B$7/12,360-C87+1,IF(M86&gt;=0,M86,0),0))</f>
        <v>0</v>
      </c>
      <c r="I87" s="4">
        <f t="shared" si="9"/>
        <v>0</v>
      </c>
      <c r="J87" s="4">
        <f t="shared" si="10"/>
        <v>0</v>
      </c>
      <c r="K87" s="4">
        <f t="shared" si="13"/>
        <v>0</v>
      </c>
      <c r="L87" s="4">
        <f t="shared" si="14"/>
        <v>0</v>
      </c>
      <c r="M87" s="4">
        <f t="shared" si="17"/>
        <v>0</v>
      </c>
      <c r="N87" s="4">
        <f t="shared" si="15"/>
        <v>0</v>
      </c>
    </row>
    <row r="88" spans="1:14" x14ac:dyDescent="0.25">
      <c r="A88" s="15">
        <f t="shared" si="16"/>
        <v>44348</v>
      </c>
      <c r="B88">
        <f t="shared" si="11"/>
        <v>8</v>
      </c>
      <c r="C88">
        <v>87</v>
      </c>
      <c r="D88" s="4">
        <f t="shared" si="12"/>
        <v>0</v>
      </c>
      <c r="E88" s="4">
        <f>IF(ISNA(VLOOKUP(A88,'Extra aflossing'!A:F,3,0)),0,VLOOKUP(A88,'Extra aflossing'!A:F,3,0))</f>
        <v>0</v>
      </c>
      <c r="F88" s="4">
        <f>IF(A88&lt;=Invoer!$B$20,IF(M87&gt;=0,IF(M87&gt;=$H$2,'Annuitair zonder gift'!I88-J88,M87-D88),0),0)</f>
        <v>0</v>
      </c>
      <c r="G88" s="4">
        <f>IF(M87*Invoer!$B$7/12&gt;=0,M87*Invoer!$B$7/12,0)</f>
        <v>0</v>
      </c>
      <c r="H88" s="4">
        <f>ABS(PMT(Invoer!$B$7/12,360-C88+1,IF(M87&gt;=0,M87,0),0))</f>
        <v>0</v>
      </c>
      <c r="I88" s="4">
        <f t="shared" si="9"/>
        <v>0</v>
      </c>
      <c r="J88" s="4">
        <f t="shared" si="10"/>
        <v>0</v>
      </c>
      <c r="K88" s="4">
        <f t="shared" si="13"/>
        <v>0</v>
      </c>
      <c r="L88" s="4">
        <f t="shared" si="14"/>
        <v>0</v>
      </c>
      <c r="M88" s="4">
        <f t="shared" si="17"/>
        <v>0</v>
      </c>
      <c r="N88" s="4">
        <f t="shared" si="15"/>
        <v>0</v>
      </c>
    </row>
    <row r="89" spans="1:14" x14ac:dyDescent="0.25">
      <c r="A89" s="15">
        <f t="shared" si="16"/>
        <v>44378</v>
      </c>
      <c r="B89">
        <f t="shared" si="11"/>
        <v>8</v>
      </c>
      <c r="C89">
        <v>88</v>
      </c>
      <c r="D89" s="4">
        <f t="shared" si="12"/>
        <v>0</v>
      </c>
      <c r="E89" s="4">
        <f>IF(ISNA(VLOOKUP(A89,'Extra aflossing'!A:F,3,0)),0,VLOOKUP(A89,'Extra aflossing'!A:F,3,0))</f>
        <v>0</v>
      </c>
      <c r="F89" s="4">
        <f>IF(A89&lt;=Invoer!$B$20,IF(M88&gt;=0,IF(M88&gt;=$H$2,'Annuitair zonder gift'!I89-J89,M88-D89),0),0)</f>
        <v>0</v>
      </c>
      <c r="G89" s="4">
        <f>IF(M88*Invoer!$B$7/12&gt;=0,M88*Invoer!$B$7/12,0)</f>
        <v>0</v>
      </c>
      <c r="H89" s="4">
        <f>ABS(PMT(Invoer!$B$7/12,360-C89+1,IF(M88&gt;=0,M88,0),0))</f>
        <v>0</v>
      </c>
      <c r="I89" s="4">
        <f t="shared" si="9"/>
        <v>0</v>
      </c>
      <c r="J89" s="4">
        <f t="shared" si="10"/>
        <v>0</v>
      </c>
      <c r="K89" s="4">
        <f t="shared" si="13"/>
        <v>0</v>
      </c>
      <c r="L89" s="4">
        <f t="shared" si="14"/>
        <v>0</v>
      </c>
      <c r="M89" s="4">
        <f t="shared" si="17"/>
        <v>0</v>
      </c>
      <c r="N89" s="4">
        <f t="shared" si="15"/>
        <v>0</v>
      </c>
    </row>
    <row r="90" spans="1:14" x14ac:dyDescent="0.25">
      <c r="A90" s="15">
        <f t="shared" si="16"/>
        <v>44409</v>
      </c>
      <c r="B90">
        <f t="shared" si="11"/>
        <v>8</v>
      </c>
      <c r="C90">
        <v>89</v>
      </c>
      <c r="D90" s="4">
        <f t="shared" si="12"/>
        <v>0</v>
      </c>
      <c r="E90" s="4">
        <f>IF(ISNA(VLOOKUP(A90,'Extra aflossing'!A:F,3,0)),0,VLOOKUP(A90,'Extra aflossing'!A:F,3,0))</f>
        <v>0</v>
      </c>
      <c r="F90" s="4">
        <f>IF(A90&lt;=Invoer!$B$20,IF(M89&gt;=0,IF(M89&gt;=$H$2,'Annuitair zonder gift'!I90-J90,M89-D90),0),0)</f>
        <v>0</v>
      </c>
      <c r="G90" s="4">
        <f>IF(M89*Invoer!$B$7/12&gt;=0,M89*Invoer!$B$7/12,0)</f>
        <v>0</v>
      </c>
      <c r="H90" s="4">
        <f>ABS(PMT(Invoer!$B$7/12,360-C90+1,IF(M89&gt;=0,M89,0),0))</f>
        <v>0</v>
      </c>
      <c r="I90" s="4">
        <f t="shared" si="9"/>
        <v>0</v>
      </c>
      <c r="J90" s="4">
        <f t="shared" si="10"/>
        <v>0</v>
      </c>
      <c r="K90" s="4">
        <f t="shared" si="13"/>
        <v>0</v>
      </c>
      <c r="L90" s="4">
        <f t="shared" si="14"/>
        <v>0</v>
      </c>
      <c r="M90" s="4">
        <f t="shared" si="17"/>
        <v>0</v>
      </c>
      <c r="N90" s="4">
        <f t="shared" si="15"/>
        <v>0</v>
      </c>
    </row>
    <row r="91" spans="1:14" x14ac:dyDescent="0.25">
      <c r="A91" s="15">
        <f t="shared" si="16"/>
        <v>44440</v>
      </c>
      <c r="B91">
        <f t="shared" si="11"/>
        <v>8</v>
      </c>
      <c r="C91">
        <v>90</v>
      </c>
      <c r="D91" s="4">
        <f t="shared" si="12"/>
        <v>0</v>
      </c>
      <c r="E91" s="4">
        <f>IF(ISNA(VLOOKUP(A91,'Extra aflossing'!A:F,3,0)),0,VLOOKUP(A91,'Extra aflossing'!A:F,3,0))</f>
        <v>0</v>
      </c>
      <c r="F91" s="4">
        <f>IF(A91&lt;=Invoer!$B$20,IF(M90&gt;=0,IF(M90&gt;=$H$2,'Annuitair zonder gift'!I91-J91,M90-D91),0),0)</f>
        <v>0</v>
      </c>
      <c r="G91" s="4">
        <f>IF(M90*Invoer!$B$7/12&gt;=0,M90*Invoer!$B$7/12,0)</f>
        <v>0</v>
      </c>
      <c r="H91" s="4">
        <f>ABS(PMT(Invoer!$B$7/12,360-C91+1,IF(M90&gt;=0,M90,0),0))</f>
        <v>0</v>
      </c>
      <c r="I91" s="4">
        <f t="shared" si="9"/>
        <v>0</v>
      </c>
      <c r="J91" s="4">
        <f t="shared" si="10"/>
        <v>0</v>
      </c>
      <c r="K91" s="4">
        <f t="shared" si="13"/>
        <v>0</v>
      </c>
      <c r="L91" s="4">
        <f t="shared" si="14"/>
        <v>0</v>
      </c>
      <c r="M91" s="4">
        <f t="shared" si="17"/>
        <v>0</v>
      </c>
      <c r="N91" s="4">
        <f t="shared" si="15"/>
        <v>0</v>
      </c>
    </row>
    <row r="92" spans="1:14" x14ac:dyDescent="0.25">
      <c r="A92" s="15">
        <f t="shared" si="16"/>
        <v>44470</v>
      </c>
      <c r="B92">
        <f t="shared" si="11"/>
        <v>8</v>
      </c>
      <c r="C92">
        <v>91</v>
      </c>
      <c r="D92" s="4">
        <f t="shared" si="12"/>
        <v>0</v>
      </c>
      <c r="E92" s="4">
        <f>IF(ISNA(VLOOKUP(A92,'Extra aflossing'!A:F,3,0)),0,VLOOKUP(A92,'Extra aflossing'!A:F,3,0))</f>
        <v>0</v>
      </c>
      <c r="F92" s="4">
        <f>IF(A92&lt;=Invoer!$B$20,IF(M91&gt;=0,IF(M91&gt;=$H$2,'Annuitair zonder gift'!I92-J92,M91-D92),0),0)</f>
        <v>0</v>
      </c>
      <c r="G92" s="4">
        <f>IF(M91*Invoer!$B$7/12&gt;=0,M91*Invoer!$B$7/12,0)</f>
        <v>0</v>
      </c>
      <c r="H92" s="4">
        <f>ABS(PMT(Invoer!$B$7/12,360-C92+1,IF(M91&gt;=0,M91,0),0))</f>
        <v>0</v>
      </c>
      <c r="I92" s="4">
        <f t="shared" si="9"/>
        <v>0</v>
      </c>
      <c r="J92" s="4">
        <f t="shared" si="10"/>
        <v>0</v>
      </c>
      <c r="K92" s="4">
        <f t="shared" si="13"/>
        <v>0</v>
      </c>
      <c r="L92" s="4">
        <f t="shared" si="14"/>
        <v>0</v>
      </c>
      <c r="M92" s="4">
        <f t="shared" si="17"/>
        <v>0</v>
      </c>
      <c r="N92" s="4">
        <f t="shared" si="15"/>
        <v>0</v>
      </c>
    </row>
    <row r="93" spans="1:14" x14ac:dyDescent="0.25">
      <c r="A93" s="15">
        <f t="shared" si="16"/>
        <v>44501</v>
      </c>
      <c r="B93">
        <f t="shared" si="11"/>
        <v>8</v>
      </c>
      <c r="C93">
        <v>92</v>
      </c>
      <c r="D93" s="4">
        <f t="shared" si="12"/>
        <v>0</v>
      </c>
      <c r="E93" s="4">
        <f>IF(ISNA(VLOOKUP(A93,'Extra aflossing'!A:F,3,0)),0,VLOOKUP(A93,'Extra aflossing'!A:F,3,0))</f>
        <v>0</v>
      </c>
      <c r="F93" s="4">
        <f>IF(A93&lt;=Invoer!$B$20,IF(M92&gt;=0,IF(M92&gt;=$H$2,'Annuitair zonder gift'!I93-J93,M92-D93),0),0)</f>
        <v>0</v>
      </c>
      <c r="G93" s="4">
        <f>IF(M92*Invoer!$B$7/12&gt;=0,M92*Invoer!$B$7/12,0)</f>
        <v>0</v>
      </c>
      <c r="H93" s="4">
        <f>ABS(PMT(Invoer!$B$7/12,360-C93+1,IF(M92&gt;=0,M92,0),0))</f>
        <v>0</v>
      </c>
      <c r="I93" s="4">
        <f t="shared" si="9"/>
        <v>0</v>
      </c>
      <c r="J93" s="4">
        <f t="shared" si="10"/>
        <v>0</v>
      </c>
      <c r="K93" s="4">
        <f t="shared" si="13"/>
        <v>0</v>
      </c>
      <c r="L93" s="4">
        <f t="shared" si="14"/>
        <v>0</v>
      </c>
      <c r="M93" s="4">
        <f t="shared" si="17"/>
        <v>0</v>
      </c>
      <c r="N93" s="4">
        <f t="shared" si="15"/>
        <v>0</v>
      </c>
    </row>
    <row r="94" spans="1:14" x14ac:dyDescent="0.25">
      <c r="A94" s="15">
        <f t="shared" si="16"/>
        <v>44531</v>
      </c>
      <c r="B94">
        <f t="shared" si="11"/>
        <v>8</v>
      </c>
      <c r="C94">
        <v>93</v>
      </c>
      <c r="D94" s="4">
        <f t="shared" si="12"/>
        <v>0</v>
      </c>
      <c r="E94" s="4">
        <f>IF(ISNA(VLOOKUP(A94,'Extra aflossing'!A:F,3,0)),0,VLOOKUP(A94,'Extra aflossing'!A:F,3,0))</f>
        <v>0</v>
      </c>
      <c r="F94" s="4">
        <f>IF(A94&lt;=Invoer!$B$20,IF(M93&gt;=0,IF(M93&gt;=$H$2,'Annuitair zonder gift'!I94-J94,M93-D94),0),0)</f>
        <v>0</v>
      </c>
      <c r="G94" s="4">
        <f>IF(M93*Invoer!$B$7/12&gt;=0,M93*Invoer!$B$7/12,0)</f>
        <v>0</v>
      </c>
      <c r="H94" s="4">
        <f>ABS(PMT(Invoer!$B$7/12,360-C94+1,IF(M93&gt;=0,M93,0),0))</f>
        <v>0</v>
      </c>
      <c r="I94" s="4">
        <f t="shared" si="9"/>
        <v>0</v>
      </c>
      <c r="J94" s="4">
        <f t="shared" si="10"/>
        <v>0</v>
      </c>
      <c r="K94" s="4">
        <f t="shared" si="13"/>
        <v>0</v>
      </c>
      <c r="L94" s="4">
        <f t="shared" si="14"/>
        <v>0</v>
      </c>
      <c r="M94" s="4">
        <f t="shared" si="17"/>
        <v>0</v>
      </c>
      <c r="N94" s="4">
        <f t="shared" si="15"/>
        <v>0</v>
      </c>
    </row>
    <row r="95" spans="1:14" x14ac:dyDescent="0.25">
      <c r="A95" s="15">
        <f t="shared" si="16"/>
        <v>44562</v>
      </c>
      <c r="B95">
        <f t="shared" si="11"/>
        <v>8</v>
      </c>
      <c r="C95">
        <v>94</v>
      </c>
      <c r="D95" s="4">
        <f t="shared" si="12"/>
        <v>0</v>
      </c>
      <c r="E95" s="4">
        <f>IF(ISNA(VLOOKUP(A95,'Extra aflossing'!A:F,3,0)),0,VLOOKUP(A95,'Extra aflossing'!A:F,3,0))</f>
        <v>0</v>
      </c>
      <c r="F95" s="4">
        <f>IF(A95&lt;=Invoer!$B$20,IF(M94&gt;=0,IF(M94&gt;=$H$2,'Annuitair zonder gift'!I95-J95,M94-D95),0),0)</f>
        <v>0</v>
      </c>
      <c r="G95" s="4">
        <f>IF(M94*Invoer!$B$7/12&gt;=0,M94*Invoer!$B$7/12,0)</f>
        <v>0</v>
      </c>
      <c r="H95" s="4">
        <f>ABS(PMT(Invoer!$B$7/12,360-C95+1,IF(M94&gt;=0,M94,0),0))</f>
        <v>0</v>
      </c>
      <c r="I95" s="4">
        <f t="shared" si="9"/>
        <v>0</v>
      </c>
      <c r="J95" s="4">
        <f t="shared" si="10"/>
        <v>0</v>
      </c>
      <c r="K95" s="4">
        <f t="shared" si="13"/>
        <v>0</v>
      </c>
      <c r="L95" s="4">
        <f t="shared" si="14"/>
        <v>0</v>
      </c>
      <c r="M95" s="4">
        <f t="shared" si="17"/>
        <v>0</v>
      </c>
      <c r="N95" s="4">
        <f t="shared" si="15"/>
        <v>0</v>
      </c>
    </row>
    <row r="96" spans="1:14" x14ac:dyDescent="0.25">
      <c r="A96" s="15">
        <f t="shared" si="16"/>
        <v>44593</v>
      </c>
      <c r="B96">
        <f t="shared" si="11"/>
        <v>8</v>
      </c>
      <c r="C96">
        <v>95</v>
      </c>
      <c r="D96" s="4">
        <f t="shared" si="12"/>
        <v>0</v>
      </c>
      <c r="E96" s="4">
        <f>IF(ISNA(VLOOKUP(A96,'Extra aflossing'!A:F,3,0)),0,VLOOKUP(A96,'Extra aflossing'!A:F,3,0))</f>
        <v>0</v>
      </c>
      <c r="F96" s="4">
        <f>IF(A96&lt;=Invoer!$B$20,IF(M95&gt;=0,IF(M95&gt;=$H$2,'Annuitair zonder gift'!I96-J96,M95-D96),0),0)</f>
        <v>0</v>
      </c>
      <c r="G96" s="4">
        <f>IF(M95*Invoer!$B$7/12&gt;=0,M95*Invoer!$B$7/12,0)</f>
        <v>0</v>
      </c>
      <c r="H96" s="4">
        <f>ABS(PMT(Invoer!$B$7/12,360-C96+1,IF(M95&gt;=0,M95,0),0))</f>
        <v>0</v>
      </c>
      <c r="I96" s="4">
        <f t="shared" si="9"/>
        <v>0</v>
      </c>
      <c r="J96" s="4">
        <f t="shared" si="10"/>
        <v>0</v>
      </c>
      <c r="K96" s="4">
        <f t="shared" si="13"/>
        <v>0</v>
      </c>
      <c r="L96" s="4">
        <f t="shared" si="14"/>
        <v>0</v>
      </c>
      <c r="M96" s="4">
        <f t="shared" si="17"/>
        <v>0</v>
      </c>
      <c r="N96" s="4">
        <f t="shared" si="15"/>
        <v>0</v>
      </c>
    </row>
    <row r="97" spans="1:14" x14ac:dyDescent="0.25">
      <c r="A97" s="15">
        <f t="shared" si="16"/>
        <v>44621</v>
      </c>
      <c r="B97">
        <f t="shared" si="11"/>
        <v>8</v>
      </c>
      <c r="C97">
        <v>96</v>
      </c>
      <c r="D97" s="4">
        <f t="shared" si="12"/>
        <v>0</v>
      </c>
      <c r="E97" s="4">
        <f>IF(ISNA(VLOOKUP(A97,'Extra aflossing'!A:F,3,0)),0,VLOOKUP(A97,'Extra aflossing'!A:F,3,0))</f>
        <v>0</v>
      </c>
      <c r="F97" s="4">
        <f>IF(A97&lt;=Invoer!$B$20,IF(M96&gt;=0,IF(M96&gt;=$H$2,'Annuitair zonder gift'!I97-J97,M96-D97),0),0)</f>
        <v>0</v>
      </c>
      <c r="G97" s="4">
        <f>IF(M96*Invoer!$B$7/12&gt;=0,M96*Invoer!$B$7/12,0)</f>
        <v>0</v>
      </c>
      <c r="H97" s="4">
        <f>ABS(PMT(Invoer!$B$7/12,360-C97+1,IF(M96&gt;=0,M96,0),0))</f>
        <v>0</v>
      </c>
      <c r="I97" s="4">
        <f t="shared" si="9"/>
        <v>0</v>
      </c>
      <c r="J97" s="4">
        <f t="shared" si="10"/>
        <v>0</v>
      </c>
      <c r="K97" s="4">
        <f t="shared" si="13"/>
        <v>0</v>
      </c>
      <c r="L97" s="4">
        <f t="shared" si="14"/>
        <v>0</v>
      </c>
      <c r="M97" s="4">
        <f t="shared" si="17"/>
        <v>0</v>
      </c>
      <c r="N97" s="4">
        <f t="shared" si="15"/>
        <v>0</v>
      </c>
    </row>
    <row r="98" spans="1:14" x14ac:dyDescent="0.25">
      <c r="A98" s="15">
        <f t="shared" si="16"/>
        <v>44652</v>
      </c>
      <c r="B98">
        <f t="shared" si="11"/>
        <v>9</v>
      </c>
      <c r="C98">
        <v>97</v>
      </c>
      <c r="D98" s="4">
        <f t="shared" si="12"/>
        <v>0</v>
      </c>
      <c r="E98" s="4">
        <f>IF(ISNA(VLOOKUP(A98,'Extra aflossing'!A:F,3,0)),0,VLOOKUP(A98,'Extra aflossing'!A:F,3,0))</f>
        <v>0</v>
      </c>
      <c r="F98" s="4">
        <f>IF(A98&lt;=Invoer!$B$20,IF(M97&gt;=0,IF(M97&gt;=$H$2,'Annuitair zonder gift'!I98-J98,M97-D98),0),0)</f>
        <v>0</v>
      </c>
      <c r="G98" s="4">
        <f>IF(M97*Invoer!$B$7/12&gt;=0,M97*Invoer!$B$7/12,0)</f>
        <v>0</v>
      </c>
      <c r="H98" s="4">
        <f>ABS(PMT(Invoer!$B$7/12,360-C98+1,IF(M97&gt;=0,M97,0),0))</f>
        <v>0</v>
      </c>
      <c r="I98" s="4">
        <f t="shared" si="9"/>
        <v>0</v>
      </c>
      <c r="J98" s="4">
        <f t="shared" si="10"/>
        <v>0</v>
      </c>
      <c r="K98" s="4">
        <f t="shared" si="13"/>
        <v>0</v>
      </c>
      <c r="L98" s="4">
        <f t="shared" si="14"/>
        <v>0</v>
      </c>
      <c r="M98" s="4">
        <f t="shared" si="17"/>
        <v>0</v>
      </c>
      <c r="N98" s="4">
        <f t="shared" si="15"/>
        <v>0</v>
      </c>
    </row>
    <row r="99" spans="1:14" x14ac:dyDescent="0.25">
      <c r="A99" s="15">
        <f t="shared" si="16"/>
        <v>44682</v>
      </c>
      <c r="B99">
        <f t="shared" si="11"/>
        <v>9</v>
      </c>
      <c r="C99">
        <v>98</v>
      </c>
      <c r="D99" s="4">
        <f t="shared" si="12"/>
        <v>0</v>
      </c>
      <c r="E99" s="4">
        <f>IF(ISNA(VLOOKUP(A99,'Extra aflossing'!A:F,3,0)),0,VLOOKUP(A99,'Extra aflossing'!A:F,3,0))</f>
        <v>0</v>
      </c>
      <c r="F99" s="4">
        <f>IF(A99&lt;=Invoer!$B$20,IF(M98&gt;=0,IF(M98&gt;=$H$2,'Annuitair zonder gift'!I99-J99,M98-D99),0),0)</f>
        <v>0</v>
      </c>
      <c r="G99" s="4">
        <f>IF(M98*Invoer!$B$7/12&gt;=0,M98*Invoer!$B$7/12,0)</f>
        <v>0</v>
      </c>
      <c r="H99" s="4">
        <f>ABS(PMT(Invoer!$B$7/12,360-C99+1,IF(M98&gt;=0,M98,0),0))</f>
        <v>0</v>
      </c>
      <c r="I99" s="4">
        <f t="shared" si="9"/>
        <v>0</v>
      </c>
      <c r="J99" s="4">
        <f t="shared" si="10"/>
        <v>0</v>
      </c>
      <c r="K99" s="4">
        <f t="shared" si="13"/>
        <v>0</v>
      </c>
      <c r="L99" s="4">
        <f t="shared" si="14"/>
        <v>0</v>
      </c>
      <c r="M99" s="4">
        <f t="shared" si="17"/>
        <v>0</v>
      </c>
      <c r="N99" s="4">
        <f t="shared" si="15"/>
        <v>0</v>
      </c>
    </row>
    <row r="100" spans="1:14" x14ac:dyDescent="0.25">
      <c r="A100" s="15">
        <f t="shared" si="16"/>
        <v>44713</v>
      </c>
      <c r="B100">
        <f t="shared" si="11"/>
        <v>9</v>
      </c>
      <c r="C100">
        <v>99</v>
      </c>
      <c r="D100" s="4">
        <f t="shared" si="12"/>
        <v>0</v>
      </c>
      <c r="E100" s="4">
        <f>IF(ISNA(VLOOKUP(A100,'Extra aflossing'!A:F,3,0)),0,VLOOKUP(A100,'Extra aflossing'!A:F,3,0))</f>
        <v>0</v>
      </c>
      <c r="F100" s="4">
        <f>IF(A100&lt;=Invoer!$B$20,IF(M99&gt;=0,IF(M99&gt;=$H$2,'Annuitair zonder gift'!I100-J100,M99-D100),0),0)</f>
        <v>0</v>
      </c>
      <c r="G100" s="4">
        <f>IF(M99*Invoer!$B$7/12&gt;=0,M99*Invoer!$B$7/12,0)</f>
        <v>0</v>
      </c>
      <c r="H100" s="4">
        <f>ABS(PMT(Invoer!$B$7/12,360-C100+1,IF(M99&gt;=0,M99,0),0))</f>
        <v>0</v>
      </c>
      <c r="I100" s="4">
        <f t="shared" si="9"/>
        <v>0</v>
      </c>
      <c r="J100" s="4">
        <f t="shared" si="10"/>
        <v>0</v>
      </c>
      <c r="K100" s="4">
        <f t="shared" si="13"/>
        <v>0</v>
      </c>
      <c r="L100" s="4">
        <f t="shared" si="14"/>
        <v>0</v>
      </c>
      <c r="M100" s="4">
        <f t="shared" si="17"/>
        <v>0</v>
      </c>
      <c r="N100" s="4">
        <f t="shared" si="15"/>
        <v>0</v>
      </c>
    </row>
    <row r="101" spans="1:14" x14ac:dyDescent="0.25">
      <c r="A101" s="15">
        <f t="shared" si="16"/>
        <v>44743</v>
      </c>
      <c r="B101">
        <f t="shared" si="11"/>
        <v>9</v>
      </c>
      <c r="C101">
        <v>100</v>
      </c>
      <c r="D101" s="4">
        <f t="shared" si="12"/>
        <v>0</v>
      </c>
      <c r="E101" s="4">
        <f>IF(ISNA(VLOOKUP(A101,'Extra aflossing'!A:F,3,0)),0,VLOOKUP(A101,'Extra aflossing'!A:F,3,0))</f>
        <v>0</v>
      </c>
      <c r="F101" s="4">
        <f>IF(A101&lt;=Invoer!$B$20,IF(M100&gt;=0,IF(M100&gt;=$H$2,'Annuitair zonder gift'!I101-J101,M100-D101),0),0)</f>
        <v>0</v>
      </c>
      <c r="G101" s="4">
        <f>IF(M100*Invoer!$B$7/12&gt;=0,M100*Invoer!$B$7/12,0)</f>
        <v>0</v>
      </c>
      <c r="H101" s="4">
        <f>ABS(PMT(Invoer!$B$7/12,360-C101+1,IF(M100&gt;=0,M100,0),0))</f>
        <v>0</v>
      </c>
      <c r="I101" s="4">
        <f t="shared" si="9"/>
        <v>0</v>
      </c>
      <c r="J101" s="4">
        <f t="shared" si="10"/>
        <v>0</v>
      </c>
      <c r="K101" s="4">
        <f t="shared" si="13"/>
        <v>0</v>
      </c>
      <c r="L101" s="4">
        <f t="shared" si="14"/>
        <v>0</v>
      </c>
      <c r="M101" s="4">
        <f t="shared" si="17"/>
        <v>0</v>
      </c>
      <c r="N101" s="4">
        <f t="shared" si="15"/>
        <v>0</v>
      </c>
    </row>
    <row r="102" spans="1:14" x14ac:dyDescent="0.25">
      <c r="A102" s="15">
        <f t="shared" si="16"/>
        <v>44774</v>
      </c>
      <c r="B102">
        <f t="shared" si="11"/>
        <v>9</v>
      </c>
      <c r="C102">
        <v>101</v>
      </c>
      <c r="D102" s="4">
        <f t="shared" si="12"/>
        <v>0</v>
      </c>
      <c r="E102" s="4">
        <f>IF(ISNA(VLOOKUP(A102,'Extra aflossing'!A:F,3,0)),0,VLOOKUP(A102,'Extra aflossing'!A:F,3,0))</f>
        <v>0</v>
      </c>
      <c r="F102" s="4">
        <f>IF(A102&lt;=Invoer!$B$20,IF(M101&gt;=0,IF(M101&gt;=$H$2,'Annuitair zonder gift'!I102-J102,M101-D102),0),0)</f>
        <v>0</v>
      </c>
      <c r="G102" s="4">
        <f>IF(M101*Invoer!$B$7/12&gt;=0,M101*Invoer!$B$7/12,0)</f>
        <v>0</v>
      </c>
      <c r="H102" s="4">
        <f>ABS(PMT(Invoer!$B$7/12,360-C102+1,IF(M101&gt;=0,M101,0),0))</f>
        <v>0</v>
      </c>
      <c r="I102" s="4">
        <f t="shared" si="9"/>
        <v>0</v>
      </c>
      <c r="J102" s="4">
        <f t="shared" si="10"/>
        <v>0</v>
      </c>
      <c r="K102" s="4">
        <f t="shared" si="13"/>
        <v>0</v>
      </c>
      <c r="L102" s="4">
        <f t="shared" si="14"/>
        <v>0</v>
      </c>
      <c r="M102" s="4">
        <f t="shared" si="17"/>
        <v>0</v>
      </c>
      <c r="N102" s="4">
        <f t="shared" si="15"/>
        <v>0</v>
      </c>
    </row>
    <row r="103" spans="1:14" x14ac:dyDescent="0.25">
      <c r="A103" s="15">
        <f t="shared" si="16"/>
        <v>44805</v>
      </c>
      <c r="B103">
        <f t="shared" si="11"/>
        <v>9</v>
      </c>
      <c r="C103">
        <v>102</v>
      </c>
      <c r="D103" s="4">
        <f t="shared" si="12"/>
        <v>0</v>
      </c>
      <c r="E103" s="4">
        <f>IF(ISNA(VLOOKUP(A103,'Extra aflossing'!A:F,3,0)),0,VLOOKUP(A103,'Extra aflossing'!A:F,3,0))</f>
        <v>0</v>
      </c>
      <c r="F103" s="4">
        <f>IF(A103&lt;=Invoer!$B$20,IF(M102&gt;=0,IF(M102&gt;=$H$2,'Annuitair zonder gift'!I103-J103,M102-D103),0),0)</f>
        <v>0</v>
      </c>
      <c r="G103" s="4">
        <f>IF(M102*Invoer!$B$7/12&gt;=0,M102*Invoer!$B$7/12,0)</f>
        <v>0</v>
      </c>
      <c r="H103" s="4">
        <f>ABS(PMT(Invoer!$B$7/12,360-C103+1,IF(M102&gt;=0,M102,0),0))</f>
        <v>0</v>
      </c>
      <c r="I103" s="4">
        <f t="shared" si="9"/>
        <v>0</v>
      </c>
      <c r="J103" s="4">
        <f t="shared" si="10"/>
        <v>0</v>
      </c>
      <c r="K103" s="4">
        <f t="shared" si="13"/>
        <v>0</v>
      </c>
      <c r="L103" s="4">
        <f t="shared" si="14"/>
        <v>0</v>
      </c>
      <c r="M103" s="4">
        <f t="shared" si="17"/>
        <v>0</v>
      </c>
      <c r="N103" s="4">
        <f t="shared" si="15"/>
        <v>0</v>
      </c>
    </row>
    <row r="104" spans="1:14" x14ac:dyDescent="0.25">
      <c r="A104" s="15">
        <f t="shared" si="16"/>
        <v>44835</v>
      </c>
      <c r="B104">
        <f t="shared" si="11"/>
        <v>9</v>
      </c>
      <c r="C104">
        <v>103</v>
      </c>
      <c r="D104" s="4">
        <f t="shared" si="12"/>
        <v>0</v>
      </c>
      <c r="E104" s="4">
        <f>IF(ISNA(VLOOKUP(A104,'Extra aflossing'!A:F,3,0)),0,VLOOKUP(A104,'Extra aflossing'!A:F,3,0))</f>
        <v>0</v>
      </c>
      <c r="F104" s="4">
        <f>IF(A104&lt;=Invoer!$B$20,IF(M103&gt;=0,IF(M103&gt;=$H$2,'Annuitair zonder gift'!I104-J104,M103-D104),0),0)</f>
        <v>0</v>
      </c>
      <c r="G104" s="4">
        <f>IF(M103*Invoer!$B$7/12&gt;=0,M103*Invoer!$B$7/12,0)</f>
        <v>0</v>
      </c>
      <c r="H104" s="4">
        <f>ABS(PMT(Invoer!$B$7/12,360-C104+1,IF(M103&gt;=0,M103,0),0))</f>
        <v>0</v>
      </c>
      <c r="I104" s="4">
        <f t="shared" si="9"/>
        <v>0</v>
      </c>
      <c r="J104" s="4">
        <f t="shared" si="10"/>
        <v>0</v>
      </c>
      <c r="K104" s="4">
        <f t="shared" si="13"/>
        <v>0</v>
      </c>
      <c r="L104" s="4">
        <f t="shared" si="14"/>
        <v>0</v>
      </c>
      <c r="M104" s="4">
        <f t="shared" si="17"/>
        <v>0</v>
      </c>
      <c r="N104" s="4">
        <f t="shared" si="15"/>
        <v>0</v>
      </c>
    </row>
    <row r="105" spans="1:14" x14ac:dyDescent="0.25">
      <c r="A105" s="15">
        <f t="shared" si="16"/>
        <v>44866</v>
      </c>
      <c r="B105">
        <f t="shared" si="11"/>
        <v>9</v>
      </c>
      <c r="C105">
        <v>104</v>
      </c>
      <c r="D105" s="4">
        <f t="shared" si="12"/>
        <v>0</v>
      </c>
      <c r="E105" s="4">
        <f>IF(ISNA(VLOOKUP(A105,'Extra aflossing'!A:F,3,0)),0,VLOOKUP(A105,'Extra aflossing'!A:F,3,0))</f>
        <v>0</v>
      </c>
      <c r="F105" s="4">
        <f>IF(A105&lt;=Invoer!$B$20,IF(M104&gt;=0,IF(M104&gt;=$H$2,'Annuitair zonder gift'!I105-J105,M104-D105),0),0)</f>
        <v>0</v>
      </c>
      <c r="G105" s="4">
        <f>IF(M104*Invoer!$B$7/12&gt;=0,M104*Invoer!$B$7/12,0)</f>
        <v>0</v>
      </c>
      <c r="H105" s="4">
        <f>ABS(PMT(Invoer!$B$7/12,360-C105+1,IF(M104&gt;=0,M104,0),0))</f>
        <v>0</v>
      </c>
      <c r="I105" s="4">
        <f t="shared" si="9"/>
        <v>0</v>
      </c>
      <c r="J105" s="4">
        <f t="shared" si="10"/>
        <v>0</v>
      </c>
      <c r="K105" s="4">
        <f t="shared" si="13"/>
        <v>0</v>
      </c>
      <c r="L105" s="4">
        <f t="shared" si="14"/>
        <v>0</v>
      </c>
      <c r="M105" s="4">
        <f t="shared" si="17"/>
        <v>0</v>
      </c>
      <c r="N105" s="4">
        <f t="shared" si="15"/>
        <v>0</v>
      </c>
    </row>
    <row r="106" spans="1:14" x14ac:dyDescent="0.25">
      <c r="A106" s="15">
        <f t="shared" si="16"/>
        <v>44896</v>
      </c>
      <c r="B106">
        <f t="shared" si="11"/>
        <v>9</v>
      </c>
      <c r="C106">
        <v>105</v>
      </c>
      <c r="D106" s="4">
        <f t="shared" si="12"/>
        <v>0</v>
      </c>
      <c r="E106" s="4">
        <f>IF(ISNA(VLOOKUP(A106,'Extra aflossing'!A:F,3,0)),0,VLOOKUP(A106,'Extra aflossing'!A:F,3,0))</f>
        <v>0</v>
      </c>
      <c r="F106" s="4">
        <f>IF(A106&lt;=Invoer!$B$20,IF(M105&gt;=0,IF(M105&gt;=$H$2,'Annuitair zonder gift'!I106-J106,M105-D106),0),0)</f>
        <v>0</v>
      </c>
      <c r="G106" s="4">
        <f>IF(M105*Invoer!$B$7/12&gt;=0,M105*Invoer!$B$7/12,0)</f>
        <v>0</v>
      </c>
      <c r="H106" s="4">
        <f>ABS(PMT(Invoer!$B$7/12,360-C106+1,IF(M105&gt;=0,M105,0),0))</f>
        <v>0</v>
      </c>
      <c r="I106" s="4">
        <f t="shared" si="9"/>
        <v>0</v>
      </c>
      <c r="J106" s="4">
        <f t="shared" si="10"/>
        <v>0</v>
      </c>
      <c r="K106" s="4">
        <f t="shared" si="13"/>
        <v>0</v>
      </c>
      <c r="L106" s="4">
        <f t="shared" si="14"/>
        <v>0</v>
      </c>
      <c r="M106" s="4">
        <f t="shared" si="17"/>
        <v>0</v>
      </c>
      <c r="N106" s="4">
        <f t="shared" si="15"/>
        <v>0</v>
      </c>
    </row>
    <row r="107" spans="1:14" x14ac:dyDescent="0.25">
      <c r="A107" s="15">
        <f t="shared" si="16"/>
        <v>44927</v>
      </c>
      <c r="B107">
        <f t="shared" si="11"/>
        <v>9</v>
      </c>
      <c r="C107">
        <v>106</v>
      </c>
      <c r="D107" s="4">
        <f t="shared" si="12"/>
        <v>0</v>
      </c>
      <c r="E107" s="4">
        <f>IF(ISNA(VLOOKUP(A107,'Extra aflossing'!A:F,3,0)),0,VLOOKUP(A107,'Extra aflossing'!A:F,3,0))</f>
        <v>0</v>
      </c>
      <c r="F107" s="4">
        <f>IF(A107&lt;=Invoer!$B$20,IF(M106&gt;=0,IF(M106&gt;=$H$2,'Annuitair zonder gift'!I107-J107,M106-D107),0),0)</f>
        <v>0</v>
      </c>
      <c r="G107" s="4">
        <f>IF(M106*Invoer!$B$7/12&gt;=0,M106*Invoer!$B$7/12,0)</f>
        <v>0</v>
      </c>
      <c r="H107" s="4">
        <f>ABS(PMT(Invoer!$B$7/12,360-C107+1,IF(M106&gt;=0,M106,0),0))</f>
        <v>0</v>
      </c>
      <c r="I107" s="4">
        <f t="shared" si="9"/>
        <v>0</v>
      </c>
      <c r="J107" s="4">
        <f t="shared" si="10"/>
        <v>0</v>
      </c>
      <c r="K107" s="4">
        <f t="shared" si="13"/>
        <v>0</v>
      </c>
      <c r="L107" s="4">
        <f t="shared" si="14"/>
        <v>0</v>
      </c>
      <c r="M107" s="4">
        <f t="shared" si="17"/>
        <v>0</v>
      </c>
      <c r="N107" s="4">
        <f t="shared" si="15"/>
        <v>0</v>
      </c>
    </row>
    <row r="108" spans="1:14" x14ac:dyDescent="0.25">
      <c r="A108" s="15">
        <f t="shared" si="16"/>
        <v>44958</v>
      </c>
      <c r="B108">
        <f t="shared" si="11"/>
        <v>9</v>
      </c>
      <c r="C108">
        <v>107</v>
      </c>
      <c r="D108" s="4">
        <f t="shared" si="12"/>
        <v>0</v>
      </c>
      <c r="E108" s="4">
        <f>IF(ISNA(VLOOKUP(A108,'Extra aflossing'!A:F,3,0)),0,VLOOKUP(A108,'Extra aflossing'!A:F,3,0))</f>
        <v>0</v>
      </c>
      <c r="F108" s="4">
        <f>IF(A108&lt;=Invoer!$B$20,IF(M107&gt;=0,IF(M107&gt;=$H$2,'Annuitair zonder gift'!I108-J108,M107-D108),0),0)</f>
        <v>0</v>
      </c>
      <c r="G108" s="4">
        <f>IF(M107*Invoer!$B$7/12&gt;=0,M107*Invoer!$B$7/12,0)</f>
        <v>0</v>
      </c>
      <c r="H108" s="4">
        <f>ABS(PMT(Invoer!$B$7/12,360-C108+1,IF(M107&gt;=0,M107,0),0))</f>
        <v>0</v>
      </c>
      <c r="I108" s="4">
        <f t="shared" si="9"/>
        <v>0</v>
      </c>
      <c r="J108" s="4">
        <f t="shared" si="10"/>
        <v>0</v>
      </c>
      <c r="K108" s="4">
        <f t="shared" si="13"/>
        <v>0</v>
      </c>
      <c r="L108" s="4">
        <f t="shared" si="14"/>
        <v>0</v>
      </c>
      <c r="M108" s="4">
        <f t="shared" si="17"/>
        <v>0</v>
      </c>
      <c r="N108" s="4">
        <f t="shared" si="15"/>
        <v>0</v>
      </c>
    </row>
    <row r="109" spans="1:14" x14ac:dyDescent="0.25">
      <c r="A109" s="15">
        <f t="shared" si="16"/>
        <v>44986</v>
      </c>
      <c r="B109">
        <f t="shared" si="11"/>
        <v>9</v>
      </c>
      <c r="C109">
        <v>108</v>
      </c>
      <c r="D109" s="4">
        <f t="shared" si="12"/>
        <v>0</v>
      </c>
      <c r="E109" s="4">
        <f>IF(ISNA(VLOOKUP(A109,'Extra aflossing'!A:F,3,0)),0,VLOOKUP(A109,'Extra aflossing'!A:F,3,0))</f>
        <v>0</v>
      </c>
      <c r="F109" s="4">
        <f>IF(A109&lt;=Invoer!$B$20,IF(M108&gt;=0,IF(M108&gt;=$H$2,'Annuitair zonder gift'!I109-J109,M108-D109),0),0)</f>
        <v>0</v>
      </c>
      <c r="G109" s="4">
        <f>IF(M108*Invoer!$B$7/12&gt;=0,M108*Invoer!$B$7/12,0)</f>
        <v>0</v>
      </c>
      <c r="H109" s="4">
        <f>ABS(PMT(Invoer!$B$7/12,360-C109+1,IF(M108&gt;=0,M108,0),0))</f>
        <v>0</v>
      </c>
      <c r="I109" s="4">
        <f t="shared" si="9"/>
        <v>0</v>
      </c>
      <c r="J109" s="4">
        <f t="shared" si="10"/>
        <v>0</v>
      </c>
      <c r="K109" s="4">
        <f t="shared" si="13"/>
        <v>0</v>
      </c>
      <c r="L109" s="4">
        <f t="shared" si="14"/>
        <v>0</v>
      </c>
      <c r="M109" s="4">
        <f t="shared" si="17"/>
        <v>0</v>
      </c>
      <c r="N109" s="4">
        <f t="shared" si="15"/>
        <v>0</v>
      </c>
    </row>
    <row r="110" spans="1:14" x14ac:dyDescent="0.25">
      <c r="A110" s="15">
        <f t="shared" si="16"/>
        <v>45017</v>
      </c>
      <c r="B110">
        <f t="shared" si="11"/>
        <v>10</v>
      </c>
      <c r="C110">
        <v>109</v>
      </c>
      <c r="D110" s="4">
        <f t="shared" si="12"/>
        <v>0</v>
      </c>
      <c r="E110" s="4">
        <f>IF(ISNA(VLOOKUP(A110,'Extra aflossing'!A:F,3,0)),0,VLOOKUP(A110,'Extra aflossing'!A:F,3,0))</f>
        <v>0</v>
      </c>
      <c r="F110" s="4">
        <f>IF(A110&lt;=Invoer!$B$20,IF(M109&gt;=0,IF(M109&gt;=$H$2,'Annuitair zonder gift'!I110-J110,M109-D110),0),0)</f>
        <v>0</v>
      </c>
      <c r="G110" s="4">
        <f>IF(M109*Invoer!$B$7/12&gt;=0,M109*Invoer!$B$7/12,0)</f>
        <v>0</v>
      </c>
      <c r="H110" s="4">
        <f>ABS(PMT(Invoer!$B$7/12,360-C110+1,IF(M109&gt;=0,M109,0),0))</f>
        <v>0</v>
      </c>
      <c r="I110" s="4">
        <f t="shared" si="9"/>
        <v>0</v>
      </c>
      <c r="J110" s="4">
        <f t="shared" si="10"/>
        <v>0</v>
      </c>
      <c r="K110" s="4">
        <f t="shared" si="13"/>
        <v>0</v>
      </c>
      <c r="L110" s="4">
        <f t="shared" si="14"/>
        <v>0</v>
      </c>
      <c r="M110" s="4">
        <f t="shared" si="17"/>
        <v>0</v>
      </c>
      <c r="N110" s="4">
        <f t="shared" si="15"/>
        <v>0</v>
      </c>
    </row>
    <row r="111" spans="1:14" x14ac:dyDescent="0.25">
      <c r="A111" s="15">
        <f t="shared" si="16"/>
        <v>45047</v>
      </c>
      <c r="B111">
        <f t="shared" si="11"/>
        <v>10</v>
      </c>
      <c r="C111">
        <v>110</v>
      </c>
      <c r="D111" s="4">
        <f t="shared" si="12"/>
        <v>0</v>
      </c>
      <c r="E111" s="4">
        <f>IF(ISNA(VLOOKUP(A111,'Extra aflossing'!A:F,3,0)),0,VLOOKUP(A111,'Extra aflossing'!A:F,3,0))</f>
        <v>0</v>
      </c>
      <c r="F111" s="4">
        <f>IF(A111&lt;=Invoer!$B$20,IF(M110&gt;=0,IF(M110&gt;=$H$2,'Annuitair zonder gift'!I111-J111,M110-D111),0),0)</f>
        <v>0</v>
      </c>
      <c r="G111" s="4">
        <f>IF(M110*Invoer!$B$7/12&gt;=0,M110*Invoer!$B$7/12,0)</f>
        <v>0</v>
      </c>
      <c r="H111" s="4">
        <f>ABS(PMT(Invoer!$B$7/12,360-C111+1,IF(M110&gt;=0,M110,0),0))</f>
        <v>0</v>
      </c>
      <c r="I111" s="4">
        <f t="shared" si="9"/>
        <v>0</v>
      </c>
      <c r="J111" s="4">
        <f t="shared" si="10"/>
        <v>0</v>
      </c>
      <c r="K111" s="4">
        <f t="shared" si="13"/>
        <v>0</v>
      </c>
      <c r="L111" s="4">
        <f t="shared" si="14"/>
        <v>0</v>
      </c>
      <c r="M111" s="4">
        <f t="shared" si="17"/>
        <v>0</v>
      </c>
      <c r="N111" s="4">
        <f t="shared" si="15"/>
        <v>0</v>
      </c>
    </row>
    <row r="112" spans="1:14" x14ac:dyDescent="0.25">
      <c r="A112" s="15">
        <f t="shared" si="16"/>
        <v>45078</v>
      </c>
      <c r="B112">
        <f t="shared" si="11"/>
        <v>10</v>
      </c>
      <c r="C112">
        <v>111</v>
      </c>
      <c r="D112" s="4">
        <f t="shared" si="12"/>
        <v>0</v>
      </c>
      <c r="E112" s="4">
        <f>IF(ISNA(VLOOKUP(A112,'Extra aflossing'!A:F,3,0)),0,VLOOKUP(A112,'Extra aflossing'!A:F,3,0))</f>
        <v>0</v>
      </c>
      <c r="F112" s="4">
        <f>IF(A112&lt;=Invoer!$B$20,IF(M111&gt;=0,IF(M111&gt;=$H$2,'Annuitair zonder gift'!I112-J112,M111-D112),0),0)</f>
        <v>0</v>
      </c>
      <c r="G112" s="4">
        <f>IF(M111*Invoer!$B$7/12&gt;=0,M111*Invoer!$B$7/12,0)</f>
        <v>0</v>
      </c>
      <c r="H112" s="4">
        <f>ABS(PMT(Invoer!$B$7/12,360-C112+1,IF(M111&gt;=0,M111,0),0))</f>
        <v>0</v>
      </c>
      <c r="I112" s="4">
        <f t="shared" si="9"/>
        <v>0</v>
      </c>
      <c r="J112" s="4">
        <f t="shared" si="10"/>
        <v>0</v>
      </c>
      <c r="K112" s="4">
        <f t="shared" si="13"/>
        <v>0</v>
      </c>
      <c r="L112" s="4">
        <f t="shared" si="14"/>
        <v>0</v>
      </c>
      <c r="M112" s="4">
        <f t="shared" si="17"/>
        <v>0</v>
      </c>
      <c r="N112" s="4">
        <f t="shared" si="15"/>
        <v>0</v>
      </c>
    </row>
    <row r="113" spans="1:14" x14ac:dyDescent="0.25">
      <c r="A113" s="15">
        <f t="shared" si="16"/>
        <v>45108</v>
      </c>
      <c r="B113">
        <f t="shared" si="11"/>
        <v>10</v>
      </c>
      <c r="C113">
        <v>112</v>
      </c>
      <c r="D113" s="4">
        <f t="shared" si="12"/>
        <v>0</v>
      </c>
      <c r="E113" s="4">
        <f>IF(ISNA(VLOOKUP(A113,'Extra aflossing'!A:F,3,0)),0,VLOOKUP(A113,'Extra aflossing'!A:F,3,0))</f>
        <v>0</v>
      </c>
      <c r="F113" s="4">
        <f>IF(A113&lt;=Invoer!$B$20,IF(M112&gt;=0,IF(M112&gt;=$H$2,'Annuitair zonder gift'!I113-J113,M112-D113),0),0)</f>
        <v>0</v>
      </c>
      <c r="G113" s="4">
        <f>IF(M112*Invoer!$B$7/12&gt;=0,M112*Invoer!$B$7/12,0)</f>
        <v>0</v>
      </c>
      <c r="H113" s="4">
        <f>ABS(PMT(Invoer!$B$7/12,360-C113+1,IF(M112&gt;=0,M112,0),0))</f>
        <v>0</v>
      </c>
      <c r="I113" s="4">
        <f t="shared" si="9"/>
        <v>0</v>
      </c>
      <c r="J113" s="4">
        <f t="shared" si="10"/>
        <v>0</v>
      </c>
      <c r="K113" s="4">
        <f t="shared" si="13"/>
        <v>0</v>
      </c>
      <c r="L113" s="4">
        <f t="shared" si="14"/>
        <v>0</v>
      </c>
      <c r="M113" s="4">
        <f t="shared" si="17"/>
        <v>0</v>
      </c>
      <c r="N113" s="4">
        <f t="shared" si="15"/>
        <v>0</v>
      </c>
    </row>
    <row r="114" spans="1:14" x14ac:dyDescent="0.25">
      <c r="A114" s="15">
        <f t="shared" si="16"/>
        <v>45139</v>
      </c>
      <c r="B114">
        <f t="shared" si="11"/>
        <v>10</v>
      </c>
      <c r="C114">
        <v>113</v>
      </c>
      <c r="D114" s="4">
        <f t="shared" si="12"/>
        <v>0</v>
      </c>
      <c r="E114" s="4">
        <f>IF(ISNA(VLOOKUP(A114,'Extra aflossing'!A:F,3,0)),0,VLOOKUP(A114,'Extra aflossing'!A:F,3,0))</f>
        <v>0</v>
      </c>
      <c r="F114" s="4">
        <f>IF(A114&lt;=Invoer!$B$20,IF(M113&gt;=0,IF(M113&gt;=$H$2,'Annuitair zonder gift'!I114-J114,M113-D114),0),0)</f>
        <v>0</v>
      </c>
      <c r="G114" s="4">
        <f>IF(M113*Invoer!$B$7/12&gt;=0,M113*Invoer!$B$7/12,0)</f>
        <v>0</v>
      </c>
      <c r="H114" s="4">
        <f>ABS(PMT(Invoer!$B$7/12,360-C114+1,IF(M113&gt;=0,M113,0),0))</f>
        <v>0</v>
      </c>
      <c r="I114" s="4">
        <f t="shared" si="9"/>
        <v>0</v>
      </c>
      <c r="J114" s="4">
        <f t="shared" si="10"/>
        <v>0</v>
      </c>
      <c r="K114" s="4">
        <f t="shared" si="13"/>
        <v>0</v>
      </c>
      <c r="L114" s="4">
        <f t="shared" si="14"/>
        <v>0</v>
      </c>
      <c r="M114" s="4">
        <f t="shared" si="17"/>
        <v>0</v>
      </c>
      <c r="N114" s="4">
        <f t="shared" si="15"/>
        <v>0</v>
      </c>
    </row>
    <row r="115" spans="1:14" x14ac:dyDescent="0.25">
      <c r="A115" s="15">
        <f t="shared" si="16"/>
        <v>45170</v>
      </c>
      <c r="B115">
        <f t="shared" si="11"/>
        <v>10</v>
      </c>
      <c r="C115">
        <v>114</v>
      </c>
      <c r="D115" s="4">
        <f t="shared" si="12"/>
        <v>0</v>
      </c>
      <c r="E115" s="4">
        <f>IF(ISNA(VLOOKUP(A115,'Extra aflossing'!A:F,3,0)),0,VLOOKUP(A115,'Extra aflossing'!A:F,3,0))</f>
        <v>0</v>
      </c>
      <c r="F115" s="4">
        <f>IF(A115&lt;=Invoer!$B$20,IF(M114&gt;=0,IF(M114&gt;=$H$2,'Annuitair zonder gift'!I115-J115,M114-D115),0),0)</f>
        <v>0</v>
      </c>
      <c r="G115" s="4">
        <f>IF(M114*Invoer!$B$7/12&gt;=0,M114*Invoer!$B$7/12,0)</f>
        <v>0</v>
      </c>
      <c r="H115" s="4">
        <f>ABS(PMT(Invoer!$B$7/12,360-C115+1,IF(M114&gt;=0,M114,0),0))</f>
        <v>0</v>
      </c>
      <c r="I115" s="4">
        <f t="shared" si="9"/>
        <v>0</v>
      </c>
      <c r="J115" s="4">
        <f t="shared" si="10"/>
        <v>0</v>
      </c>
      <c r="K115" s="4">
        <f t="shared" si="13"/>
        <v>0</v>
      </c>
      <c r="L115" s="4">
        <f t="shared" si="14"/>
        <v>0</v>
      </c>
      <c r="M115" s="4">
        <f t="shared" si="17"/>
        <v>0</v>
      </c>
      <c r="N115" s="4">
        <f t="shared" si="15"/>
        <v>0</v>
      </c>
    </row>
    <row r="116" spans="1:14" x14ac:dyDescent="0.25">
      <c r="A116" s="15">
        <f t="shared" si="16"/>
        <v>45200</v>
      </c>
      <c r="B116">
        <f t="shared" si="11"/>
        <v>10</v>
      </c>
      <c r="C116">
        <v>115</v>
      </c>
      <c r="D116" s="4">
        <f t="shared" si="12"/>
        <v>0</v>
      </c>
      <c r="E116" s="4">
        <f>IF(ISNA(VLOOKUP(A116,'Extra aflossing'!A:F,3,0)),0,VLOOKUP(A116,'Extra aflossing'!A:F,3,0))</f>
        <v>0</v>
      </c>
      <c r="F116" s="4">
        <f>IF(A116&lt;=Invoer!$B$20,IF(M115&gt;=0,IF(M115&gt;=$H$2,'Annuitair zonder gift'!I116-J116,M115-D116),0),0)</f>
        <v>0</v>
      </c>
      <c r="G116" s="4">
        <f>IF(M115*Invoer!$B$7/12&gt;=0,M115*Invoer!$B$7/12,0)</f>
        <v>0</v>
      </c>
      <c r="H116" s="4">
        <f>ABS(PMT(Invoer!$B$7/12,360-C116+1,IF(M115&gt;=0,M115,0),0))</f>
        <v>0</v>
      </c>
      <c r="I116" s="4">
        <f t="shared" si="9"/>
        <v>0</v>
      </c>
      <c r="J116" s="4">
        <f t="shared" si="10"/>
        <v>0</v>
      </c>
      <c r="K116" s="4">
        <f t="shared" si="13"/>
        <v>0</v>
      </c>
      <c r="L116" s="4">
        <f t="shared" si="14"/>
        <v>0</v>
      </c>
      <c r="M116" s="4">
        <f t="shared" si="17"/>
        <v>0</v>
      </c>
      <c r="N116" s="4">
        <f t="shared" si="15"/>
        <v>0</v>
      </c>
    </row>
    <row r="117" spans="1:14" x14ac:dyDescent="0.25">
      <c r="A117" s="15">
        <f t="shared" si="16"/>
        <v>45231</v>
      </c>
      <c r="B117">
        <f t="shared" si="11"/>
        <v>10</v>
      </c>
      <c r="C117">
        <v>116</v>
      </c>
      <c r="D117" s="4">
        <f t="shared" si="12"/>
        <v>0</v>
      </c>
      <c r="E117" s="4">
        <f>IF(ISNA(VLOOKUP(A117,'Extra aflossing'!A:F,3,0)),0,VLOOKUP(A117,'Extra aflossing'!A:F,3,0))</f>
        <v>0</v>
      </c>
      <c r="F117" s="4">
        <f>IF(A117&lt;=Invoer!$B$20,IF(M116&gt;=0,IF(M116&gt;=$H$2,'Annuitair zonder gift'!I117-J117,M116-D117),0),0)</f>
        <v>0</v>
      </c>
      <c r="G117" s="4">
        <f>IF(M116*Invoer!$B$7/12&gt;=0,M116*Invoer!$B$7/12,0)</f>
        <v>0</v>
      </c>
      <c r="H117" s="4">
        <f>ABS(PMT(Invoer!$B$7/12,360-C117+1,IF(M116&gt;=0,M116,0),0))</f>
        <v>0</v>
      </c>
      <c r="I117" s="4">
        <f t="shared" si="9"/>
        <v>0</v>
      </c>
      <c r="J117" s="4">
        <f t="shared" si="10"/>
        <v>0</v>
      </c>
      <c r="K117" s="4">
        <f t="shared" si="13"/>
        <v>0</v>
      </c>
      <c r="L117" s="4">
        <f t="shared" si="14"/>
        <v>0</v>
      </c>
      <c r="M117" s="4">
        <f t="shared" si="17"/>
        <v>0</v>
      </c>
      <c r="N117" s="4">
        <f t="shared" si="15"/>
        <v>0</v>
      </c>
    </row>
    <row r="118" spans="1:14" x14ac:dyDescent="0.25">
      <c r="A118" s="15">
        <f t="shared" si="16"/>
        <v>45261</v>
      </c>
      <c r="B118">
        <f t="shared" si="11"/>
        <v>10</v>
      </c>
      <c r="C118">
        <v>117</v>
      </c>
      <c r="D118" s="4">
        <f t="shared" si="12"/>
        <v>0</v>
      </c>
      <c r="E118" s="4">
        <f>IF(ISNA(VLOOKUP(A118,'Extra aflossing'!A:F,3,0)),0,VLOOKUP(A118,'Extra aflossing'!A:F,3,0))</f>
        <v>0</v>
      </c>
      <c r="F118" s="4">
        <f>IF(A118&lt;=Invoer!$B$20,IF(M117&gt;=0,IF(M117&gt;=$H$2,'Annuitair zonder gift'!I118-J118,M117-D118),0),0)</f>
        <v>0</v>
      </c>
      <c r="G118" s="4">
        <f>IF(M117*Invoer!$B$7/12&gt;=0,M117*Invoer!$B$7/12,0)</f>
        <v>0</v>
      </c>
      <c r="H118" s="4">
        <f>ABS(PMT(Invoer!$B$7/12,360-C118+1,IF(M117&gt;=0,M117,0),0))</f>
        <v>0</v>
      </c>
      <c r="I118" s="4">
        <f t="shared" si="9"/>
        <v>0</v>
      </c>
      <c r="J118" s="4">
        <f t="shared" si="10"/>
        <v>0</v>
      </c>
      <c r="K118" s="4">
        <f t="shared" si="13"/>
        <v>0</v>
      </c>
      <c r="L118" s="4">
        <f t="shared" si="14"/>
        <v>0</v>
      </c>
      <c r="M118" s="4">
        <f t="shared" si="17"/>
        <v>0</v>
      </c>
      <c r="N118" s="4">
        <f t="shared" si="15"/>
        <v>0</v>
      </c>
    </row>
    <row r="119" spans="1:14" x14ac:dyDescent="0.25">
      <c r="A119" s="15">
        <f t="shared" si="16"/>
        <v>45292</v>
      </c>
      <c r="B119">
        <f t="shared" si="11"/>
        <v>10</v>
      </c>
      <c r="C119">
        <v>118</v>
      </c>
      <c r="D119" s="4">
        <f t="shared" si="12"/>
        <v>0</v>
      </c>
      <c r="E119" s="4">
        <f>IF(ISNA(VLOOKUP(A119,'Extra aflossing'!A:F,3,0)),0,VLOOKUP(A119,'Extra aflossing'!A:F,3,0))</f>
        <v>0</v>
      </c>
      <c r="F119" s="4">
        <f>IF(A119&lt;=Invoer!$B$20,IF(M118&gt;=0,IF(M118&gt;=$H$2,'Annuitair zonder gift'!I119-J119,M118-D119),0),0)</f>
        <v>0</v>
      </c>
      <c r="G119" s="4">
        <f>IF(M118*Invoer!$B$7/12&gt;=0,M118*Invoer!$B$7/12,0)</f>
        <v>0</v>
      </c>
      <c r="H119" s="4">
        <f>ABS(PMT(Invoer!$B$7/12,360-C119+1,IF(M118&gt;=0,M118,0),0))</f>
        <v>0</v>
      </c>
      <c r="I119" s="4">
        <f t="shared" si="9"/>
        <v>0</v>
      </c>
      <c r="J119" s="4">
        <f t="shared" si="10"/>
        <v>0</v>
      </c>
      <c r="K119" s="4">
        <f t="shared" si="13"/>
        <v>0</v>
      </c>
      <c r="L119" s="4">
        <f t="shared" si="14"/>
        <v>0</v>
      </c>
      <c r="M119" s="4">
        <f t="shared" si="17"/>
        <v>0</v>
      </c>
      <c r="N119" s="4">
        <f t="shared" si="15"/>
        <v>0</v>
      </c>
    </row>
    <row r="120" spans="1:14" x14ac:dyDescent="0.25">
      <c r="A120" s="15">
        <f t="shared" si="16"/>
        <v>45323</v>
      </c>
      <c r="B120">
        <f t="shared" si="11"/>
        <v>10</v>
      </c>
      <c r="C120">
        <v>119</v>
      </c>
      <c r="D120" s="4">
        <f t="shared" si="12"/>
        <v>0</v>
      </c>
      <c r="E120" s="4">
        <f>IF(ISNA(VLOOKUP(A120,'Extra aflossing'!A:F,3,0)),0,VLOOKUP(A120,'Extra aflossing'!A:F,3,0))</f>
        <v>0</v>
      </c>
      <c r="F120" s="4">
        <f>IF(A120&lt;=Invoer!$B$20,IF(M119&gt;=0,IF(M119&gt;=$H$2,'Annuitair zonder gift'!I120-J120,M119-D120),0),0)</f>
        <v>0</v>
      </c>
      <c r="G120" s="4">
        <f>IF(M119*Invoer!$B$7/12&gt;=0,M119*Invoer!$B$7/12,0)</f>
        <v>0</v>
      </c>
      <c r="H120" s="4">
        <f>ABS(PMT(Invoer!$B$7/12,360-C120+1,IF(M119&gt;=0,M119,0),0))</f>
        <v>0</v>
      </c>
      <c r="I120" s="4">
        <f t="shared" si="9"/>
        <v>0</v>
      </c>
      <c r="J120" s="4">
        <f t="shared" si="10"/>
        <v>0</v>
      </c>
      <c r="K120" s="4">
        <f t="shared" si="13"/>
        <v>0</v>
      </c>
      <c r="L120" s="4">
        <f t="shared" si="14"/>
        <v>0</v>
      </c>
      <c r="M120" s="4">
        <f t="shared" si="17"/>
        <v>0</v>
      </c>
      <c r="N120" s="4">
        <f t="shared" si="15"/>
        <v>0</v>
      </c>
    </row>
    <row r="121" spans="1:14" x14ac:dyDescent="0.25">
      <c r="A121" s="15">
        <f t="shared" si="16"/>
        <v>45352</v>
      </c>
      <c r="B121">
        <f t="shared" si="11"/>
        <v>10</v>
      </c>
      <c r="C121">
        <v>120</v>
      </c>
      <c r="D121" s="4">
        <f t="shared" si="12"/>
        <v>0</v>
      </c>
      <c r="E121" s="4">
        <f>IF(ISNA(VLOOKUP(A121,'Extra aflossing'!A:F,3,0)),0,VLOOKUP(A121,'Extra aflossing'!A:F,3,0))</f>
        <v>0</v>
      </c>
      <c r="F121" s="4">
        <f>IF(A121&lt;=Invoer!$B$20,IF(M120&gt;=0,IF(M120&gt;=$H$2,'Annuitair zonder gift'!I121-J121,M120-D121),0),0)</f>
        <v>0</v>
      </c>
      <c r="G121" s="4">
        <f>IF(M120*Invoer!$B$7/12&gt;=0,M120*Invoer!$B$7/12,0)</f>
        <v>0</v>
      </c>
      <c r="H121" s="4">
        <f>ABS(PMT(Invoer!$B$7/12,360-C121+1,IF(M120&gt;=0,M120,0),0))</f>
        <v>0</v>
      </c>
      <c r="I121" s="4">
        <f t="shared" si="9"/>
        <v>0</v>
      </c>
      <c r="J121" s="4">
        <f t="shared" si="10"/>
        <v>0</v>
      </c>
      <c r="K121" s="4">
        <f t="shared" si="13"/>
        <v>0</v>
      </c>
      <c r="L121" s="4">
        <f t="shared" si="14"/>
        <v>0</v>
      </c>
      <c r="M121" s="4">
        <f t="shared" si="17"/>
        <v>0</v>
      </c>
      <c r="N121" s="4">
        <f t="shared" si="15"/>
        <v>0</v>
      </c>
    </row>
    <row r="122" spans="1:14" x14ac:dyDescent="0.25">
      <c r="A122" s="15">
        <f t="shared" si="16"/>
        <v>45383</v>
      </c>
      <c r="B122">
        <f t="shared" si="11"/>
        <v>11</v>
      </c>
      <c r="C122">
        <v>121</v>
      </c>
      <c r="D122" s="4">
        <f t="shared" si="12"/>
        <v>0</v>
      </c>
      <c r="E122" s="4">
        <f>IF(ISNA(VLOOKUP(A122,'Extra aflossing'!A:F,3,0)),0,VLOOKUP(A122,'Extra aflossing'!A:F,3,0))</f>
        <v>0</v>
      </c>
      <c r="F122" s="4">
        <f>IF(A122&lt;=Invoer!$B$20,IF(M121&gt;=0,IF(M121&gt;=$H$2,'Annuitair zonder gift'!I122-J122,M121-D122),0),0)</f>
        <v>0</v>
      </c>
      <c r="G122" s="4">
        <f>IF(M121*Invoer!$B$7/12&gt;=0,M121*Invoer!$B$7/12,0)</f>
        <v>0</v>
      </c>
      <c r="H122" s="4">
        <f>ABS(PMT(Invoer!$B$7/12,360-C122+1,IF(M121&gt;=0,M121,0),0))</f>
        <v>0</v>
      </c>
      <c r="I122" s="4">
        <f t="shared" si="9"/>
        <v>0</v>
      </c>
      <c r="J122" s="4">
        <f t="shared" si="10"/>
        <v>0</v>
      </c>
      <c r="K122" s="4">
        <f t="shared" si="13"/>
        <v>0</v>
      </c>
      <c r="L122" s="4">
        <f t="shared" si="14"/>
        <v>0</v>
      </c>
      <c r="M122" s="4">
        <f t="shared" si="17"/>
        <v>0</v>
      </c>
      <c r="N122" s="4">
        <f t="shared" si="15"/>
        <v>0</v>
      </c>
    </row>
    <row r="123" spans="1:14" x14ac:dyDescent="0.25">
      <c r="A123" s="15">
        <f t="shared" si="16"/>
        <v>45413</v>
      </c>
      <c r="B123">
        <f t="shared" si="11"/>
        <v>11</v>
      </c>
      <c r="C123">
        <v>122</v>
      </c>
      <c r="D123" s="4">
        <f t="shared" si="12"/>
        <v>0</v>
      </c>
      <c r="E123" s="4">
        <f>IF(ISNA(VLOOKUP(A123,'Extra aflossing'!A:F,3,0)),0,VLOOKUP(A123,'Extra aflossing'!A:F,3,0))</f>
        <v>0</v>
      </c>
      <c r="F123" s="4">
        <f>IF(A123&lt;=Invoer!$B$20,IF(M122&gt;=0,IF(M122&gt;=$H$2,'Annuitair zonder gift'!I123-J123,M122-D123),0),0)</f>
        <v>0</v>
      </c>
      <c r="G123" s="4">
        <f>IF(M122*Invoer!$B$7/12&gt;=0,M122*Invoer!$B$7/12,0)</f>
        <v>0</v>
      </c>
      <c r="H123" s="4">
        <f>ABS(PMT(Invoer!$B$7/12,360-C123+1,IF(M122&gt;=0,M122,0),0))</f>
        <v>0</v>
      </c>
      <c r="I123" s="4">
        <f t="shared" si="9"/>
        <v>0</v>
      </c>
      <c r="J123" s="4">
        <f t="shared" si="10"/>
        <v>0</v>
      </c>
      <c r="K123" s="4">
        <f t="shared" si="13"/>
        <v>0</v>
      </c>
      <c r="L123" s="4">
        <f t="shared" si="14"/>
        <v>0</v>
      </c>
      <c r="M123" s="4">
        <f t="shared" si="17"/>
        <v>0</v>
      </c>
      <c r="N123" s="4">
        <f t="shared" si="15"/>
        <v>0</v>
      </c>
    </row>
    <row r="124" spans="1:14" x14ac:dyDescent="0.25">
      <c r="A124" s="15">
        <f t="shared" si="16"/>
        <v>45444</v>
      </c>
      <c r="B124">
        <f t="shared" si="11"/>
        <v>11</v>
      </c>
      <c r="C124">
        <v>123</v>
      </c>
      <c r="D124" s="4">
        <f t="shared" si="12"/>
        <v>0</v>
      </c>
      <c r="E124" s="4">
        <f>IF(ISNA(VLOOKUP(A124,'Extra aflossing'!A:F,3,0)),0,VLOOKUP(A124,'Extra aflossing'!A:F,3,0))</f>
        <v>0</v>
      </c>
      <c r="F124" s="4">
        <f>IF(A124&lt;=Invoer!$B$20,IF(M123&gt;=0,IF(M123&gt;=$H$2,'Annuitair zonder gift'!I124-J124,M123-D124),0),0)</f>
        <v>0</v>
      </c>
      <c r="G124" s="4">
        <f>IF(M123*Invoer!$B$7/12&gt;=0,M123*Invoer!$B$7/12,0)</f>
        <v>0</v>
      </c>
      <c r="H124" s="4">
        <f>ABS(PMT(Invoer!$B$7/12,360-C124+1,IF(M123&gt;=0,M123,0),0))</f>
        <v>0</v>
      </c>
      <c r="I124" s="4">
        <f t="shared" si="9"/>
        <v>0</v>
      </c>
      <c r="J124" s="4">
        <f t="shared" si="10"/>
        <v>0</v>
      </c>
      <c r="K124" s="4">
        <f t="shared" si="13"/>
        <v>0</v>
      </c>
      <c r="L124" s="4">
        <f t="shared" si="14"/>
        <v>0</v>
      </c>
      <c r="M124" s="4">
        <f t="shared" si="17"/>
        <v>0</v>
      </c>
      <c r="N124" s="4">
        <f t="shared" si="15"/>
        <v>0</v>
      </c>
    </row>
    <row r="125" spans="1:14" x14ac:dyDescent="0.25">
      <c r="A125" s="15">
        <f t="shared" si="16"/>
        <v>45474</v>
      </c>
      <c r="B125">
        <f t="shared" si="11"/>
        <v>11</v>
      </c>
      <c r="C125">
        <v>124</v>
      </c>
      <c r="D125" s="4">
        <f t="shared" si="12"/>
        <v>0</v>
      </c>
      <c r="E125" s="4">
        <f>IF(ISNA(VLOOKUP(A125,'Extra aflossing'!A:F,3,0)),0,VLOOKUP(A125,'Extra aflossing'!A:F,3,0))</f>
        <v>0</v>
      </c>
      <c r="F125" s="4">
        <f>IF(A125&lt;=Invoer!$B$20,IF(M124&gt;=0,IF(M124&gt;=$H$2,'Annuitair zonder gift'!I125-J125,M124-D125),0),0)</f>
        <v>0</v>
      </c>
      <c r="G125" s="4">
        <f>IF(M124*Invoer!$B$7/12&gt;=0,M124*Invoer!$B$7/12,0)</f>
        <v>0</v>
      </c>
      <c r="H125" s="4">
        <f>ABS(PMT(Invoer!$B$7/12,360-C125+1,IF(M124&gt;=0,M124,0),0))</f>
        <v>0</v>
      </c>
      <c r="I125" s="4">
        <f t="shared" si="9"/>
        <v>0</v>
      </c>
      <c r="J125" s="4">
        <f t="shared" si="10"/>
        <v>0</v>
      </c>
      <c r="K125" s="4">
        <f t="shared" si="13"/>
        <v>0</v>
      </c>
      <c r="L125" s="4">
        <f t="shared" si="14"/>
        <v>0</v>
      </c>
      <c r="M125" s="4">
        <f t="shared" si="17"/>
        <v>0</v>
      </c>
      <c r="N125" s="4">
        <f t="shared" si="15"/>
        <v>0</v>
      </c>
    </row>
    <row r="126" spans="1:14" x14ac:dyDescent="0.25">
      <c r="A126" s="15">
        <f t="shared" si="16"/>
        <v>45505</v>
      </c>
      <c r="B126">
        <f t="shared" si="11"/>
        <v>11</v>
      </c>
      <c r="C126">
        <v>125</v>
      </c>
      <c r="D126" s="4">
        <f t="shared" si="12"/>
        <v>0</v>
      </c>
      <c r="E126" s="4">
        <f>IF(ISNA(VLOOKUP(A126,'Extra aflossing'!A:F,3,0)),0,VLOOKUP(A126,'Extra aflossing'!A:F,3,0))</f>
        <v>0</v>
      </c>
      <c r="F126" s="4">
        <f>IF(A126&lt;=Invoer!$B$20,IF(M125&gt;=0,IF(M125&gt;=$H$2,'Annuitair zonder gift'!I126-J126,M125-D126),0),0)</f>
        <v>0</v>
      </c>
      <c r="G126" s="4">
        <f>IF(M125*Invoer!$B$7/12&gt;=0,M125*Invoer!$B$7/12,0)</f>
        <v>0</v>
      </c>
      <c r="H126" s="4">
        <f>ABS(PMT(Invoer!$B$7/12,360-C126+1,IF(M125&gt;=0,M125,0),0))</f>
        <v>0</v>
      </c>
      <c r="I126" s="4">
        <f t="shared" si="9"/>
        <v>0</v>
      </c>
      <c r="J126" s="4">
        <f t="shared" si="10"/>
        <v>0</v>
      </c>
      <c r="K126" s="4">
        <f t="shared" si="13"/>
        <v>0</v>
      </c>
      <c r="L126" s="4">
        <f t="shared" si="14"/>
        <v>0</v>
      </c>
      <c r="M126" s="4">
        <f t="shared" si="17"/>
        <v>0</v>
      </c>
      <c r="N126" s="4">
        <f t="shared" si="15"/>
        <v>0</v>
      </c>
    </row>
    <row r="127" spans="1:14" x14ac:dyDescent="0.25">
      <c r="A127" s="15">
        <f t="shared" si="16"/>
        <v>45536</v>
      </c>
      <c r="B127">
        <f t="shared" si="11"/>
        <v>11</v>
      </c>
      <c r="C127">
        <v>126</v>
      </c>
      <c r="D127" s="4">
        <f t="shared" si="12"/>
        <v>0</v>
      </c>
      <c r="E127" s="4">
        <f>IF(ISNA(VLOOKUP(A127,'Extra aflossing'!A:F,3,0)),0,VLOOKUP(A127,'Extra aflossing'!A:F,3,0))</f>
        <v>0</v>
      </c>
      <c r="F127" s="4">
        <f>IF(A127&lt;=Invoer!$B$20,IF(M126&gt;=0,IF(M126&gt;=$H$2,'Annuitair zonder gift'!I127-J127,M126-D127),0),0)</f>
        <v>0</v>
      </c>
      <c r="G127" s="4">
        <f>IF(M126*Invoer!$B$7/12&gt;=0,M126*Invoer!$B$7/12,0)</f>
        <v>0</v>
      </c>
      <c r="H127" s="4">
        <f>ABS(PMT(Invoer!$B$7/12,360-C127+1,IF(M126&gt;=0,M126,0),0))</f>
        <v>0</v>
      </c>
      <c r="I127" s="4">
        <f t="shared" si="9"/>
        <v>0</v>
      </c>
      <c r="J127" s="4">
        <f t="shared" si="10"/>
        <v>0</v>
      </c>
      <c r="K127" s="4">
        <f t="shared" si="13"/>
        <v>0</v>
      </c>
      <c r="L127" s="4">
        <f t="shared" si="14"/>
        <v>0</v>
      </c>
      <c r="M127" s="4">
        <f t="shared" si="17"/>
        <v>0</v>
      </c>
      <c r="N127" s="4">
        <f t="shared" si="15"/>
        <v>0</v>
      </c>
    </row>
    <row r="128" spans="1:14" x14ac:dyDescent="0.25">
      <c r="A128" s="15">
        <f t="shared" si="16"/>
        <v>45566</v>
      </c>
      <c r="B128">
        <f t="shared" si="11"/>
        <v>11</v>
      </c>
      <c r="C128">
        <v>127</v>
      </c>
      <c r="D128" s="4">
        <f t="shared" si="12"/>
        <v>0</v>
      </c>
      <c r="E128" s="4">
        <f>IF(ISNA(VLOOKUP(A128,'Extra aflossing'!A:F,3,0)),0,VLOOKUP(A128,'Extra aflossing'!A:F,3,0))</f>
        <v>0</v>
      </c>
      <c r="F128" s="4">
        <f>IF(A128&lt;=Invoer!$B$20,IF(M127&gt;=0,IF(M127&gt;=$H$2,'Annuitair zonder gift'!I128-J128,M127-D128),0),0)</f>
        <v>0</v>
      </c>
      <c r="G128" s="4">
        <f>IF(M127*Invoer!$B$7/12&gt;=0,M127*Invoer!$B$7/12,0)</f>
        <v>0</v>
      </c>
      <c r="H128" s="4">
        <f>ABS(PMT(Invoer!$B$7/12,360-C128+1,IF(M127&gt;=0,M127,0),0))</f>
        <v>0</v>
      </c>
      <c r="I128" s="4">
        <f t="shared" si="9"/>
        <v>0</v>
      </c>
      <c r="J128" s="4">
        <f t="shared" si="10"/>
        <v>0</v>
      </c>
      <c r="K128" s="4">
        <f t="shared" si="13"/>
        <v>0</v>
      </c>
      <c r="L128" s="4">
        <f t="shared" si="14"/>
        <v>0</v>
      </c>
      <c r="M128" s="4">
        <f t="shared" si="17"/>
        <v>0</v>
      </c>
      <c r="N128" s="4">
        <f t="shared" si="15"/>
        <v>0</v>
      </c>
    </row>
    <row r="129" spans="1:14" x14ac:dyDescent="0.25">
      <c r="A129" s="15">
        <f t="shared" si="16"/>
        <v>45597</v>
      </c>
      <c r="B129">
        <f t="shared" si="11"/>
        <v>11</v>
      </c>
      <c r="C129">
        <v>128</v>
      </c>
      <c r="D129" s="4">
        <f t="shared" si="12"/>
        <v>0</v>
      </c>
      <c r="E129" s="4">
        <f>IF(ISNA(VLOOKUP(A129,'Extra aflossing'!A:F,3,0)),0,VLOOKUP(A129,'Extra aflossing'!A:F,3,0))</f>
        <v>0</v>
      </c>
      <c r="F129" s="4">
        <f>IF(A129&lt;=Invoer!$B$20,IF(M128&gt;=0,IF(M128&gt;=$H$2,'Annuitair zonder gift'!I129-J129,M128-D129),0),0)</f>
        <v>0</v>
      </c>
      <c r="G129" s="4">
        <f>IF(M128*Invoer!$B$7/12&gt;=0,M128*Invoer!$B$7/12,0)</f>
        <v>0</v>
      </c>
      <c r="H129" s="4">
        <f>ABS(PMT(Invoer!$B$7/12,360-C129+1,IF(M128&gt;=0,M128,0),0))</f>
        <v>0</v>
      </c>
      <c r="I129" s="4">
        <f t="shared" si="9"/>
        <v>0</v>
      </c>
      <c r="J129" s="4">
        <f t="shared" si="10"/>
        <v>0</v>
      </c>
      <c r="K129" s="4">
        <f t="shared" si="13"/>
        <v>0</v>
      </c>
      <c r="L129" s="4">
        <f t="shared" si="14"/>
        <v>0</v>
      </c>
      <c r="M129" s="4">
        <f t="shared" si="17"/>
        <v>0</v>
      </c>
      <c r="N129" s="4">
        <f t="shared" si="15"/>
        <v>0</v>
      </c>
    </row>
    <row r="130" spans="1:14" x14ac:dyDescent="0.25">
      <c r="A130" s="15">
        <f t="shared" si="16"/>
        <v>45627</v>
      </c>
      <c r="B130">
        <f t="shared" si="11"/>
        <v>11</v>
      </c>
      <c r="C130">
        <v>129</v>
      </c>
      <c r="D130" s="4">
        <f t="shared" si="12"/>
        <v>0</v>
      </c>
      <c r="E130" s="4">
        <f>IF(ISNA(VLOOKUP(A130,'Extra aflossing'!A:F,3,0)),0,VLOOKUP(A130,'Extra aflossing'!A:F,3,0))</f>
        <v>0</v>
      </c>
      <c r="F130" s="4">
        <f>IF(A130&lt;=Invoer!$B$20,IF(M129&gt;=0,IF(M129&gt;=$H$2,'Annuitair zonder gift'!I130-J130,M129-D130),0),0)</f>
        <v>0</v>
      </c>
      <c r="G130" s="4">
        <f>IF(M129*Invoer!$B$7/12&gt;=0,M129*Invoer!$B$7/12,0)</f>
        <v>0</v>
      </c>
      <c r="H130" s="4">
        <f>ABS(PMT(Invoer!$B$7/12,360-C130+1,IF(M129&gt;=0,M129,0),0))</f>
        <v>0</v>
      </c>
      <c r="I130" s="4">
        <f t="shared" ref="I130:I193" si="18">IF(G130-(Eigenwoningforfait/12)&lt;=0,0,(G130-(Eigenwoningforfait/12))*Belastingpercentage)</f>
        <v>0</v>
      </c>
      <c r="J130" s="4">
        <f t="shared" ref="J130:J193" si="19">H130-I130</f>
        <v>0</v>
      </c>
      <c r="K130" s="4">
        <f t="shared" si="13"/>
        <v>0</v>
      </c>
      <c r="L130" s="4">
        <f t="shared" si="14"/>
        <v>0</v>
      </c>
      <c r="M130" s="4">
        <f t="shared" si="17"/>
        <v>0</v>
      </c>
      <c r="N130" s="4">
        <f t="shared" si="15"/>
        <v>0</v>
      </c>
    </row>
    <row r="131" spans="1:14" x14ac:dyDescent="0.25">
      <c r="A131" s="15">
        <f t="shared" si="16"/>
        <v>45658</v>
      </c>
      <c r="B131">
        <f t="shared" ref="B131:B194" si="20">CEILING(C131/12,1)</f>
        <v>11</v>
      </c>
      <c r="C131">
        <v>130</v>
      </c>
      <c r="D131" s="4">
        <f t="shared" ref="D131:D194" si="21">H131-G131</f>
        <v>0</v>
      </c>
      <c r="E131" s="4">
        <f>IF(ISNA(VLOOKUP(A131,'Extra aflossing'!A:F,3,0)),0,VLOOKUP(A131,'Extra aflossing'!A:F,3,0))</f>
        <v>0</v>
      </c>
      <c r="F131" s="4">
        <f>IF(A131&lt;=Invoer!$B$20,IF(M130&gt;=0,IF(M130&gt;=$H$2,'Annuitair zonder gift'!I131-J131,M130-D131),0),0)</f>
        <v>0</v>
      </c>
      <c r="G131" s="4">
        <f>IF(M130*Invoer!$B$7/12&gt;=0,M130*Invoer!$B$7/12,0)</f>
        <v>0</v>
      </c>
      <c r="H131" s="4">
        <f>ABS(PMT(Invoer!$B$7/12,360-C131+1,IF(M130&gt;=0,M130,0),0))</f>
        <v>0</v>
      </c>
      <c r="I131" s="4">
        <f t="shared" si="18"/>
        <v>0</v>
      </c>
      <c r="J131" s="4">
        <f t="shared" si="19"/>
        <v>0</v>
      </c>
      <c r="K131" s="4">
        <f t="shared" ref="K131:K194" si="22">SUM(F131,H131)</f>
        <v>0</v>
      </c>
      <c r="L131" s="4">
        <f t="shared" ref="L131:L194" si="23">K131-I131</f>
        <v>0</v>
      </c>
      <c r="M131" s="4">
        <f t="shared" si="17"/>
        <v>0</v>
      </c>
      <c r="N131" s="4">
        <f t="shared" ref="N131:N194" si="24">SUM(E131,F131,H131)</f>
        <v>0</v>
      </c>
    </row>
    <row r="132" spans="1:14" x14ac:dyDescent="0.25">
      <c r="A132" s="15">
        <f t="shared" ref="A132:A195" si="25">DATE(YEAR(A131),MONTH(A131)+1,DAY(A131))</f>
        <v>45689</v>
      </c>
      <c r="B132">
        <f t="shared" si="20"/>
        <v>11</v>
      </c>
      <c r="C132">
        <v>131</v>
      </c>
      <c r="D132" s="4">
        <f t="shared" si="21"/>
        <v>0</v>
      </c>
      <c r="E132" s="4">
        <f>IF(ISNA(VLOOKUP(A132,'Extra aflossing'!A:F,3,0)),0,VLOOKUP(A132,'Extra aflossing'!A:F,3,0))</f>
        <v>0</v>
      </c>
      <c r="F132" s="4">
        <f>IF(A132&lt;=Invoer!$B$20,IF(M131&gt;=0,IF(M131&gt;=$H$2,'Annuitair zonder gift'!I132-J132,M131-D132),0),0)</f>
        <v>0</v>
      </c>
      <c r="G132" s="4">
        <f>IF(M131*Invoer!$B$7/12&gt;=0,M131*Invoer!$B$7/12,0)</f>
        <v>0</v>
      </c>
      <c r="H132" s="4">
        <f>ABS(PMT(Invoer!$B$7/12,360-C132+1,IF(M131&gt;=0,M131,0),0))</f>
        <v>0</v>
      </c>
      <c r="I132" s="4">
        <f t="shared" si="18"/>
        <v>0</v>
      </c>
      <c r="J132" s="4">
        <f t="shared" si="19"/>
        <v>0</v>
      </c>
      <c r="K132" s="4">
        <f t="shared" si="22"/>
        <v>0</v>
      </c>
      <c r="L132" s="4">
        <f t="shared" si="23"/>
        <v>0</v>
      </c>
      <c r="M132" s="4">
        <f t="shared" ref="M132:M195" si="26">M131-D132-E132-F132</f>
        <v>0</v>
      </c>
      <c r="N132" s="4">
        <f t="shared" si="24"/>
        <v>0</v>
      </c>
    </row>
    <row r="133" spans="1:14" x14ac:dyDescent="0.25">
      <c r="A133" s="15">
        <f t="shared" si="25"/>
        <v>45717</v>
      </c>
      <c r="B133">
        <f t="shared" si="20"/>
        <v>11</v>
      </c>
      <c r="C133">
        <v>132</v>
      </c>
      <c r="D133" s="4">
        <f t="shared" si="21"/>
        <v>0</v>
      </c>
      <c r="E133" s="4">
        <f>IF(ISNA(VLOOKUP(A133,'Extra aflossing'!A:F,3,0)),0,VLOOKUP(A133,'Extra aflossing'!A:F,3,0))</f>
        <v>0</v>
      </c>
      <c r="F133" s="4">
        <f>IF(A133&lt;=Invoer!$B$20,IF(M132&gt;=0,IF(M132&gt;=$H$2,'Annuitair zonder gift'!I133-J133,M132-D133),0),0)</f>
        <v>0</v>
      </c>
      <c r="G133" s="4">
        <f>IF(M132*Invoer!$B$7/12&gt;=0,M132*Invoer!$B$7/12,0)</f>
        <v>0</v>
      </c>
      <c r="H133" s="4">
        <f>ABS(PMT(Invoer!$B$7/12,360-C133+1,IF(M132&gt;=0,M132,0),0))</f>
        <v>0</v>
      </c>
      <c r="I133" s="4">
        <f t="shared" si="18"/>
        <v>0</v>
      </c>
      <c r="J133" s="4">
        <f t="shared" si="19"/>
        <v>0</v>
      </c>
      <c r="K133" s="4">
        <f t="shared" si="22"/>
        <v>0</v>
      </c>
      <c r="L133" s="4">
        <f t="shared" si="23"/>
        <v>0</v>
      </c>
      <c r="M133" s="4">
        <f t="shared" si="26"/>
        <v>0</v>
      </c>
      <c r="N133" s="4">
        <f t="shared" si="24"/>
        <v>0</v>
      </c>
    </row>
    <row r="134" spans="1:14" x14ac:dyDescent="0.25">
      <c r="A134" s="15">
        <f t="shared" si="25"/>
        <v>45748</v>
      </c>
      <c r="B134">
        <f t="shared" si="20"/>
        <v>12</v>
      </c>
      <c r="C134">
        <v>133</v>
      </c>
      <c r="D134" s="4">
        <f t="shared" si="21"/>
        <v>0</v>
      </c>
      <c r="E134" s="4">
        <f>IF(ISNA(VLOOKUP(A134,'Extra aflossing'!A:F,3,0)),0,VLOOKUP(A134,'Extra aflossing'!A:F,3,0))</f>
        <v>0</v>
      </c>
      <c r="F134" s="4">
        <f>IF(A134&lt;=Invoer!$B$20,IF(M133&gt;=0,IF(M133&gt;=$H$2,'Annuitair zonder gift'!I134-J134,M133-D134),0),0)</f>
        <v>0</v>
      </c>
      <c r="G134" s="4">
        <f>IF(M133*Invoer!$B$7/12&gt;=0,M133*Invoer!$B$7/12,0)</f>
        <v>0</v>
      </c>
      <c r="H134" s="4">
        <f>ABS(PMT(Invoer!$B$7/12,360-C134+1,IF(M133&gt;=0,M133,0),0))</f>
        <v>0</v>
      </c>
      <c r="I134" s="4">
        <f t="shared" si="18"/>
        <v>0</v>
      </c>
      <c r="J134" s="4">
        <f t="shared" si="19"/>
        <v>0</v>
      </c>
      <c r="K134" s="4">
        <f t="shared" si="22"/>
        <v>0</v>
      </c>
      <c r="L134" s="4">
        <f t="shared" si="23"/>
        <v>0</v>
      </c>
      <c r="M134" s="4">
        <f t="shared" si="26"/>
        <v>0</v>
      </c>
      <c r="N134" s="4">
        <f t="shared" si="24"/>
        <v>0</v>
      </c>
    </row>
    <row r="135" spans="1:14" x14ac:dyDescent="0.25">
      <c r="A135" s="15">
        <f t="shared" si="25"/>
        <v>45778</v>
      </c>
      <c r="B135">
        <f t="shared" si="20"/>
        <v>12</v>
      </c>
      <c r="C135">
        <v>134</v>
      </c>
      <c r="D135" s="4">
        <f t="shared" si="21"/>
        <v>0</v>
      </c>
      <c r="E135" s="4">
        <f>IF(ISNA(VLOOKUP(A135,'Extra aflossing'!A:F,3,0)),0,VLOOKUP(A135,'Extra aflossing'!A:F,3,0))</f>
        <v>0</v>
      </c>
      <c r="F135" s="4">
        <f>IF(A135&lt;=Invoer!$B$20,IF(M134&gt;=0,IF(M134&gt;=$H$2,'Annuitair zonder gift'!I135-J135,M134-D135),0),0)</f>
        <v>0</v>
      </c>
      <c r="G135" s="4">
        <f>IF(M134*Invoer!$B$7/12&gt;=0,M134*Invoer!$B$7/12,0)</f>
        <v>0</v>
      </c>
      <c r="H135" s="4">
        <f>ABS(PMT(Invoer!$B$7/12,360-C135+1,IF(M134&gt;=0,M134,0),0))</f>
        <v>0</v>
      </c>
      <c r="I135" s="4">
        <f t="shared" si="18"/>
        <v>0</v>
      </c>
      <c r="J135" s="4">
        <f t="shared" si="19"/>
        <v>0</v>
      </c>
      <c r="K135" s="4">
        <f t="shared" si="22"/>
        <v>0</v>
      </c>
      <c r="L135" s="4">
        <f t="shared" si="23"/>
        <v>0</v>
      </c>
      <c r="M135" s="4">
        <f t="shared" si="26"/>
        <v>0</v>
      </c>
      <c r="N135" s="4">
        <f t="shared" si="24"/>
        <v>0</v>
      </c>
    </row>
    <row r="136" spans="1:14" x14ac:dyDescent="0.25">
      <c r="A136" s="15">
        <f t="shared" si="25"/>
        <v>45809</v>
      </c>
      <c r="B136">
        <f t="shared" si="20"/>
        <v>12</v>
      </c>
      <c r="C136">
        <v>135</v>
      </c>
      <c r="D136" s="4">
        <f t="shared" si="21"/>
        <v>0</v>
      </c>
      <c r="E136" s="4">
        <f>IF(ISNA(VLOOKUP(A136,'Extra aflossing'!A:F,3,0)),0,VLOOKUP(A136,'Extra aflossing'!A:F,3,0))</f>
        <v>0</v>
      </c>
      <c r="F136" s="4">
        <f>IF(A136&lt;=Invoer!$B$20,IF(M135&gt;=0,IF(M135&gt;=$H$2,'Annuitair zonder gift'!I136-J136,M135-D136),0),0)</f>
        <v>0</v>
      </c>
      <c r="G136" s="4">
        <f>IF(M135*Invoer!$B$7/12&gt;=0,M135*Invoer!$B$7/12,0)</f>
        <v>0</v>
      </c>
      <c r="H136" s="4">
        <f>ABS(PMT(Invoer!$B$7/12,360-C136+1,IF(M135&gt;=0,M135,0),0))</f>
        <v>0</v>
      </c>
      <c r="I136" s="4">
        <f t="shared" si="18"/>
        <v>0</v>
      </c>
      <c r="J136" s="4">
        <f t="shared" si="19"/>
        <v>0</v>
      </c>
      <c r="K136" s="4">
        <f t="shared" si="22"/>
        <v>0</v>
      </c>
      <c r="L136" s="4">
        <f t="shared" si="23"/>
        <v>0</v>
      </c>
      <c r="M136" s="4">
        <f t="shared" si="26"/>
        <v>0</v>
      </c>
      <c r="N136" s="4">
        <f t="shared" si="24"/>
        <v>0</v>
      </c>
    </row>
    <row r="137" spans="1:14" x14ac:dyDescent="0.25">
      <c r="A137" s="15">
        <f t="shared" si="25"/>
        <v>45839</v>
      </c>
      <c r="B137">
        <f t="shared" si="20"/>
        <v>12</v>
      </c>
      <c r="C137">
        <v>136</v>
      </c>
      <c r="D137" s="4">
        <f t="shared" si="21"/>
        <v>0</v>
      </c>
      <c r="E137" s="4">
        <f>IF(ISNA(VLOOKUP(A137,'Extra aflossing'!A:F,3,0)),0,VLOOKUP(A137,'Extra aflossing'!A:F,3,0))</f>
        <v>0</v>
      </c>
      <c r="F137" s="4">
        <f>IF(A137&lt;=Invoer!$B$20,IF(M136&gt;=0,IF(M136&gt;=$H$2,'Annuitair zonder gift'!I137-J137,M136-D137),0),0)</f>
        <v>0</v>
      </c>
      <c r="G137" s="4">
        <f>IF(M136*Invoer!$B$7/12&gt;=0,M136*Invoer!$B$7/12,0)</f>
        <v>0</v>
      </c>
      <c r="H137" s="4">
        <f>ABS(PMT(Invoer!$B$7/12,360-C137+1,IF(M136&gt;=0,M136,0),0))</f>
        <v>0</v>
      </c>
      <c r="I137" s="4">
        <f t="shared" si="18"/>
        <v>0</v>
      </c>
      <c r="J137" s="4">
        <f t="shared" si="19"/>
        <v>0</v>
      </c>
      <c r="K137" s="4">
        <f t="shared" si="22"/>
        <v>0</v>
      </c>
      <c r="L137" s="4">
        <f t="shared" si="23"/>
        <v>0</v>
      </c>
      <c r="M137" s="4">
        <f t="shared" si="26"/>
        <v>0</v>
      </c>
      <c r="N137" s="4">
        <f t="shared" si="24"/>
        <v>0</v>
      </c>
    </row>
    <row r="138" spans="1:14" x14ac:dyDescent="0.25">
      <c r="A138" s="15">
        <f t="shared" si="25"/>
        <v>45870</v>
      </c>
      <c r="B138">
        <f t="shared" si="20"/>
        <v>12</v>
      </c>
      <c r="C138">
        <v>137</v>
      </c>
      <c r="D138" s="4">
        <f t="shared" si="21"/>
        <v>0</v>
      </c>
      <c r="E138" s="4">
        <f>IF(ISNA(VLOOKUP(A138,'Extra aflossing'!A:F,3,0)),0,VLOOKUP(A138,'Extra aflossing'!A:F,3,0))</f>
        <v>0</v>
      </c>
      <c r="F138" s="4">
        <f>IF(A138&lt;=Invoer!$B$20,IF(M137&gt;=0,IF(M137&gt;=$H$2,'Annuitair zonder gift'!I138-J138,M137-D138),0),0)</f>
        <v>0</v>
      </c>
      <c r="G138" s="4">
        <f>IF(M137*Invoer!$B$7/12&gt;=0,M137*Invoer!$B$7/12,0)</f>
        <v>0</v>
      </c>
      <c r="H138" s="4">
        <f>ABS(PMT(Invoer!$B$7/12,360-C138+1,IF(M137&gt;=0,M137,0),0))</f>
        <v>0</v>
      </c>
      <c r="I138" s="4">
        <f t="shared" si="18"/>
        <v>0</v>
      </c>
      <c r="J138" s="4">
        <f t="shared" si="19"/>
        <v>0</v>
      </c>
      <c r="K138" s="4">
        <f t="shared" si="22"/>
        <v>0</v>
      </c>
      <c r="L138" s="4">
        <f t="shared" si="23"/>
        <v>0</v>
      </c>
      <c r="M138" s="4">
        <f t="shared" si="26"/>
        <v>0</v>
      </c>
      <c r="N138" s="4">
        <f t="shared" si="24"/>
        <v>0</v>
      </c>
    </row>
    <row r="139" spans="1:14" x14ac:dyDescent="0.25">
      <c r="A139" s="15">
        <f t="shared" si="25"/>
        <v>45901</v>
      </c>
      <c r="B139">
        <f t="shared" si="20"/>
        <v>12</v>
      </c>
      <c r="C139">
        <v>138</v>
      </c>
      <c r="D139" s="4">
        <f t="shared" si="21"/>
        <v>0</v>
      </c>
      <c r="E139" s="4">
        <f>IF(ISNA(VLOOKUP(A139,'Extra aflossing'!A:F,3,0)),0,VLOOKUP(A139,'Extra aflossing'!A:F,3,0))</f>
        <v>0</v>
      </c>
      <c r="F139" s="4">
        <f>IF(A139&lt;=Invoer!$B$20,IF(M138&gt;=0,IF(M138&gt;=$H$2,'Annuitair zonder gift'!I139-J139,M138-D139),0),0)</f>
        <v>0</v>
      </c>
      <c r="G139" s="4">
        <f>IF(M138*Invoer!$B$7/12&gt;=0,M138*Invoer!$B$7/12,0)</f>
        <v>0</v>
      </c>
      <c r="H139" s="4">
        <f>ABS(PMT(Invoer!$B$7/12,360-C139+1,IF(M138&gt;=0,M138,0),0))</f>
        <v>0</v>
      </c>
      <c r="I139" s="4">
        <f t="shared" si="18"/>
        <v>0</v>
      </c>
      <c r="J139" s="4">
        <f t="shared" si="19"/>
        <v>0</v>
      </c>
      <c r="K139" s="4">
        <f t="shared" si="22"/>
        <v>0</v>
      </c>
      <c r="L139" s="4">
        <f t="shared" si="23"/>
        <v>0</v>
      </c>
      <c r="M139" s="4">
        <f t="shared" si="26"/>
        <v>0</v>
      </c>
      <c r="N139" s="4">
        <f t="shared" si="24"/>
        <v>0</v>
      </c>
    </row>
    <row r="140" spans="1:14" x14ac:dyDescent="0.25">
      <c r="A140" s="15">
        <f t="shared" si="25"/>
        <v>45931</v>
      </c>
      <c r="B140">
        <f t="shared" si="20"/>
        <v>12</v>
      </c>
      <c r="C140">
        <v>139</v>
      </c>
      <c r="D140" s="4">
        <f t="shared" si="21"/>
        <v>0</v>
      </c>
      <c r="E140" s="4">
        <f>IF(ISNA(VLOOKUP(A140,'Extra aflossing'!A:F,3,0)),0,VLOOKUP(A140,'Extra aflossing'!A:F,3,0))</f>
        <v>0</v>
      </c>
      <c r="F140" s="4">
        <f>IF(A140&lt;=Invoer!$B$20,IF(M139&gt;=0,IF(M139&gt;=$H$2,'Annuitair zonder gift'!I140-J140,M139-D140),0),0)</f>
        <v>0</v>
      </c>
      <c r="G140" s="4">
        <f>IF(M139*Invoer!$B$7/12&gt;=0,M139*Invoer!$B$7/12,0)</f>
        <v>0</v>
      </c>
      <c r="H140" s="4">
        <f>ABS(PMT(Invoer!$B$7/12,360-C140+1,IF(M139&gt;=0,M139,0),0))</f>
        <v>0</v>
      </c>
      <c r="I140" s="4">
        <f t="shared" si="18"/>
        <v>0</v>
      </c>
      <c r="J140" s="4">
        <f t="shared" si="19"/>
        <v>0</v>
      </c>
      <c r="K140" s="4">
        <f t="shared" si="22"/>
        <v>0</v>
      </c>
      <c r="L140" s="4">
        <f t="shared" si="23"/>
        <v>0</v>
      </c>
      <c r="M140" s="4">
        <f t="shared" si="26"/>
        <v>0</v>
      </c>
      <c r="N140" s="4">
        <f t="shared" si="24"/>
        <v>0</v>
      </c>
    </row>
    <row r="141" spans="1:14" x14ac:dyDescent="0.25">
      <c r="A141" s="15">
        <f t="shared" si="25"/>
        <v>45962</v>
      </c>
      <c r="B141">
        <f t="shared" si="20"/>
        <v>12</v>
      </c>
      <c r="C141">
        <v>140</v>
      </c>
      <c r="D141" s="4">
        <f t="shared" si="21"/>
        <v>0</v>
      </c>
      <c r="E141" s="4">
        <f>IF(ISNA(VLOOKUP(A141,'Extra aflossing'!A:F,3,0)),0,VLOOKUP(A141,'Extra aflossing'!A:F,3,0))</f>
        <v>0</v>
      </c>
      <c r="F141" s="4">
        <f>IF(A141&lt;=Invoer!$B$20,IF(M140&gt;=0,IF(M140&gt;=$H$2,'Annuitair zonder gift'!I141-J141,M140-D141),0),0)</f>
        <v>0</v>
      </c>
      <c r="G141" s="4">
        <f>IF(M140*Invoer!$B$7/12&gt;=0,M140*Invoer!$B$7/12,0)</f>
        <v>0</v>
      </c>
      <c r="H141" s="4">
        <f>ABS(PMT(Invoer!$B$7/12,360-C141+1,IF(M140&gt;=0,M140,0),0))</f>
        <v>0</v>
      </c>
      <c r="I141" s="4">
        <f t="shared" si="18"/>
        <v>0</v>
      </c>
      <c r="J141" s="4">
        <f t="shared" si="19"/>
        <v>0</v>
      </c>
      <c r="K141" s="4">
        <f t="shared" si="22"/>
        <v>0</v>
      </c>
      <c r="L141" s="4">
        <f t="shared" si="23"/>
        <v>0</v>
      </c>
      <c r="M141" s="4">
        <f t="shared" si="26"/>
        <v>0</v>
      </c>
      <c r="N141" s="4">
        <f t="shared" si="24"/>
        <v>0</v>
      </c>
    </row>
    <row r="142" spans="1:14" x14ac:dyDescent="0.25">
      <c r="A142" s="15">
        <f t="shared" si="25"/>
        <v>45992</v>
      </c>
      <c r="B142">
        <f t="shared" si="20"/>
        <v>12</v>
      </c>
      <c r="C142">
        <v>141</v>
      </c>
      <c r="D142" s="4">
        <f t="shared" si="21"/>
        <v>0</v>
      </c>
      <c r="E142" s="4">
        <f>IF(ISNA(VLOOKUP(A142,'Extra aflossing'!A:F,3,0)),0,VLOOKUP(A142,'Extra aflossing'!A:F,3,0))</f>
        <v>0</v>
      </c>
      <c r="F142" s="4">
        <f>IF(A142&lt;=Invoer!$B$20,IF(M141&gt;=0,IF(M141&gt;=$H$2,'Annuitair zonder gift'!I142-J142,M141-D142),0),0)</f>
        <v>0</v>
      </c>
      <c r="G142" s="4">
        <f>IF(M141*Invoer!$B$7/12&gt;=0,M141*Invoer!$B$7/12,0)</f>
        <v>0</v>
      </c>
      <c r="H142" s="4">
        <f>ABS(PMT(Invoer!$B$7/12,360-C142+1,IF(M141&gt;=0,M141,0),0))</f>
        <v>0</v>
      </c>
      <c r="I142" s="4">
        <f t="shared" si="18"/>
        <v>0</v>
      </c>
      <c r="J142" s="4">
        <f t="shared" si="19"/>
        <v>0</v>
      </c>
      <c r="K142" s="4">
        <f t="shared" si="22"/>
        <v>0</v>
      </c>
      <c r="L142" s="4">
        <f t="shared" si="23"/>
        <v>0</v>
      </c>
      <c r="M142" s="4">
        <f t="shared" si="26"/>
        <v>0</v>
      </c>
      <c r="N142" s="4">
        <f t="shared" si="24"/>
        <v>0</v>
      </c>
    </row>
    <row r="143" spans="1:14" x14ac:dyDescent="0.25">
      <c r="A143" s="15">
        <f t="shared" si="25"/>
        <v>46023</v>
      </c>
      <c r="B143">
        <f t="shared" si="20"/>
        <v>12</v>
      </c>
      <c r="C143">
        <v>142</v>
      </c>
      <c r="D143" s="4">
        <f t="shared" si="21"/>
        <v>0</v>
      </c>
      <c r="E143" s="4">
        <f>IF(ISNA(VLOOKUP(A143,'Extra aflossing'!A:F,3,0)),0,VLOOKUP(A143,'Extra aflossing'!A:F,3,0))</f>
        <v>0</v>
      </c>
      <c r="F143" s="4">
        <f>IF(A143&lt;=Invoer!$B$20,IF(M142&gt;=0,IF(M142&gt;=$H$2,'Annuitair zonder gift'!I143-J143,M142-D143),0),0)</f>
        <v>0</v>
      </c>
      <c r="G143" s="4">
        <f>IF(M142*Invoer!$B$7/12&gt;=0,M142*Invoer!$B$7/12,0)</f>
        <v>0</v>
      </c>
      <c r="H143" s="4">
        <f>ABS(PMT(Invoer!$B$7/12,360-C143+1,IF(M142&gt;=0,M142,0),0))</f>
        <v>0</v>
      </c>
      <c r="I143" s="4">
        <f t="shared" si="18"/>
        <v>0</v>
      </c>
      <c r="J143" s="4">
        <f t="shared" si="19"/>
        <v>0</v>
      </c>
      <c r="K143" s="4">
        <f t="shared" si="22"/>
        <v>0</v>
      </c>
      <c r="L143" s="4">
        <f t="shared" si="23"/>
        <v>0</v>
      </c>
      <c r="M143" s="4">
        <f t="shared" si="26"/>
        <v>0</v>
      </c>
      <c r="N143" s="4">
        <f t="shared" si="24"/>
        <v>0</v>
      </c>
    </row>
    <row r="144" spans="1:14" x14ac:dyDescent="0.25">
      <c r="A144" s="15">
        <f t="shared" si="25"/>
        <v>46054</v>
      </c>
      <c r="B144">
        <f t="shared" si="20"/>
        <v>12</v>
      </c>
      <c r="C144">
        <v>143</v>
      </c>
      <c r="D144" s="4">
        <f t="shared" si="21"/>
        <v>0</v>
      </c>
      <c r="E144" s="4">
        <f>IF(ISNA(VLOOKUP(A144,'Extra aflossing'!A:F,3,0)),0,VLOOKUP(A144,'Extra aflossing'!A:F,3,0))</f>
        <v>0</v>
      </c>
      <c r="F144" s="4">
        <f>IF(A144&lt;=Invoer!$B$20,IF(M143&gt;=0,IF(M143&gt;=$H$2,'Annuitair zonder gift'!I144-J144,M143-D144),0),0)</f>
        <v>0</v>
      </c>
      <c r="G144" s="4">
        <f>IF(M143*Invoer!$B$7/12&gt;=0,M143*Invoer!$B$7/12,0)</f>
        <v>0</v>
      </c>
      <c r="H144" s="4">
        <f>ABS(PMT(Invoer!$B$7/12,360-C144+1,IF(M143&gt;=0,M143,0),0))</f>
        <v>0</v>
      </c>
      <c r="I144" s="4">
        <f t="shared" si="18"/>
        <v>0</v>
      </c>
      <c r="J144" s="4">
        <f t="shared" si="19"/>
        <v>0</v>
      </c>
      <c r="K144" s="4">
        <f t="shared" si="22"/>
        <v>0</v>
      </c>
      <c r="L144" s="4">
        <f t="shared" si="23"/>
        <v>0</v>
      </c>
      <c r="M144" s="4">
        <f t="shared" si="26"/>
        <v>0</v>
      </c>
      <c r="N144" s="4">
        <f t="shared" si="24"/>
        <v>0</v>
      </c>
    </row>
    <row r="145" spans="1:14" x14ac:dyDescent="0.25">
      <c r="A145" s="15">
        <f t="shared" si="25"/>
        <v>46082</v>
      </c>
      <c r="B145">
        <f t="shared" si="20"/>
        <v>12</v>
      </c>
      <c r="C145">
        <v>144</v>
      </c>
      <c r="D145" s="4">
        <f t="shared" si="21"/>
        <v>0</v>
      </c>
      <c r="E145" s="4">
        <f>IF(ISNA(VLOOKUP(A145,'Extra aflossing'!A:F,3,0)),0,VLOOKUP(A145,'Extra aflossing'!A:F,3,0))</f>
        <v>0</v>
      </c>
      <c r="F145" s="4">
        <f>IF(A145&lt;=Invoer!$B$20,IF(M144&gt;=0,IF(M144&gt;=$H$2,'Annuitair zonder gift'!I145-J145,M144-D145),0),0)</f>
        <v>0</v>
      </c>
      <c r="G145" s="4">
        <f>IF(M144*Invoer!$B$7/12&gt;=0,M144*Invoer!$B$7/12,0)</f>
        <v>0</v>
      </c>
      <c r="H145" s="4">
        <f>ABS(PMT(Invoer!$B$7/12,360-C145+1,IF(M144&gt;=0,M144,0),0))</f>
        <v>0</v>
      </c>
      <c r="I145" s="4">
        <f t="shared" si="18"/>
        <v>0</v>
      </c>
      <c r="J145" s="4">
        <f t="shared" si="19"/>
        <v>0</v>
      </c>
      <c r="K145" s="4">
        <f t="shared" si="22"/>
        <v>0</v>
      </c>
      <c r="L145" s="4">
        <f t="shared" si="23"/>
        <v>0</v>
      </c>
      <c r="M145" s="4">
        <f t="shared" si="26"/>
        <v>0</v>
      </c>
      <c r="N145" s="4">
        <f t="shared" si="24"/>
        <v>0</v>
      </c>
    </row>
    <row r="146" spans="1:14" x14ac:dyDescent="0.25">
      <c r="A146" s="15">
        <f t="shared" si="25"/>
        <v>46113</v>
      </c>
      <c r="B146">
        <f t="shared" si="20"/>
        <v>13</v>
      </c>
      <c r="C146">
        <v>145</v>
      </c>
      <c r="D146" s="4">
        <f t="shared" si="21"/>
        <v>0</v>
      </c>
      <c r="E146" s="4">
        <f>IF(ISNA(VLOOKUP(A146,'Extra aflossing'!A:F,3,0)),0,VLOOKUP(A146,'Extra aflossing'!A:F,3,0))</f>
        <v>0</v>
      </c>
      <c r="F146" s="4">
        <f>IF(A146&lt;=Invoer!$B$20,IF(M145&gt;=0,IF(M145&gt;=$H$2,'Annuitair zonder gift'!I146-J146,M145-D146),0),0)</f>
        <v>0</v>
      </c>
      <c r="G146" s="4">
        <f>IF(M145*Invoer!$B$7/12&gt;=0,M145*Invoer!$B$7/12,0)</f>
        <v>0</v>
      </c>
      <c r="H146" s="4">
        <f>ABS(PMT(Invoer!$B$7/12,360-C146+1,IF(M145&gt;=0,M145,0),0))</f>
        <v>0</v>
      </c>
      <c r="I146" s="4">
        <f t="shared" si="18"/>
        <v>0</v>
      </c>
      <c r="J146" s="4">
        <f t="shared" si="19"/>
        <v>0</v>
      </c>
      <c r="K146" s="4">
        <f t="shared" si="22"/>
        <v>0</v>
      </c>
      <c r="L146" s="4">
        <f t="shared" si="23"/>
        <v>0</v>
      </c>
      <c r="M146" s="4">
        <f t="shared" si="26"/>
        <v>0</v>
      </c>
      <c r="N146" s="4">
        <f t="shared" si="24"/>
        <v>0</v>
      </c>
    </row>
    <row r="147" spans="1:14" x14ac:dyDescent="0.25">
      <c r="A147" s="15">
        <f t="shared" si="25"/>
        <v>46143</v>
      </c>
      <c r="B147">
        <f t="shared" si="20"/>
        <v>13</v>
      </c>
      <c r="C147">
        <v>146</v>
      </c>
      <c r="D147" s="4">
        <f t="shared" si="21"/>
        <v>0</v>
      </c>
      <c r="E147" s="4">
        <f>IF(ISNA(VLOOKUP(A147,'Extra aflossing'!A:F,3,0)),0,VLOOKUP(A147,'Extra aflossing'!A:F,3,0))</f>
        <v>0</v>
      </c>
      <c r="F147" s="4">
        <f>IF(A147&lt;=Invoer!$B$20,IF(M146&gt;=0,IF(M146&gt;=$H$2,'Annuitair zonder gift'!I147-J147,M146-D147),0),0)</f>
        <v>0</v>
      </c>
      <c r="G147" s="4">
        <f>IF(M146*Invoer!$B$7/12&gt;=0,M146*Invoer!$B$7/12,0)</f>
        <v>0</v>
      </c>
      <c r="H147" s="4">
        <f>ABS(PMT(Invoer!$B$7/12,360-C147+1,IF(M146&gt;=0,M146,0),0))</f>
        <v>0</v>
      </c>
      <c r="I147" s="4">
        <f t="shared" si="18"/>
        <v>0</v>
      </c>
      <c r="J147" s="4">
        <f t="shared" si="19"/>
        <v>0</v>
      </c>
      <c r="K147" s="4">
        <f t="shared" si="22"/>
        <v>0</v>
      </c>
      <c r="L147" s="4">
        <f t="shared" si="23"/>
        <v>0</v>
      </c>
      <c r="M147" s="4">
        <f t="shared" si="26"/>
        <v>0</v>
      </c>
      <c r="N147" s="4">
        <f t="shared" si="24"/>
        <v>0</v>
      </c>
    </row>
    <row r="148" spans="1:14" x14ac:dyDescent="0.25">
      <c r="A148" s="15">
        <f t="shared" si="25"/>
        <v>46174</v>
      </c>
      <c r="B148">
        <f t="shared" si="20"/>
        <v>13</v>
      </c>
      <c r="C148">
        <v>147</v>
      </c>
      <c r="D148" s="4">
        <f t="shared" si="21"/>
        <v>0</v>
      </c>
      <c r="E148" s="4">
        <f>IF(ISNA(VLOOKUP(A148,'Extra aflossing'!A:F,3,0)),0,VLOOKUP(A148,'Extra aflossing'!A:F,3,0))</f>
        <v>0</v>
      </c>
      <c r="F148" s="4">
        <f>IF(A148&lt;=Invoer!$B$20,IF(M147&gt;=0,IF(M147&gt;=$H$2,'Annuitair zonder gift'!I148-J148,M147-D148),0),0)</f>
        <v>0</v>
      </c>
      <c r="G148" s="4">
        <f>IF(M147*Invoer!$B$7/12&gt;=0,M147*Invoer!$B$7/12,0)</f>
        <v>0</v>
      </c>
      <c r="H148" s="4">
        <f>ABS(PMT(Invoer!$B$7/12,360-C148+1,IF(M147&gt;=0,M147,0),0))</f>
        <v>0</v>
      </c>
      <c r="I148" s="4">
        <f t="shared" si="18"/>
        <v>0</v>
      </c>
      <c r="J148" s="4">
        <f t="shared" si="19"/>
        <v>0</v>
      </c>
      <c r="K148" s="4">
        <f t="shared" si="22"/>
        <v>0</v>
      </c>
      <c r="L148" s="4">
        <f t="shared" si="23"/>
        <v>0</v>
      </c>
      <c r="M148" s="4">
        <f t="shared" si="26"/>
        <v>0</v>
      </c>
      <c r="N148" s="4">
        <f t="shared" si="24"/>
        <v>0</v>
      </c>
    </row>
    <row r="149" spans="1:14" x14ac:dyDescent="0.25">
      <c r="A149" s="15">
        <f t="shared" si="25"/>
        <v>46204</v>
      </c>
      <c r="B149">
        <f t="shared" si="20"/>
        <v>13</v>
      </c>
      <c r="C149">
        <v>148</v>
      </c>
      <c r="D149" s="4">
        <f t="shared" si="21"/>
        <v>0</v>
      </c>
      <c r="E149" s="4">
        <f>IF(ISNA(VLOOKUP(A149,'Extra aflossing'!A:F,3,0)),0,VLOOKUP(A149,'Extra aflossing'!A:F,3,0))</f>
        <v>0</v>
      </c>
      <c r="F149" s="4">
        <f>IF(A149&lt;=Invoer!$B$20,IF(M148&gt;=0,IF(M148&gt;=$H$2,'Annuitair zonder gift'!I149-J149,M148-D149),0),0)</f>
        <v>0</v>
      </c>
      <c r="G149" s="4">
        <f>IF(M148*Invoer!$B$7/12&gt;=0,M148*Invoer!$B$7/12,0)</f>
        <v>0</v>
      </c>
      <c r="H149" s="4">
        <f>ABS(PMT(Invoer!$B$7/12,360-C149+1,IF(M148&gt;=0,M148,0),0))</f>
        <v>0</v>
      </c>
      <c r="I149" s="4">
        <f t="shared" si="18"/>
        <v>0</v>
      </c>
      <c r="J149" s="4">
        <f t="shared" si="19"/>
        <v>0</v>
      </c>
      <c r="K149" s="4">
        <f t="shared" si="22"/>
        <v>0</v>
      </c>
      <c r="L149" s="4">
        <f t="shared" si="23"/>
        <v>0</v>
      </c>
      <c r="M149" s="4">
        <f t="shared" si="26"/>
        <v>0</v>
      </c>
      <c r="N149" s="4">
        <f t="shared" si="24"/>
        <v>0</v>
      </c>
    </row>
    <row r="150" spans="1:14" x14ac:dyDescent="0.25">
      <c r="A150" s="15">
        <f t="shared" si="25"/>
        <v>46235</v>
      </c>
      <c r="B150">
        <f t="shared" si="20"/>
        <v>13</v>
      </c>
      <c r="C150">
        <v>149</v>
      </c>
      <c r="D150" s="4">
        <f t="shared" si="21"/>
        <v>0</v>
      </c>
      <c r="E150" s="4">
        <f>IF(ISNA(VLOOKUP(A150,'Extra aflossing'!A:F,3,0)),0,VLOOKUP(A150,'Extra aflossing'!A:F,3,0))</f>
        <v>0</v>
      </c>
      <c r="F150" s="4">
        <f>IF(A150&lt;=Invoer!$B$20,IF(M149&gt;=0,IF(M149&gt;=$H$2,'Annuitair zonder gift'!I150-J150,M149-D150),0),0)</f>
        <v>0</v>
      </c>
      <c r="G150" s="4">
        <f>IF(M149*Invoer!$B$7/12&gt;=0,M149*Invoer!$B$7/12,0)</f>
        <v>0</v>
      </c>
      <c r="H150" s="4">
        <f>ABS(PMT(Invoer!$B$7/12,360-C150+1,IF(M149&gt;=0,M149,0),0))</f>
        <v>0</v>
      </c>
      <c r="I150" s="4">
        <f t="shared" si="18"/>
        <v>0</v>
      </c>
      <c r="J150" s="4">
        <f t="shared" si="19"/>
        <v>0</v>
      </c>
      <c r="K150" s="4">
        <f t="shared" si="22"/>
        <v>0</v>
      </c>
      <c r="L150" s="4">
        <f t="shared" si="23"/>
        <v>0</v>
      </c>
      <c r="M150" s="4">
        <f t="shared" si="26"/>
        <v>0</v>
      </c>
      <c r="N150" s="4">
        <f t="shared" si="24"/>
        <v>0</v>
      </c>
    </row>
    <row r="151" spans="1:14" x14ac:dyDescent="0.25">
      <c r="A151" s="15">
        <f t="shared" si="25"/>
        <v>46266</v>
      </c>
      <c r="B151">
        <f t="shared" si="20"/>
        <v>13</v>
      </c>
      <c r="C151">
        <v>150</v>
      </c>
      <c r="D151" s="4">
        <f t="shared" si="21"/>
        <v>0</v>
      </c>
      <c r="E151" s="4">
        <f>IF(ISNA(VLOOKUP(A151,'Extra aflossing'!A:F,3,0)),0,VLOOKUP(A151,'Extra aflossing'!A:F,3,0))</f>
        <v>0</v>
      </c>
      <c r="F151" s="4">
        <f>IF(A151&lt;=Invoer!$B$20,IF(M150&gt;=0,IF(M150&gt;=$H$2,'Annuitair zonder gift'!I151-J151,M150-D151),0),0)</f>
        <v>0</v>
      </c>
      <c r="G151" s="4">
        <f>IF(M150*Invoer!$B$7/12&gt;=0,M150*Invoer!$B$7/12,0)</f>
        <v>0</v>
      </c>
      <c r="H151" s="4">
        <f>ABS(PMT(Invoer!$B$7/12,360-C151+1,IF(M150&gt;=0,M150,0),0))</f>
        <v>0</v>
      </c>
      <c r="I151" s="4">
        <f t="shared" si="18"/>
        <v>0</v>
      </c>
      <c r="J151" s="4">
        <f t="shared" si="19"/>
        <v>0</v>
      </c>
      <c r="K151" s="4">
        <f t="shared" si="22"/>
        <v>0</v>
      </c>
      <c r="L151" s="4">
        <f t="shared" si="23"/>
        <v>0</v>
      </c>
      <c r="M151" s="4">
        <f t="shared" si="26"/>
        <v>0</v>
      </c>
      <c r="N151" s="4">
        <f t="shared" si="24"/>
        <v>0</v>
      </c>
    </row>
    <row r="152" spans="1:14" x14ac:dyDescent="0.25">
      <c r="A152" s="15">
        <f t="shared" si="25"/>
        <v>46296</v>
      </c>
      <c r="B152">
        <f t="shared" si="20"/>
        <v>13</v>
      </c>
      <c r="C152">
        <v>151</v>
      </c>
      <c r="D152" s="4">
        <f t="shared" si="21"/>
        <v>0</v>
      </c>
      <c r="E152" s="4">
        <f>IF(ISNA(VLOOKUP(A152,'Extra aflossing'!A:F,3,0)),0,VLOOKUP(A152,'Extra aflossing'!A:F,3,0))</f>
        <v>0</v>
      </c>
      <c r="F152" s="4">
        <f>IF(A152&lt;=Invoer!$B$20,IF(M151&gt;=0,IF(M151&gt;=$H$2,'Annuitair zonder gift'!I152-J152,M151-D152),0),0)</f>
        <v>0</v>
      </c>
      <c r="G152" s="4">
        <f>IF(M151*Invoer!$B$7/12&gt;=0,M151*Invoer!$B$7/12,0)</f>
        <v>0</v>
      </c>
      <c r="H152" s="4">
        <f>ABS(PMT(Invoer!$B$7/12,360-C152+1,IF(M151&gt;=0,M151,0),0))</f>
        <v>0</v>
      </c>
      <c r="I152" s="4">
        <f t="shared" si="18"/>
        <v>0</v>
      </c>
      <c r="J152" s="4">
        <f t="shared" si="19"/>
        <v>0</v>
      </c>
      <c r="K152" s="4">
        <f t="shared" si="22"/>
        <v>0</v>
      </c>
      <c r="L152" s="4">
        <f t="shared" si="23"/>
        <v>0</v>
      </c>
      <c r="M152" s="4">
        <f t="shared" si="26"/>
        <v>0</v>
      </c>
      <c r="N152" s="4">
        <f t="shared" si="24"/>
        <v>0</v>
      </c>
    </row>
    <row r="153" spans="1:14" x14ac:dyDescent="0.25">
      <c r="A153" s="15">
        <f t="shared" si="25"/>
        <v>46327</v>
      </c>
      <c r="B153">
        <f t="shared" si="20"/>
        <v>13</v>
      </c>
      <c r="C153">
        <v>152</v>
      </c>
      <c r="D153" s="4">
        <f t="shared" si="21"/>
        <v>0</v>
      </c>
      <c r="E153" s="4">
        <f>IF(ISNA(VLOOKUP(A153,'Extra aflossing'!A:F,3,0)),0,VLOOKUP(A153,'Extra aflossing'!A:F,3,0))</f>
        <v>0</v>
      </c>
      <c r="F153" s="4">
        <f>IF(A153&lt;=Invoer!$B$20,IF(M152&gt;=0,IF(M152&gt;=$H$2,'Annuitair zonder gift'!I153-J153,M152-D153),0),0)</f>
        <v>0</v>
      </c>
      <c r="G153" s="4">
        <f>IF(M152*Invoer!$B$7/12&gt;=0,M152*Invoer!$B$7/12,0)</f>
        <v>0</v>
      </c>
      <c r="H153" s="4">
        <f>ABS(PMT(Invoer!$B$7/12,360-C153+1,IF(M152&gt;=0,M152,0),0))</f>
        <v>0</v>
      </c>
      <c r="I153" s="4">
        <f t="shared" si="18"/>
        <v>0</v>
      </c>
      <c r="J153" s="4">
        <f t="shared" si="19"/>
        <v>0</v>
      </c>
      <c r="K153" s="4">
        <f t="shared" si="22"/>
        <v>0</v>
      </c>
      <c r="L153" s="4">
        <f t="shared" si="23"/>
        <v>0</v>
      </c>
      <c r="M153" s="4">
        <f t="shared" si="26"/>
        <v>0</v>
      </c>
      <c r="N153" s="4">
        <f t="shared" si="24"/>
        <v>0</v>
      </c>
    </row>
    <row r="154" spans="1:14" x14ac:dyDescent="0.25">
      <c r="A154" s="15">
        <f t="shared" si="25"/>
        <v>46357</v>
      </c>
      <c r="B154">
        <f t="shared" si="20"/>
        <v>13</v>
      </c>
      <c r="C154">
        <v>153</v>
      </c>
      <c r="D154" s="4">
        <f t="shared" si="21"/>
        <v>0</v>
      </c>
      <c r="E154" s="4">
        <f>IF(ISNA(VLOOKUP(A154,'Extra aflossing'!A:F,3,0)),0,VLOOKUP(A154,'Extra aflossing'!A:F,3,0))</f>
        <v>0</v>
      </c>
      <c r="F154" s="4">
        <f>IF(A154&lt;=Invoer!$B$20,IF(M153&gt;=0,IF(M153&gt;=$H$2,'Annuitair zonder gift'!I154-J154,M153-D154),0),0)</f>
        <v>0</v>
      </c>
      <c r="G154" s="4">
        <f>IF(M153*Invoer!$B$7/12&gt;=0,M153*Invoer!$B$7/12,0)</f>
        <v>0</v>
      </c>
      <c r="H154" s="4">
        <f>ABS(PMT(Invoer!$B$7/12,360-C154+1,IF(M153&gt;=0,M153,0),0))</f>
        <v>0</v>
      </c>
      <c r="I154" s="4">
        <f t="shared" si="18"/>
        <v>0</v>
      </c>
      <c r="J154" s="4">
        <f t="shared" si="19"/>
        <v>0</v>
      </c>
      <c r="K154" s="4">
        <f t="shared" si="22"/>
        <v>0</v>
      </c>
      <c r="L154" s="4">
        <f t="shared" si="23"/>
        <v>0</v>
      </c>
      <c r="M154" s="4">
        <f t="shared" si="26"/>
        <v>0</v>
      </c>
      <c r="N154" s="4">
        <f t="shared" si="24"/>
        <v>0</v>
      </c>
    </row>
    <row r="155" spans="1:14" x14ac:dyDescent="0.25">
      <c r="A155" s="15">
        <f t="shared" si="25"/>
        <v>46388</v>
      </c>
      <c r="B155">
        <f t="shared" si="20"/>
        <v>13</v>
      </c>
      <c r="C155">
        <v>154</v>
      </c>
      <c r="D155" s="4">
        <f t="shared" si="21"/>
        <v>0</v>
      </c>
      <c r="E155" s="4">
        <f>IF(ISNA(VLOOKUP(A155,'Extra aflossing'!A:F,3,0)),0,VLOOKUP(A155,'Extra aflossing'!A:F,3,0))</f>
        <v>0</v>
      </c>
      <c r="F155" s="4">
        <f>IF(A155&lt;=Invoer!$B$20,IF(M154&gt;=0,IF(M154&gt;=$H$2,'Annuitair zonder gift'!I155-J155,M154-D155),0),0)</f>
        <v>0</v>
      </c>
      <c r="G155" s="4">
        <f>IF(M154*Invoer!$B$7/12&gt;=0,M154*Invoer!$B$7/12,0)</f>
        <v>0</v>
      </c>
      <c r="H155" s="4">
        <f>ABS(PMT(Invoer!$B$7/12,360-C155+1,IF(M154&gt;=0,M154,0),0))</f>
        <v>0</v>
      </c>
      <c r="I155" s="4">
        <f t="shared" si="18"/>
        <v>0</v>
      </c>
      <c r="J155" s="4">
        <f t="shared" si="19"/>
        <v>0</v>
      </c>
      <c r="K155" s="4">
        <f t="shared" si="22"/>
        <v>0</v>
      </c>
      <c r="L155" s="4">
        <f t="shared" si="23"/>
        <v>0</v>
      </c>
      <c r="M155" s="4">
        <f t="shared" si="26"/>
        <v>0</v>
      </c>
      <c r="N155" s="4">
        <f t="shared" si="24"/>
        <v>0</v>
      </c>
    </row>
    <row r="156" spans="1:14" x14ac:dyDescent="0.25">
      <c r="A156" s="15">
        <f t="shared" si="25"/>
        <v>46419</v>
      </c>
      <c r="B156">
        <f t="shared" si="20"/>
        <v>13</v>
      </c>
      <c r="C156">
        <v>155</v>
      </c>
      <c r="D156" s="4">
        <f t="shared" si="21"/>
        <v>0</v>
      </c>
      <c r="E156" s="4">
        <f>IF(ISNA(VLOOKUP(A156,'Extra aflossing'!A:F,3,0)),0,VLOOKUP(A156,'Extra aflossing'!A:F,3,0))</f>
        <v>0</v>
      </c>
      <c r="F156" s="4">
        <f>IF(A156&lt;=Invoer!$B$20,IF(M155&gt;=0,IF(M155&gt;=$H$2,'Annuitair zonder gift'!I156-J156,M155-D156),0),0)</f>
        <v>0</v>
      </c>
      <c r="G156" s="4">
        <f>IF(M155*Invoer!$B$7/12&gt;=0,M155*Invoer!$B$7/12,0)</f>
        <v>0</v>
      </c>
      <c r="H156" s="4">
        <f>ABS(PMT(Invoer!$B$7/12,360-C156+1,IF(M155&gt;=0,M155,0),0))</f>
        <v>0</v>
      </c>
      <c r="I156" s="4">
        <f t="shared" si="18"/>
        <v>0</v>
      </c>
      <c r="J156" s="4">
        <f t="shared" si="19"/>
        <v>0</v>
      </c>
      <c r="K156" s="4">
        <f t="shared" si="22"/>
        <v>0</v>
      </c>
      <c r="L156" s="4">
        <f t="shared" si="23"/>
        <v>0</v>
      </c>
      <c r="M156" s="4">
        <f t="shared" si="26"/>
        <v>0</v>
      </c>
      <c r="N156" s="4">
        <f t="shared" si="24"/>
        <v>0</v>
      </c>
    </row>
    <row r="157" spans="1:14" x14ac:dyDescent="0.25">
      <c r="A157" s="15">
        <f t="shared" si="25"/>
        <v>46447</v>
      </c>
      <c r="B157">
        <f t="shared" si="20"/>
        <v>13</v>
      </c>
      <c r="C157">
        <v>156</v>
      </c>
      <c r="D157" s="4">
        <f t="shared" si="21"/>
        <v>0</v>
      </c>
      <c r="E157" s="4">
        <f>IF(ISNA(VLOOKUP(A157,'Extra aflossing'!A:F,3,0)),0,VLOOKUP(A157,'Extra aflossing'!A:F,3,0))</f>
        <v>0</v>
      </c>
      <c r="F157" s="4">
        <f>IF(A157&lt;=Invoer!$B$20,IF(M156&gt;=0,IF(M156&gt;=$H$2,'Annuitair zonder gift'!I157-J157,M156-D157),0),0)</f>
        <v>0</v>
      </c>
      <c r="G157" s="4">
        <f>IF(M156*Invoer!$B$7/12&gt;=0,M156*Invoer!$B$7/12,0)</f>
        <v>0</v>
      </c>
      <c r="H157" s="4">
        <f>ABS(PMT(Invoer!$B$7/12,360-C157+1,IF(M156&gt;=0,M156,0),0))</f>
        <v>0</v>
      </c>
      <c r="I157" s="4">
        <f t="shared" si="18"/>
        <v>0</v>
      </c>
      <c r="J157" s="4">
        <f t="shared" si="19"/>
        <v>0</v>
      </c>
      <c r="K157" s="4">
        <f t="shared" si="22"/>
        <v>0</v>
      </c>
      <c r="L157" s="4">
        <f t="shared" si="23"/>
        <v>0</v>
      </c>
      <c r="M157" s="4">
        <f t="shared" si="26"/>
        <v>0</v>
      </c>
      <c r="N157" s="4">
        <f t="shared" si="24"/>
        <v>0</v>
      </c>
    </row>
    <row r="158" spans="1:14" x14ac:dyDescent="0.25">
      <c r="A158" s="15">
        <f t="shared" si="25"/>
        <v>46478</v>
      </c>
      <c r="B158">
        <f t="shared" si="20"/>
        <v>14</v>
      </c>
      <c r="C158">
        <v>157</v>
      </c>
      <c r="D158" s="4">
        <f t="shared" si="21"/>
        <v>0</v>
      </c>
      <c r="E158" s="4">
        <f>IF(ISNA(VLOOKUP(A158,'Extra aflossing'!A:F,3,0)),0,VLOOKUP(A158,'Extra aflossing'!A:F,3,0))</f>
        <v>0</v>
      </c>
      <c r="F158" s="4">
        <f>IF(A158&lt;=Invoer!$B$20,IF(M157&gt;=0,IF(M157&gt;=$H$2,'Annuitair zonder gift'!I158-J158,M157-D158),0),0)</f>
        <v>0</v>
      </c>
      <c r="G158" s="4">
        <f>IF(M157*Invoer!$B$7/12&gt;=0,M157*Invoer!$B$7/12,0)</f>
        <v>0</v>
      </c>
      <c r="H158" s="4">
        <f>ABS(PMT(Invoer!$B$7/12,360-C158+1,IF(M157&gt;=0,M157,0),0))</f>
        <v>0</v>
      </c>
      <c r="I158" s="4">
        <f t="shared" si="18"/>
        <v>0</v>
      </c>
      <c r="J158" s="4">
        <f t="shared" si="19"/>
        <v>0</v>
      </c>
      <c r="K158" s="4">
        <f t="shared" si="22"/>
        <v>0</v>
      </c>
      <c r="L158" s="4">
        <f t="shared" si="23"/>
        <v>0</v>
      </c>
      <c r="M158" s="4">
        <f t="shared" si="26"/>
        <v>0</v>
      </c>
      <c r="N158" s="4">
        <f t="shared" si="24"/>
        <v>0</v>
      </c>
    </row>
    <row r="159" spans="1:14" x14ac:dyDescent="0.25">
      <c r="A159" s="15">
        <f t="shared" si="25"/>
        <v>46508</v>
      </c>
      <c r="B159">
        <f t="shared" si="20"/>
        <v>14</v>
      </c>
      <c r="C159">
        <v>158</v>
      </c>
      <c r="D159" s="4">
        <f t="shared" si="21"/>
        <v>0</v>
      </c>
      <c r="E159" s="4">
        <f>IF(ISNA(VLOOKUP(A159,'Extra aflossing'!A:F,3,0)),0,VLOOKUP(A159,'Extra aflossing'!A:F,3,0))</f>
        <v>0</v>
      </c>
      <c r="F159" s="4">
        <f>IF(A159&lt;=Invoer!$B$20,IF(M158&gt;=0,IF(M158&gt;=$H$2,'Annuitair zonder gift'!I159-J159,M158-D159),0),0)</f>
        <v>0</v>
      </c>
      <c r="G159" s="4">
        <f>IF(M158*Invoer!$B$7/12&gt;=0,M158*Invoer!$B$7/12,0)</f>
        <v>0</v>
      </c>
      <c r="H159" s="4">
        <f>ABS(PMT(Invoer!$B$7/12,360-C159+1,IF(M158&gt;=0,M158,0),0))</f>
        <v>0</v>
      </c>
      <c r="I159" s="4">
        <f t="shared" si="18"/>
        <v>0</v>
      </c>
      <c r="J159" s="4">
        <f t="shared" si="19"/>
        <v>0</v>
      </c>
      <c r="K159" s="4">
        <f t="shared" si="22"/>
        <v>0</v>
      </c>
      <c r="L159" s="4">
        <f t="shared" si="23"/>
        <v>0</v>
      </c>
      <c r="M159" s="4">
        <f t="shared" si="26"/>
        <v>0</v>
      </c>
      <c r="N159" s="4">
        <f t="shared" si="24"/>
        <v>0</v>
      </c>
    </row>
    <row r="160" spans="1:14" x14ac:dyDescent="0.25">
      <c r="A160" s="15">
        <f t="shared" si="25"/>
        <v>46539</v>
      </c>
      <c r="B160">
        <f t="shared" si="20"/>
        <v>14</v>
      </c>
      <c r="C160">
        <v>159</v>
      </c>
      <c r="D160" s="4">
        <f t="shared" si="21"/>
        <v>0</v>
      </c>
      <c r="E160" s="4">
        <f>IF(ISNA(VLOOKUP(A160,'Extra aflossing'!A:F,3,0)),0,VLOOKUP(A160,'Extra aflossing'!A:F,3,0))</f>
        <v>0</v>
      </c>
      <c r="F160" s="4">
        <f>IF(A160&lt;=Invoer!$B$20,IF(M159&gt;=0,IF(M159&gt;=$H$2,'Annuitair zonder gift'!I160-J160,M159-D160),0),0)</f>
        <v>0</v>
      </c>
      <c r="G160" s="4">
        <f>IF(M159*Invoer!$B$7/12&gt;=0,M159*Invoer!$B$7/12,0)</f>
        <v>0</v>
      </c>
      <c r="H160" s="4">
        <f>ABS(PMT(Invoer!$B$7/12,360-C160+1,IF(M159&gt;=0,M159,0),0))</f>
        <v>0</v>
      </c>
      <c r="I160" s="4">
        <f t="shared" si="18"/>
        <v>0</v>
      </c>
      <c r="J160" s="4">
        <f t="shared" si="19"/>
        <v>0</v>
      </c>
      <c r="K160" s="4">
        <f t="shared" si="22"/>
        <v>0</v>
      </c>
      <c r="L160" s="4">
        <f t="shared" si="23"/>
        <v>0</v>
      </c>
      <c r="M160" s="4">
        <f t="shared" si="26"/>
        <v>0</v>
      </c>
      <c r="N160" s="4">
        <f t="shared" si="24"/>
        <v>0</v>
      </c>
    </row>
    <row r="161" spans="1:14" x14ac:dyDescent="0.25">
      <c r="A161" s="15">
        <f t="shared" si="25"/>
        <v>46569</v>
      </c>
      <c r="B161">
        <f t="shared" si="20"/>
        <v>14</v>
      </c>
      <c r="C161">
        <v>160</v>
      </c>
      <c r="D161" s="4">
        <f t="shared" si="21"/>
        <v>0</v>
      </c>
      <c r="E161" s="4">
        <f>IF(ISNA(VLOOKUP(A161,'Extra aflossing'!A:F,3,0)),0,VLOOKUP(A161,'Extra aflossing'!A:F,3,0))</f>
        <v>0</v>
      </c>
      <c r="F161" s="4">
        <f>IF(A161&lt;=Invoer!$B$20,IF(M160&gt;=0,IF(M160&gt;=$H$2,'Annuitair zonder gift'!I161-J161,M160-D161),0),0)</f>
        <v>0</v>
      </c>
      <c r="G161" s="4">
        <f>IF(M160*Invoer!$B$7/12&gt;=0,M160*Invoer!$B$7/12,0)</f>
        <v>0</v>
      </c>
      <c r="H161" s="4">
        <f>ABS(PMT(Invoer!$B$7/12,360-C161+1,IF(M160&gt;=0,M160,0),0))</f>
        <v>0</v>
      </c>
      <c r="I161" s="4">
        <f t="shared" si="18"/>
        <v>0</v>
      </c>
      <c r="J161" s="4">
        <f t="shared" si="19"/>
        <v>0</v>
      </c>
      <c r="K161" s="4">
        <f t="shared" si="22"/>
        <v>0</v>
      </c>
      <c r="L161" s="4">
        <f t="shared" si="23"/>
        <v>0</v>
      </c>
      <c r="M161" s="4">
        <f t="shared" si="26"/>
        <v>0</v>
      </c>
      <c r="N161" s="4">
        <f t="shared" si="24"/>
        <v>0</v>
      </c>
    </row>
    <row r="162" spans="1:14" x14ac:dyDescent="0.25">
      <c r="A162" s="15">
        <f t="shared" si="25"/>
        <v>46600</v>
      </c>
      <c r="B162">
        <f t="shared" si="20"/>
        <v>14</v>
      </c>
      <c r="C162">
        <v>161</v>
      </c>
      <c r="D162" s="4">
        <f t="shared" si="21"/>
        <v>0</v>
      </c>
      <c r="E162" s="4">
        <f>IF(ISNA(VLOOKUP(A162,'Extra aflossing'!A:F,3,0)),0,VLOOKUP(A162,'Extra aflossing'!A:F,3,0))</f>
        <v>0</v>
      </c>
      <c r="F162" s="4">
        <f>IF(A162&lt;=Invoer!$B$20,IF(M161&gt;=0,IF(M161&gt;=$H$2,'Annuitair zonder gift'!I162-J162,M161-D162),0),0)</f>
        <v>0</v>
      </c>
      <c r="G162" s="4">
        <f>IF(M161*Invoer!$B$7/12&gt;=0,M161*Invoer!$B$7/12,0)</f>
        <v>0</v>
      </c>
      <c r="H162" s="4">
        <f>ABS(PMT(Invoer!$B$7/12,360-C162+1,IF(M161&gt;=0,M161,0),0))</f>
        <v>0</v>
      </c>
      <c r="I162" s="4">
        <f t="shared" si="18"/>
        <v>0</v>
      </c>
      <c r="J162" s="4">
        <f t="shared" si="19"/>
        <v>0</v>
      </c>
      <c r="K162" s="4">
        <f t="shared" si="22"/>
        <v>0</v>
      </c>
      <c r="L162" s="4">
        <f t="shared" si="23"/>
        <v>0</v>
      </c>
      <c r="M162" s="4">
        <f t="shared" si="26"/>
        <v>0</v>
      </c>
      <c r="N162" s="4">
        <f t="shared" si="24"/>
        <v>0</v>
      </c>
    </row>
    <row r="163" spans="1:14" x14ac:dyDescent="0.25">
      <c r="A163" s="15">
        <f t="shared" si="25"/>
        <v>46631</v>
      </c>
      <c r="B163">
        <f t="shared" si="20"/>
        <v>14</v>
      </c>
      <c r="C163">
        <v>162</v>
      </c>
      <c r="D163" s="4">
        <f t="shared" si="21"/>
        <v>0</v>
      </c>
      <c r="E163" s="4">
        <f>IF(ISNA(VLOOKUP(A163,'Extra aflossing'!A:F,3,0)),0,VLOOKUP(A163,'Extra aflossing'!A:F,3,0))</f>
        <v>0</v>
      </c>
      <c r="F163" s="4">
        <f>IF(A163&lt;=Invoer!$B$20,IF(M162&gt;=0,IF(M162&gt;=$H$2,'Annuitair zonder gift'!I163-J163,M162-D163),0),0)</f>
        <v>0</v>
      </c>
      <c r="G163" s="4">
        <f>IF(M162*Invoer!$B$7/12&gt;=0,M162*Invoer!$B$7/12,0)</f>
        <v>0</v>
      </c>
      <c r="H163" s="4">
        <f>ABS(PMT(Invoer!$B$7/12,360-C163+1,IF(M162&gt;=0,M162,0),0))</f>
        <v>0</v>
      </c>
      <c r="I163" s="4">
        <f t="shared" si="18"/>
        <v>0</v>
      </c>
      <c r="J163" s="4">
        <f t="shared" si="19"/>
        <v>0</v>
      </c>
      <c r="K163" s="4">
        <f t="shared" si="22"/>
        <v>0</v>
      </c>
      <c r="L163" s="4">
        <f t="shared" si="23"/>
        <v>0</v>
      </c>
      <c r="M163" s="4">
        <f t="shared" si="26"/>
        <v>0</v>
      </c>
      <c r="N163" s="4">
        <f t="shared" si="24"/>
        <v>0</v>
      </c>
    </row>
    <row r="164" spans="1:14" x14ac:dyDescent="0.25">
      <c r="A164" s="15">
        <f t="shared" si="25"/>
        <v>46661</v>
      </c>
      <c r="B164">
        <f t="shared" si="20"/>
        <v>14</v>
      </c>
      <c r="C164">
        <v>163</v>
      </c>
      <c r="D164" s="4">
        <f t="shared" si="21"/>
        <v>0</v>
      </c>
      <c r="E164" s="4">
        <f>IF(ISNA(VLOOKUP(A164,'Extra aflossing'!A:F,3,0)),0,VLOOKUP(A164,'Extra aflossing'!A:F,3,0))</f>
        <v>0</v>
      </c>
      <c r="F164" s="4">
        <f>IF(A164&lt;=Invoer!$B$20,IF(M163&gt;=0,IF(M163&gt;=$H$2,'Annuitair zonder gift'!I164-J164,M163-D164),0),0)</f>
        <v>0</v>
      </c>
      <c r="G164" s="4">
        <f>IF(M163*Invoer!$B$7/12&gt;=0,M163*Invoer!$B$7/12,0)</f>
        <v>0</v>
      </c>
      <c r="H164" s="4">
        <f>ABS(PMT(Invoer!$B$7/12,360-C164+1,IF(M163&gt;=0,M163,0),0))</f>
        <v>0</v>
      </c>
      <c r="I164" s="4">
        <f t="shared" si="18"/>
        <v>0</v>
      </c>
      <c r="J164" s="4">
        <f t="shared" si="19"/>
        <v>0</v>
      </c>
      <c r="K164" s="4">
        <f t="shared" si="22"/>
        <v>0</v>
      </c>
      <c r="L164" s="4">
        <f t="shared" si="23"/>
        <v>0</v>
      </c>
      <c r="M164" s="4">
        <f t="shared" si="26"/>
        <v>0</v>
      </c>
      <c r="N164" s="4">
        <f t="shared" si="24"/>
        <v>0</v>
      </c>
    </row>
    <row r="165" spans="1:14" x14ac:dyDescent="0.25">
      <c r="A165" s="15">
        <f t="shared" si="25"/>
        <v>46692</v>
      </c>
      <c r="B165">
        <f t="shared" si="20"/>
        <v>14</v>
      </c>
      <c r="C165">
        <v>164</v>
      </c>
      <c r="D165" s="4">
        <f t="shared" si="21"/>
        <v>0</v>
      </c>
      <c r="E165" s="4">
        <f>IF(ISNA(VLOOKUP(A165,'Extra aflossing'!A:F,3,0)),0,VLOOKUP(A165,'Extra aflossing'!A:F,3,0))</f>
        <v>0</v>
      </c>
      <c r="F165" s="4">
        <f>IF(A165&lt;=Invoer!$B$20,IF(M164&gt;=0,IF(M164&gt;=$H$2,'Annuitair zonder gift'!I165-J165,M164-D165),0),0)</f>
        <v>0</v>
      </c>
      <c r="G165" s="4">
        <f>IF(M164*Invoer!$B$7/12&gt;=0,M164*Invoer!$B$7/12,0)</f>
        <v>0</v>
      </c>
      <c r="H165" s="4">
        <f>ABS(PMT(Invoer!$B$7/12,360-C165+1,IF(M164&gt;=0,M164,0),0))</f>
        <v>0</v>
      </c>
      <c r="I165" s="4">
        <f t="shared" si="18"/>
        <v>0</v>
      </c>
      <c r="J165" s="4">
        <f t="shared" si="19"/>
        <v>0</v>
      </c>
      <c r="K165" s="4">
        <f t="shared" si="22"/>
        <v>0</v>
      </c>
      <c r="L165" s="4">
        <f t="shared" si="23"/>
        <v>0</v>
      </c>
      <c r="M165" s="4">
        <f t="shared" si="26"/>
        <v>0</v>
      </c>
      <c r="N165" s="4">
        <f t="shared" si="24"/>
        <v>0</v>
      </c>
    </row>
    <row r="166" spans="1:14" x14ac:dyDescent="0.25">
      <c r="A166" s="15">
        <f t="shared" si="25"/>
        <v>46722</v>
      </c>
      <c r="B166">
        <f t="shared" si="20"/>
        <v>14</v>
      </c>
      <c r="C166">
        <v>165</v>
      </c>
      <c r="D166" s="4">
        <f t="shared" si="21"/>
        <v>0</v>
      </c>
      <c r="E166" s="4">
        <f>IF(ISNA(VLOOKUP(A166,'Extra aflossing'!A:F,3,0)),0,VLOOKUP(A166,'Extra aflossing'!A:F,3,0))</f>
        <v>0</v>
      </c>
      <c r="F166" s="4">
        <f>IF(A166&lt;=Invoer!$B$20,IF(M165&gt;=0,IF(M165&gt;=$H$2,'Annuitair zonder gift'!I166-J166,M165-D166),0),0)</f>
        <v>0</v>
      </c>
      <c r="G166" s="4">
        <f>IF(M165*Invoer!$B$7/12&gt;=0,M165*Invoer!$B$7/12,0)</f>
        <v>0</v>
      </c>
      <c r="H166" s="4">
        <f>ABS(PMT(Invoer!$B$7/12,360-C166+1,IF(M165&gt;=0,M165,0),0))</f>
        <v>0</v>
      </c>
      <c r="I166" s="4">
        <f t="shared" si="18"/>
        <v>0</v>
      </c>
      <c r="J166" s="4">
        <f t="shared" si="19"/>
        <v>0</v>
      </c>
      <c r="K166" s="4">
        <f t="shared" si="22"/>
        <v>0</v>
      </c>
      <c r="L166" s="4">
        <f t="shared" si="23"/>
        <v>0</v>
      </c>
      <c r="M166" s="4">
        <f t="shared" si="26"/>
        <v>0</v>
      </c>
      <c r="N166" s="4">
        <f t="shared" si="24"/>
        <v>0</v>
      </c>
    </row>
    <row r="167" spans="1:14" x14ac:dyDescent="0.25">
      <c r="A167" s="15">
        <f t="shared" si="25"/>
        <v>46753</v>
      </c>
      <c r="B167">
        <f t="shared" si="20"/>
        <v>14</v>
      </c>
      <c r="C167">
        <v>166</v>
      </c>
      <c r="D167" s="4">
        <f t="shared" si="21"/>
        <v>0</v>
      </c>
      <c r="E167" s="4">
        <f>IF(ISNA(VLOOKUP(A167,'Extra aflossing'!A:F,3,0)),0,VLOOKUP(A167,'Extra aflossing'!A:F,3,0))</f>
        <v>0</v>
      </c>
      <c r="F167" s="4">
        <f>IF(A167&lt;=Invoer!$B$20,IF(M166&gt;=0,IF(M166&gt;=$H$2,'Annuitair zonder gift'!I167-J167,M166-D167),0),0)</f>
        <v>0</v>
      </c>
      <c r="G167" s="4">
        <f>IF(M166*Invoer!$B$7/12&gt;=0,M166*Invoer!$B$7/12,0)</f>
        <v>0</v>
      </c>
      <c r="H167" s="4">
        <f>ABS(PMT(Invoer!$B$7/12,360-C167+1,IF(M166&gt;=0,M166,0),0))</f>
        <v>0</v>
      </c>
      <c r="I167" s="4">
        <f t="shared" si="18"/>
        <v>0</v>
      </c>
      <c r="J167" s="4">
        <f t="shared" si="19"/>
        <v>0</v>
      </c>
      <c r="K167" s="4">
        <f t="shared" si="22"/>
        <v>0</v>
      </c>
      <c r="L167" s="4">
        <f t="shared" si="23"/>
        <v>0</v>
      </c>
      <c r="M167" s="4">
        <f t="shared" si="26"/>
        <v>0</v>
      </c>
      <c r="N167" s="4">
        <f t="shared" si="24"/>
        <v>0</v>
      </c>
    </row>
    <row r="168" spans="1:14" x14ac:dyDescent="0.25">
      <c r="A168" s="15">
        <f t="shared" si="25"/>
        <v>46784</v>
      </c>
      <c r="B168">
        <f t="shared" si="20"/>
        <v>14</v>
      </c>
      <c r="C168">
        <v>167</v>
      </c>
      <c r="D168" s="4">
        <f t="shared" si="21"/>
        <v>0</v>
      </c>
      <c r="E168" s="4">
        <f>IF(ISNA(VLOOKUP(A168,'Extra aflossing'!A:F,3,0)),0,VLOOKUP(A168,'Extra aflossing'!A:F,3,0))</f>
        <v>0</v>
      </c>
      <c r="F168" s="4">
        <f>IF(A168&lt;=Invoer!$B$20,IF(M167&gt;=0,IF(M167&gt;=$H$2,'Annuitair zonder gift'!I168-J168,M167-D168),0),0)</f>
        <v>0</v>
      </c>
      <c r="G168" s="4">
        <f>IF(M167*Invoer!$B$7/12&gt;=0,M167*Invoer!$B$7/12,0)</f>
        <v>0</v>
      </c>
      <c r="H168" s="4">
        <f>ABS(PMT(Invoer!$B$7/12,360-C168+1,IF(M167&gt;=0,M167,0),0))</f>
        <v>0</v>
      </c>
      <c r="I168" s="4">
        <f t="shared" si="18"/>
        <v>0</v>
      </c>
      <c r="J168" s="4">
        <f t="shared" si="19"/>
        <v>0</v>
      </c>
      <c r="K168" s="4">
        <f t="shared" si="22"/>
        <v>0</v>
      </c>
      <c r="L168" s="4">
        <f t="shared" si="23"/>
        <v>0</v>
      </c>
      <c r="M168" s="4">
        <f t="shared" si="26"/>
        <v>0</v>
      </c>
      <c r="N168" s="4">
        <f t="shared" si="24"/>
        <v>0</v>
      </c>
    </row>
    <row r="169" spans="1:14" x14ac:dyDescent="0.25">
      <c r="A169" s="15">
        <f t="shared" si="25"/>
        <v>46813</v>
      </c>
      <c r="B169">
        <f t="shared" si="20"/>
        <v>14</v>
      </c>
      <c r="C169">
        <v>168</v>
      </c>
      <c r="D169" s="4">
        <f t="shared" si="21"/>
        <v>0</v>
      </c>
      <c r="E169" s="4">
        <f>IF(ISNA(VLOOKUP(A169,'Extra aflossing'!A:F,3,0)),0,VLOOKUP(A169,'Extra aflossing'!A:F,3,0))</f>
        <v>0</v>
      </c>
      <c r="F169" s="4">
        <f>IF(A169&lt;=Invoer!$B$20,IF(M168&gt;=0,IF(M168&gt;=$H$2,'Annuitair zonder gift'!I169-J169,M168-D169),0),0)</f>
        <v>0</v>
      </c>
      <c r="G169" s="4">
        <f>IF(M168*Invoer!$B$7/12&gt;=0,M168*Invoer!$B$7/12,0)</f>
        <v>0</v>
      </c>
      <c r="H169" s="4">
        <f>ABS(PMT(Invoer!$B$7/12,360-C169+1,IF(M168&gt;=0,M168,0),0))</f>
        <v>0</v>
      </c>
      <c r="I169" s="4">
        <f t="shared" si="18"/>
        <v>0</v>
      </c>
      <c r="J169" s="4">
        <f t="shared" si="19"/>
        <v>0</v>
      </c>
      <c r="K169" s="4">
        <f t="shared" si="22"/>
        <v>0</v>
      </c>
      <c r="L169" s="4">
        <f t="shared" si="23"/>
        <v>0</v>
      </c>
      <c r="M169" s="4">
        <f t="shared" si="26"/>
        <v>0</v>
      </c>
      <c r="N169" s="4">
        <f t="shared" si="24"/>
        <v>0</v>
      </c>
    </row>
    <row r="170" spans="1:14" x14ac:dyDescent="0.25">
      <c r="A170" s="15">
        <f t="shared" si="25"/>
        <v>46844</v>
      </c>
      <c r="B170">
        <f t="shared" si="20"/>
        <v>15</v>
      </c>
      <c r="C170">
        <v>169</v>
      </c>
      <c r="D170" s="4">
        <f t="shared" si="21"/>
        <v>0</v>
      </c>
      <c r="E170" s="4">
        <f>IF(ISNA(VLOOKUP(A170,'Extra aflossing'!A:F,3,0)),0,VLOOKUP(A170,'Extra aflossing'!A:F,3,0))</f>
        <v>0</v>
      </c>
      <c r="F170" s="4">
        <f>IF(A170&lt;=Invoer!$B$20,IF(M169&gt;=0,IF(M169&gt;=$H$2,'Annuitair zonder gift'!I170-J170,M169-D170),0),0)</f>
        <v>0</v>
      </c>
      <c r="G170" s="4">
        <f>IF(M169*Invoer!$B$7/12&gt;=0,M169*Invoer!$B$7/12,0)</f>
        <v>0</v>
      </c>
      <c r="H170" s="4">
        <f>ABS(PMT(Invoer!$B$7/12,360-C170+1,IF(M169&gt;=0,M169,0),0))</f>
        <v>0</v>
      </c>
      <c r="I170" s="4">
        <f t="shared" si="18"/>
        <v>0</v>
      </c>
      <c r="J170" s="4">
        <f t="shared" si="19"/>
        <v>0</v>
      </c>
      <c r="K170" s="4">
        <f t="shared" si="22"/>
        <v>0</v>
      </c>
      <c r="L170" s="4">
        <f t="shared" si="23"/>
        <v>0</v>
      </c>
      <c r="M170" s="4">
        <f t="shared" si="26"/>
        <v>0</v>
      </c>
      <c r="N170" s="4">
        <f t="shared" si="24"/>
        <v>0</v>
      </c>
    </row>
    <row r="171" spans="1:14" x14ac:dyDescent="0.25">
      <c r="A171" s="15">
        <f t="shared" si="25"/>
        <v>46874</v>
      </c>
      <c r="B171">
        <f t="shared" si="20"/>
        <v>15</v>
      </c>
      <c r="C171">
        <v>170</v>
      </c>
      <c r="D171" s="4">
        <f t="shared" si="21"/>
        <v>0</v>
      </c>
      <c r="E171" s="4">
        <f>IF(ISNA(VLOOKUP(A171,'Extra aflossing'!A:F,3,0)),0,VLOOKUP(A171,'Extra aflossing'!A:F,3,0))</f>
        <v>0</v>
      </c>
      <c r="F171" s="4">
        <f>IF(A171&lt;=Invoer!$B$20,IF(M170&gt;=0,IF(M170&gt;=$H$2,'Annuitair zonder gift'!I171-J171,M170-D171),0),0)</f>
        <v>0</v>
      </c>
      <c r="G171" s="4">
        <f>IF(M170*Invoer!$B$7/12&gt;=0,M170*Invoer!$B$7/12,0)</f>
        <v>0</v>
      </c>
      <c r="H171" s="4">
        <f>ABS(PMT(Invoer!$B$7/12,360-C171+1,IF(M170&gt;=0,M170,0),0))</f>
        <v>0</v>
      </c>
      <c r="I171" s="4">
        <f t="shared" si="18"/>
        <v>0</v>
      </c>
      <c r="J171" s="4">
        <f t="shared" si="19"/>
        <v>0</v>
      </c>
      <c r="K171" s="4">
        <f t="shared" si="22"/>
        <v>0</v>
      </c>
      <c r="L171" s="4">
        <f t="shared" si="23"/>
        <v>0</v>
      </c>
      <c r="M171" s="4">
        <f t="shared" si="26"/>
        <v>0</v>
      </c>
      <c r="N171" s="4">
        <f t="shared" si="24"/>
        <v>0</v>
      </c>
    </row>
    <row r="172" spans="1:14" x14ac:dyDescent="0.25">
      <c r="A172" s="15">
        <f t="shared" si="25"/>
        <v>46905</v>
      </c>
      <c r="B172">
        <f t="shared" si="20"/>
        <v>15</v>
      </c>
      <c r="C172">
        <v>171</v>
      </c>
      <c r="D172" s="4">
        <f t="shared" si="21"/>
        <v>0</v>
      </c>
      <c r="E172" s="4">
        <f>IF(ISNA(VLOOKUP(A172,'Extra aflossing'!A:F,3,0)),0,VLOOKUP(A172,'Extra aflossing'!A:F,3,0))</f>
        <v>0</v>
      </c>
      <c r="F172" s="4">
        <f>IF(A172&lt;=Invoer!$B$20,IF(M171&gt;=0,IF(M171&gt;=$H$2,'Annuitair zonder gift'!I172-J172,M171-D172),0),0)</f>
        <v>0</v>
      </c>
      <c r="G172" s="4">
        <f>IF(M171*Invoer!$B$7/12&gt;=0,M171*Invoer!$B$7/12,0)</f>
        <v>0</v>
      </c>
      <c r="H172" s="4">
        <f>ABS(PMT(Invoer!$B$7/12,360-C172+1,IF(M171&gt;=0,M171,0),0))</f>
        <v>0</v>
      </c>
      <c r="I172" s="4">
        <f t="shared" si="18"/>
        <v>0</v>
      </c>
      <c r="J172" s="4">
        <f t="shared" si="19"/>
        <v>0</v>
      </c>
      <c r="K172" s="4">
        <f t="shared" si="22"/>
        <v>0</v>
      </c>
      <c r="L172" s="4">
        <f t="shared" si="23"/>
        <v>0</v>
      </c>
      <c r="M172" s="4">
        <f t="shared" si="26"/>
        <v>0</v>
      </c>
      <c r="N172" s="4">
        <f t="shared" si="24"/>
        <v>0</v>
      </c>
    </row>
    <row r="173" spans="1:14" x14ac:dyDescent="0.25">
      <c r="A173" s="15">
        <f t="shared" si="25"/>
        <v>46935</v>
      </c>
      <c r="B173">
        <f t="shared" si="20"/>
        <v>15</v>
      </c>
      <c r="C173">
        <v>172</v>
      </c>
      <c r="D173" s="4">
        <f t="shared" si="21"/>
        <v>0</v>
      </c>
      <c r="E173" s="4">
        <f>IF(ISNA(VLOOKUP(A173,'Extra aflossing'!A:F,3,0)),0,VLOOKUP(A173,'Extra aflossing'!A:F,3,0))</f>
        <v>0</v>
      </c>
      <c r="F173" s="4">
        <f>IF(A173&lt;=Invoer!$B$20,IF(M172&gt;=0,IF(M172&gt;=$H$2,'Annuitair zonder gift'!I173-J173,M172-D173),0),0)</f>
        <v>0</v>
      </c>
      <c r="G173" s="4">
        <f>IF(M172*Invoer!$B$7/12&gt;=0,M172*Invoer!$B$7/12,0)</f>
        <v>0</v>
      </c>
      <c r="H173" s="4">
        <f>ABS(PMT(Invoer!$B$7/12,360-C173+1,IF(M172&gt;=0,M172,0),0))</f>
        <v>0</v>
      </c>
      <c r="I173" s="4">
        <f t="shared" si="18"/>
        <v>0</v>
      </c>
      <c r="J173" s="4">
        <f t="shared" si="19"/>
        <v>0</v>
      </c>
      <c r="K173" s="4">
        <f t="shared" si="22"/>
        <v>0</v>
      </c>
      <c r="L173" s="4">
        <f t="shared" si="23"/>
        <v>0</v>
      </c>
      <c r="M173" s="4">
        <f t="shared" si="26"/>
        <v>0</v>
      </c>
      <c r="N173" s="4">
        <f t="shared" si="24"/>
        <v>0</v>
      </c>
    </row>
    <row r="174" spans="1:14" x14ac:dyDescent="0.25">
      <c r="A174" s="15">
        <f t="shared" si="25"/>
        <v>46966</v>
      </c>
      <c r="B174">
        <f t="shared" si="20"/>
        <v>15</v>
      </c>
      <c r="C174">
        <v>173</v>
      </c>
      <c r="D174" s="4">
        <f t="shared" si="21"/>
        <v>0</v>
      </c>
      <c r="E174" s="4">
        <f>IF(ISNA(VLOOKUP(A174,'Extra aflossing'!A:F,3,0)),0,VLOOKUP(A174,'Extra aflossing'!A:F,3,0))</f>
        <v>0</v>
      </c>
      <c r="F174" s="4">
        <f>IF(A174&lt;=Invoer!$B$20,IF(M173&gt;=0,IF(M173&gt;=$H$2,'Annuitair zonder gift'!I174-J174,M173-D174),0),0)</f>
        <v>0</v>
      </c>
      <c r="G174" s="4">
        <f>IF(M173*Invoer!$B$7/12&gt;=0,M173*Invoer!$B$7/12,0)</f>
        <v>0</v>
      </c>
      <c r="H174" s="4">
        <f>ABS(PMT(Invoer!$B$7/12,360-C174+1,IF(M173&gt;=0,M173,0),0))</f>
        <v>0</v>
      </c>
      <c r="I174" s="4">
        <f t="shared" si="18"/>
        <v>0</v>
      </c>
      <c r="J174" s="4">
        <f t="shared" si="19"/>
        <v>0</v>
      </c>
      <c r="K174" s="4">
        <f t="shared" si="22"/>
        <v>0</v>
      </c>
      <c r="L174" s="4">
        <f t="shared" si="23"/>
        <v>0</v>
      </c>
      <c r="M174" s="4">
        <f t="shared" si="26"/>
        <v>0</v>
      </c>
      <c r="N174" s="4">
        <f t="shared" si="24"/>
        <v>0</v>
      </c>
    </row>
    <row r="175" spans="1:14" x14ac:dyDescent="0.25">
      <c r="A175" s="15">
        <f t="shared" si="25"/>
        <v>46997</v>
      </c>
      <c r="B175">
        <f t="shared" si="20"/>
        <v>15</v>
      </c>
      <c r="C175">
        <v>174</v>
      </c>
      <c r="D175" s="4">
        <f t="shared" si="21"/>
        <v>0</v>
      </c>
      <c r="E175" s="4">
        <f>IF(ISNA(VLOOKUP(A175,'Extra aflossing'!A:F,3,0)),0,VLOOKUP(A175,'Extra aflossing'!A:F,3,0))</f>
        <v>0</v>
      </c>
      <c r="F175" s="4">
        <f>IF(A175&lt;=Invoer!$B$20,IF(M174&gt;=0,IF(M174&gt;=$H$2,'Annuitair zonder gift'!I175-J175,M174-D175),0),0)</f>
        <v>0</v>
      </c>
      <c r="G175" s="4">
        <f>IF(M174*Invoer!$B$7/12&gt;=0,M174*Invoer!$B$7/12,0)</f>
        <v>0</v>
      </c>
      <c r="H175" s="4">
        <f>ABS(PMT(Invoer!$B$7/12,360-C175+1,IF(M174&gt;=0,M174,0),0))</f>
        <v>0</v>
      </c>
      <c r="I175" s="4">
        <f t="shared" si="18"/>
        <v>0</v>
      </c>
      <c r="J175" s="4">
        <f t="shared" si="19"/>
        <v>0</v>
      </c>
      <c r="K175" s="4">
        <f t="shared" si="22"/>
        <v>0</v>
      </c>
      <c r="L175" s="4">
        <f t="shared" si="23"/>
        <v>0</v>
      </c>
      <c r="M175" s="4">
        <f t="shared" si="26"/>
        <v>0</v>
      </c>
      <c r="N175" s="4">
        <f t="shared" si="24"/>
        <v>0</v>
      </c>
    </row>
    <row r="176" spans="1:14" x14ac:dyDescent="0.25">
      <c r="A176" s="15">
        <f t="shared" si="25"/>
        <v>47027</v>
      </c>
      <c r="B176">
        <f t="shared" si="20"/>
        <v>15</v>
      </c>
      <c r="C176">
        <v>175</v>
      </c>
      <c r="D176" s="4">
        <f t="shared" si="21"/>
        <v>0</v>
      </c>
      <c r="E176" s="4">
        <f>IF(ISNA(VLOOKUP(A176,'Extra aflossing'!A:F,3,0)),0,VLOOKUP(A176,'Extra aflossing'!A:F,3,0))</f>
        <v>0</v>
      </c>
      <c r="F176" s="4">
        <f>IF(A176&lt;=Invoer!$B$20,IF(M175&gt;=0,IF(M175&gt;=$H$2,'Annuitair zonder gift'!I176-J176,M175-D176),0),0)</f>
        <v>0</v>
      </c>
      <c r="G176" s="4">
        <f>IF(M175*Invoer!$B$7/12&gt;=0,M175*Invoer!$B$7/12,0)</f>
        <v>0</v>
      </c>
      <c r="H176" s="4">
        <f>ABS(PMT(Invoer!$B$7/12,360-C176+1,IF(M175&gt;=0,M175,0),0))</f>
        <v>0</v>
      </c>
      <c r="I176" s="4">
        <f t="shared" si="18"/>
        <v>0</v>
      </c>
      <c r="J176" s="4">
        <f t="shared" si="19"/>
        <v>0</v>
      </c>
      <c r="K176" s="4">
        <f t="shared" si="22"/>
        <v>0</v>
      </c>
      <c r="L176" s="4">
        <f t="shared" si="23"/>
        <v>0</v>
      </c>
      <c r="M176" s="4">
        <f t="shared" si="26"/>
        <v>0</v>
      </c>
      <c r="N176" s="4">
        <f t="shared" si="24"/>
        <v>0</v>
      </c>
    </row>
    <row r="177" spans="1:14" x14ac:dyDescent="0.25">
      <c r="A177" s="15">
        <f t="shared" si="25"/>
        <v>47058</v>
      </c>
      <c r="B177">
        <f t="shared" si="20"/>
        <v>15</v>
      </c>
      <c r="C177">
        <v>176</v>
      </c>
      <c r="D177" s="4">
        <f t="shared" si="21"/>
        <v>0</v>
      </c>
      <c r="E177" s="4">
        <f>IF(ISNA(VLOOKUP(A177,'Extra aflossing'!A:F,3,0)),0,VLOOKUP(A177,'Extra aflossing'!A:F,3,0))</f>
        <v>0</v>
      </c>
      <c r="F177" s="4">
        <f>IF(A177&lt;=Invoer!$B$20,IF(M176&gt;=0,IF(M176&gt;=$H$2,'Annuitair zonder gift'!I177-J177,M176-D177),0),0)</f>
        <v>0</v>
      </c>
      <c r="G177" s="4">
        <f>IF(M176*Invoer!$B$7/12&gt;=0,M176*Invoer!$B$7/12,0)</f>
        <v>0</v>
      </c>
      <c r="H177" s="4">
        <f>ABS(PMT(Invoer!$B$7/12,360-C177+1,IF(M176&gt;=0,M176,0),0))</f>
        <v>0</v>
      </c>
      <c r="I177" s="4">
        <f t="shared" si="18"/>
        <v>0</v>
      </c>
      <c r="J177" s="4">
        <f t="shared" si="19"/>
        <v>0</v>
      </c>
      <c r="K177" s="4">
        <f t="shared" si="22"/>
        <v>0</v>
      </c>
      <c r="L177" s="4">
        <f t="shared" si="23"/>
        <v>0</v>
      </c>
      <c r="M177" s="4">
        <f t="shared" si="26"/>
        <v>0</v>
      </c>
      <c r="N177" s="4">
        <f t="shared" si="24"/>
        <v>0</v>
      </c>
    </row>
    <row r="178" spans="1:14" x14ac:dyDescent="0.25">
      <c r="A178" s="15">
        <f t="shared" si="25"/>
        <v>47088</v>
      </c>
      <c r="B178">
        <f t="shared" si="20"/>
        <v>15</v>
      </c>
      <c r="C178">
        <v>177</v>
      </c>
      <c r="D178" s="4">
        <f t="shared" si="21"/>
        <v>0</v>
      </c>
      <c r="E178" s="4">
        <f>IF(ISNA(VLOOKUP(A178,'Extra aflossing'!A:F,3,0)),0,VLOOKUP(A178,'Extra aflossing'!A:F,3,0))</f>
        <v>0</v>
      </c>
      <c r="F178" s="4">
        <f>IF(A178&lt;=Invoer!$B$20,IF(M177&gt;=0,IF(M177&gt;=$H$2,'Annuitair zonder gift'!I178-J178,M177-D178),0),0)</f>
        <v>0</v>
      </c>
      <c r="G178" s="4">
        <f>IF(M177*Invoer!$B$7/12&gt;=0,M177*Invoer!$B$7/12,0)</f>
        <v>0</v>
      </c>
      <c r="H178" s="4">
        <f>ABS(PMT(Invoer!$B$7/12,360-C178+1,IF(M177&gt;=0,M177,0),0))</f>
        <v>0</v>
      </c>
      <c r="I178" s="4">
        <f t="shared" si="18"/>
        <v>0</v>
      </c>
      <c r="J178" s="4">
        <f t="shared" si="19"/>
        <v>0</v>
      </c>
      <c r="K178" s="4">
        <f t="shared" si="22"/>
        <v>0</v>
      </c>
      <c r="L178" s="4">
        <f t="shared" si="23"/>
        <v>0</v>
      </c>
      <c r="M178" s="4">
        <f t="shared" si="26"/>
        <v>0</v>
      </c>
      <c r="N178" s="4">
        <f t="shared" si="24"/>
        <v>0</v>
      </c>
    </row>
    <row r="179" spans="1:14" x14ac:dyDescent="0.25">
      <c r="A179" s="15">
        <f t="shared" si="25"/>
        <v>47119</v>
      </c>
      <c r="B179">
        <f t="shared" si="20"/>
        <v>15</v>
      </c>
      <c r="C179">
        <v>178</v>
      </c>
      <c r="D179" s="4">
        <f t="shared" si="21"/>
        <v>0</v>
      </c>
      <c r="E179" s="4">
        <f>IF(ISNA(VLOOKUP(A179,'Extra aflossing'!A:F,3,0)),0,VLOOKUP(A179,'Extra aflossing'!A:F,3,0))</f>
        <v>0</v>
      </c>
      <c r="F179" s="4">
        <f>IF(A179&lt;=Invoer!$B$20,IF(M178&gt;=0,IF(M178&gt;=$H$2,'Annuitair zonder gift'!I179-J179,M178-D179),0),0)</f>
        <v>0</v>
      </c>
      <c r="G179" s="4">
        <f>IF(M178*Invoer!$B$7/12&gt;=0,M178*Invoer!$B$7/12,0)</f>
        <v>0</v>
      </c>
      <c r="H179" s="4">
        <f>ABS(PMT(Invoer!$B$7/12,360-C179+1,IF(M178&gt;=0,M178,0),0))</f>
        <v>0</v>
      </c>
      <c r="I179" s="4">
        <f t="shared" si="18"/>
        <v>0</v>
      </c>
      <c r="J179" s="4">
        <f t="shared" si="19"/>
        <v>0</v>
      </c>
      <c r="K179" s="4">
        <f t="shared" si="22"/>
        <v>0</v>
      </c>
      <c r="L179" s="4">
        <f t="shared" si="23"/>
        <v>0</v>
      </c>
      <c r="M179" s="4">
        <f t="shared" si="26"/>
        <v>0</v>
      </c>
      <c r="N179" s="4">
        <f t="shared" si="24"/>
        <v>0</v>
      </c>
    </row>
    <row r="180" spans="1:14" x14ac:dyDescent="0.25">
      <c r="A180" s="15">
        <f t="shared" si="25"/>
        <v>47150</v>
      </c>
      <c r="B180">
        <f t="shared" si="20"/>
        <v>15</v>
      </c>
      <c r="C180">
        <v>179</v>
      </c>
      <c r="D180" s="4">
        <f t="shared" si="21"/>
        <v>0</v>
      </c>
      <c r="E180" s="4">
        <f>IF(ISNA(VLOOKUP(A180,'Extra aflossing'!A:F,3,0)),0,VLOOKUP(A180,'Extra aflossing'!A:F,3,0))</f>
        <v>0</v>
      </c>
      <c r="F180" s="4">
        <f>IF(A180&lt;=Invoer!$B$20,IF(M179&gt;=0,IF(M179&gt;=$H$2,'Annuitair zonder gift'!I180-J180,M179-D180),0),0)</f>
        <v>0</v>
      </c>
      <c r="G180" s="4">
        <f>IF(M179*Invoer!$B$7/12&gt;=0,M179*Invoer!$B$7/12,0)</f>
        <v>0</v>
      </c>
      <c r="H180" s="4">
        <f>ABS(PMT(Invoer!$B$7/12,360-C180+1,IF(M179&gt;=0,M179,0),0))</f>
        <v>0</v>
      </c>
      <c r="I180" s="4">
        <f t="shared" si="18"/>
        <v>0</v>
      </c>
      <c r="J180" s="4">
        <f t="shared" si="19"/>
        <v>0</v>
      </c>
      <c r="K180" s="4">
        <f t="shared" si="22"/>
        <v>0</v>
      </c>
      <c r="L180" s="4">
        <f t="shared" si="23"/>
        <v>0</v>
      </c>
      <c r="M180" s="4">
        <f t="shared" si="26"/>
        <v>0</v>
      </c>
      <c r="N180" s="4">
        <f t="shared" si="24"/>
        <v>0</v>
      </c>
    </row>
    <row r="181" spans="1:14" x14ac:dyDescent="0.25">
      <c r="A181" s="15">
        <f t="shared" si="25"/>
        <v>47178</v>
      </c>
      <c r="B181">
        <f t="shared" si="20"/>
        <v>15</v>
      </c>
      <c r="C181">
        <v>180</v>
      </c>
      <c r="D181" s="4">
        <f t="shared" si="21"/>
        <v>0</v>
      </c>
      <c r="E181" s="4">
        <f>IF(ISNA(VLOOKUP(A181,'Extra aflossing'!A:F,3,0)),0,VLOOKUP(A181,'Extra aflossing'!A:F,3,0))</f>
        <v>0</v>
      </c>
      <c r="F181" s="4">
        <f>IF(A181&lt;=Invoer!$B$20,IF(M180&gt;=0,IF(M180&gt;=$H$2,'Annuitair zonder gift'!I181-J181,M180-D181),0),0)</f>
        <v>0</v>
      </c>
      <c r="G181" s="4">
        <f>IF(M180*Invoer!$B$7/12&gt;=0,M180*Invoer!$B$7/12,0)</f>
        <v>0</v>
      </c>
      <c r="H181" s="4">
        <f>ABS(PMT(Invoer!$B$7/12,360-C181+1,IF(M180&gt;=0,M180,0),0))</f>
        <v>0</v>
      </c>
      <c r="I181" s="4">
        <f t="shared" si="18"/>
        <v>0</v>
      </c>
      <c r="J181" s="4">
        <f t="shared" si="19"/>
        <v>0</v>
      </c>
      <c r="K181" s="4">
        <f t="shared" si="22"/>
        <v>0</v>
      </c>
      <c r="L181" s="4">
        <f t="shared" si="23"/>
        <v>0</v>
      </c>
      <c r="M181" s="4">
        <f t="shared" si="26"/>
        <v>0</v>
      </c>
      <c r="N181" s="4">
        <f t="shared" si="24"/>
        <v>0</v>
      </c>
    </row>
    <row r="182" spans="1:14" x14ac:dyDescent="0.25">
      <c r="A182" s="15">
        <f t="shared" si="25"/>
        <v>47209</v>
      </c>
      <c r="B182">
        <f t="shared" si="20"/>
        <v>16</v>
      </c>
      <c r="C182">
        <v>181</v>
      </c>
      <c r="D182" s="4">
        <f t="shared" si="21"/>
        <v>0</v>
      </c>
      <c r="E182" s="4">
        <f>IF(ISNA(VLOOKUP(A182,'Extra aflossing'!A:F,3,0)),0,VLOOKUP(A182,'Extra aflossing'!A:F,3,0))</f>
        <v>0</v>
      </c>
      <c r="F182" s="4">
        <f>IF(A182&lt;=Invoer!$B$20,IF(M181&gt;=0,IF(M181&gt;=$H$2,'Annuitair zonder gift'!I182-J182,M181-D182),0),0)</f>
        <v>0</v>
      </c>
      <c r="G182" s="4">
        <f>IF(M181*Invoer!$B$7/12&gt;=0,M181*Invoer!$B$7/12,0)</f>
        <v>0</v>
      </c>
      <c r="H182" s="4">
        <f>ABS(PMT(Invoer!$B$7/12,360-C182+1,IF(M181&gt;=0,M181,0),0))</f>
        <v>0</v>
      </c>
      <c r="I182" s="4">
        <f t="shared" si="18"/>
        <v>0</v>
      </c>
      <c r="J182" s="4">
        <f t="shared" si="19"/>
        <v>0</v>
      </c>
      <c r="K182" s="4">
        <f t="shared" si="22"/>
        <v>0</v>
      </c>
      <c r="L182" s="4">
        <f t="shared" si="23"/>
        <v>0</v>
      </c>
      <c r="M182" s="4">
        <f t="shared" si="26"/>
        <v>0</v>
      </c>
      <c r="N182" s="4">
        <f t="shared" si="24"/>
        <v>0</v>
      </c>
    </row>
    <row r="183" spans="1:14" x14ac:dyDescent="0.25">
      <c r="A183" s="15">
        <f t="shared" si="25"/>
        <v>47239</v>
      </c>
      <c r="B183">
        <f t="shared" si="20"/>
        <v>16</v>
      </c>
      <c r="C183">
        <v>182</v>
      </c>
      <c r="D183" s="4">
        <f t="shared" si="21"/>
        <v>0</v>
      </c>
      <c r="E183" s="4">
        <f>IF(ISNA(VLOOKUP(A183,'Extra aflossing'!A:F,3,0)),0,VLOOKUP(A183,'Extra aflossing'!A:F,3,0))</f>
        <v>0</v>
      </c>
      <c r="F183" s="4">
        <f>IF(A183&lt;=Invoer!$B$20,IF(M182&gt;=0,IF(M182&gt;=$H$2,'Annuitair zonder gift'!I183-J183,M182-D183),0),0)</f>
        <v>0</v>
      </c>
      <c r="G183" s="4">
        <f>IF(M182*Invoer!$B$7/12&gt;=0,M182*Invoer!$B$7/12,0)</f>
        <v>0</v>
      </c>
      <c r="H183" s="4">
        <f>ABS(PMT(Invoer!$B$7/12,360-C183+1,IF(M182&gt;=0,M182,0),0))</f>
        <v>0</v>
      </c>
      <c r="I183" s="4">
        <f t="shared" si="18"/>
        <v>0</v>
      </c>
      <c r="J183" s="4">
        <f t="shared" si="19"/>
        <v>0</v>
      </c>
      <c r="K183" s="4">
        <f t="shared" si="22"/>
        <v>0</v>
      </c>
      <c r="L183" s="4">
        <f t="shared" si="23"/>
        <v>0</v>
      </c>
      <c r="M183" s="4">
        <f t="shared" si="26"/>
        <v>0</v>
      </c>
      <c r="N183" s="4">
        <f t="shared" si="24"/>
        <v>0</v>
      </c>
    </row>
    <row r="184" spans="1:14" x14ac:dyDescent="0.25">
      <c r="A184" s="15">
        <f t="shared" si="25"/>
        <v>47270</v>
      </c>
      <c r="B184">
        <f t="shared" si="20"/>
        <v>16</v>
      </c>
      <c r="C184">
        <v>183</v>
      </c>
      <c r="D184" s="4">
        <f t="shared" si="21"/>
        <v>0</v>
      </c>
      <c r="E184" s="4">
        <f>IF(ISNA(VLOOKUP(A184,'Extra aflossing'!A:F,3,0)),0,VLOOKUP(A184,'Extra aflossing'!A:F,3,0))</f>
        <v>0</v>
      </c>
      <c r="F184" s="4">
        <f>IF(A184&lt;=Invoer!$B$20,IF(M183&gt;=0,IF(M183&gt;=$H$2,'Annuitair zonder gift'!I184-J184,M183-D184),0),0)</f>
        <v>0</v>
      </c>
      <c r="G184" s="4">
        <f>IF(M183*Invoer!$B$7/12&gt;=0,M183*Invoer!$B$7/12,0)</f>
        <v>0</v>
      </c>
      <c r="H184" s="4">
        <f>ABS(PMT(Invoer!$B$7/12,360-C184+1,IF(M183&gt;=0,M183,0),0))</f>
        <v>0</v>
      </c>
      <c r="I184" s="4">
        <f t="shared" si="18"/>
        <v>0</v>
      </c>
      <c r="J184" s="4">
        <f t="shared" si="19"/>
        <v>0</v>
      </c>
      <c r="K184" s="4">
        <f t="shared" si="22"/>
        <v>0</v>
      </c>
      <c r="L184" s="4">
        <f t="shared" si="23"/>
        <v>0</v>
      </c>
      <c r="M184" s="4">
        <f t="shared" si="26"/>
        <v>0</v>
      </c>
      <c r="N184" s="4">
        <f t="shared" si="24"/>
        <v>0</v>
      </c>
    </row>
    <row r="185" spans="1:14" x14ac:dyDescent="0.25">
      <c r="A185" s="15">
        <f t="shared" si="25"/>
        <v>47300</v>
      </c>
      <c r="B185">
        <f t="shared" si="20"/>
        <v>16</v>
      </c>
      <c r="C185">
        <v>184</v>
      </c>
      <c r="D185" s="4">
        <f t="shared" si="21"/>
        <v>0</v>
      </c>
      <c r="E185" s="4">
        <f>IF(ISNA(VLOOKUP(A185,'Extra aflossing'!A:F,3,0)),0,VLOOKUP(A185,'Extra aflossing'!A:F,3,0))</f>
        <v>0</v>
      </c>
      <c r="F185" s="4">
        <f>IF(A185&lt;=Invoer!$B$20,IF(M184&gt;=0,IF(M184&gt;=$H$2,'Annuitair zonder gift'!I185-J185,M184-D185),0),0)</f>
        <v>0</v>
      </c>
      <c r="G185" s="4">
        <f>IF(M184*Invoer!$B$7/12&gt;=0,M184*Invoer!$B$7/12,0)</f>
        <v>0</v>
      </c>
      <c r="H185" s="4">
        <f>ABS(PMT(Invoer!$B$7/12,360-C185+1,IF(M184&gt;=0,M184,0),0))</f>
        <v>0</v>
      </c>
      <c r="I185" s="4">
        <f t="shared" si="18"/>
        <v>0</v>
      </c>
      <c r="J185" s="4">
        <f t="shared" si="19"/>
        <v>0</v>
      </c>
      <c r="K185" s="4">
        <f t="shared" si="22"/>
        <v>0</v>
      </c>
      <c r="L185" s="4">
        <f t="shared" si="23"/>
        <v>0</v>
      </c>
      <c r="M185" s="4">
        <f t="shared" si="26"/>
        <v>0</v>
      </c>
      <c r="N185" s="4">
        <f t="shared" si="24"/>
        <v>0</v>
      </c>
    </row>
    <row r="186" spans="1:14" x14ac:dyDescent="0.25">
      <c r="A186" s="15">
        <f t="shared" si="25"/>
        <v>47331</v>
      </c>
      <c r="B186">
        <f t="shared" si="20"/>
        <v>16</v>
      </c>
      <c r="C186">
        <v>185</v>
      </c>
      <c r="D186" s="4">
        <f t="shared" si="21"/>
        <v>0</v>
      </c>
      <c r="E186" s="4">
        <f>IF(ISNA(VLOOKUP(A186,'Extra aflossing'!A:F,3,0)),0,VLOOKUP(A186,'Extra aflossing'!A:F,3,0))</f>
        <v>0</v>
      </c>
      <c r="F186" s="4">
        <f>IF(A186&lt;=Invoer!$B$20,IF(M185&gt;=0,IF(M185&gt;=$H$2,'Annuitair zonder gift'!I186-J186,M185-D186),0),0)</f>
        <v>0</v>
      </c>
      <c r="G186" s="4">
        <f>IF(M185*Invoer!$B$7/12&gt;=0,M185*Invoer!$B$7/12,0)</f>
        <v>0</v>
      </c>
      <c r="H186" s="4">
        <f>ABS(PMT(Invoer!$B$7/12,360-C186+1,IF(M185&gt;=0,M185,0),0))</f>
        <v>0</v>
      </c>
      <c r="I186" s="4">
        <f t="shared" si="18"/>
        <v>0</v>
      </c>
      <c r="J186" s="4">
        <f t="shared" si="19"/>
        <v>0</v>
      </c>
      <c r="K186" s="4">
        <f t="shared" si="22"/>
        <v>0</v>
      </c>
      <c r="L186" s="4">
        <f t="shared" si="23"/>
        <v>0</v>
      </c>
      <c r="M186" s="4">
        <f t="shared" si="26"/>
        <v>0</v>
      </c>
      <c r="N186" s="4">
        <f t="shared" si="24"/>
        <v>0</v>
      </c>
    </row>
    <row r="187" spans="1:14" x14ac:dyDescent="0.25">
      <c r="A187" s="15">
        <f t="shared" si="25"/>
        <v>47362</v>
      </c>
      <c r="B187">
        <f t="shared" si="20"/>
        <v>16</v>
      </c>
      <c r="C187">
        <v>186</v>
      </c>
      <c r="D187" s="4">
        <f t="shared" si="21"/>
        <v>0</v>
      </c>
      <c r="E187" s="4">
        <f>IF(ISNA(VLOOKUP(A187,'Extra aflossing'!A:F,3,0)),0,VLOOKUP(A187,'Extra aflossing'!A:F,3,0))</f>
        <v>0</v>
      </c>
      <c r="F187" s="4">
        <f>IF(A187&lt;=Invoer!$B$20,IF(M186&gt;=0,IF(M186&gt;=$H$2,'Annuitair zonder gift'!I187-J187,M186-D187),0),0)</f>
        <v>0</v>
      </c>
      <c r="G187" s="4">
        <f>IF(M186*Invoer!$B$7/12&gt;=0,M186*Invoer!$B$7/12,0)</f>
        <v>0</v>
      </c>
      <c r="H187" s="4">
        <f>ABS(PMT(Invoer!$B$7/12,360-C187+1,IF(M186&gt;=0,M186,0),0))</f>
        <v>0</v>
      </c>
      <c r="I187" s="4">
        <f t="shared" si="18"/>
        <v>0</v>
      </c>
      <c r="J187" s="4">
        <f t="shared" si="19"/>
        <v>0</v>
      </c>
      <c r="K187" s="4">
        <f t="shared" si="22"/>
        <v>0</v>
      </c>
      <c r="L187" s="4">
        <f t="shared" si="23"/>
        <v>0</v>
      </c>
      <c r="M187" s="4">
        <f t="shared" si="26"/>
        <v>0</v>
      </c>
      <c r="N187" s="4">
        <f t="shared" si="24"/>
        <v>0</v>
      </c>
    </row>
    <row r="188" spans="1:14" x14ac:dyDescent="0.25">
      <c r="A188" s="15">
        <f t="shared" si="25"/>
        <v>47392</v>
      </c>
      <c r="B188">
        <f t="shared" si="20"/>
        <v>16</v>
      </c>
      <c r="C188">
        <v>187</v>
      </c>
      <c r="D188" s="4">
        <f t="shared" si="21"/>
        <v>0</v>
      </c>
      <c r="E188" s="4">
        <f>IF(ISNA(VLOOKUP(A188,'Extra aflossing'!A:F,3,0)),0,VLOOKUP(A188,'Extra aflossing'!A:F,3,0))</f>
        <v>0</v>
      </c>
      <c r="F188" s="4">
        <f>IF(A188&lt;=Invoer!$B$20,IF(M187&gt;=0,IF(M187&gt;=$H$2,'Annuitair zonder gift'!I188-J188,M187-D188),0),0)</f>
        <v>0</v>
      </c>
      <c r="G188" s="4">
        <f>IF(M187*Invoer!$B$7/12&gt;=0,M187*Invoer!$B$7/12,0)</f>
        <v>0</v>
      </c>
      <c r="H188" s="4">
        <f>ABS(PMT(Invoer!$B$7/12,360-C188+1,IF(M187&gt;=0,M187,0),0))</f>
        <v>0</v>
      </c>
      <c r="I188" s="4">
        <f t="shared" si="18"/>
        <v>0</v>
      </c>
      <c r="J188" s="4">
        <f t="shared" si="19"/>
        <v>0</v>
      </c>
      <c r="K188" s="4">
        <f t="shared" si="22"/>
        <v>0</v>
      </c>
      <c r="L188" s="4">
        <f t="shared" si="23"/>
        <v>0</v>
      </c>
      <c r="M188" s="4">
        <f t="shared" si="26"/>
        <v>0</v>
      </c>
      <c r="N188" s="4">
        <f t="shared" si="24"/>
        <v>0</v>
      </c>
    </row>
    <row r="189" spans="1:14" x14ac:dyDescent="0.25">
      <c r="A189" s="15">
        <f t="shared" si="25"/>
        <v>47423</v>
      </c>
      <c r="B189">
        <f t="shared" si="20"/>
        <v>16</v>
      </c>
      <c r="C189">
        <v>188</v>
      </c>
      <c r="D189" s="4">
        <f t="shared" si="21"/>
        <v>0</v>
      </c>
      <c r="E189" s="4">
        <f>IF(ISNA(VLOOKUP(A189,'Extra aflossing'!A:F,3,0)),0,VLOOKUP(A189,'Extra aflossing'!A:F,3,0))</f>
        <v>0</v>
      </c>
      <c r="F189" s="4">
        <f>IF(A189&lt;=Invoer!$B$20,IF(M188&gt;=0,IF(M188&gt;=$H$2,'Annuitair zonder gift'!I189-J189,M188-D189),0),0)</f>
        <v>0</v>
      </c>
      <c r="G189" s="4">
        <f>IF(M188*Invoer!$B$7/12&gt;=0,M188*Invoer!$B$7/12,0)</f>
        <v>0</v>
      </c>
      <c r="H189" s="4">
        <f>ABS(PMT(Invoer!$B$7/12,360-C189+1,IF(M188&gt;=0,M188,0),0))</f>
        <v>0</v>
      </c>
      <c r="I189" s="4">
        <f t="shared" si="18"/>
        <v>0</v>
      </c>
      <c r="J189" s="4">
        <f t="shared" si="19"/>
        <v>0</v>
      </c>
      <c r="K189" s="4">
        <f t="shared" si="22"/>
        <v>0</v>
      </c>
      <c r="L189" s="4">
        <f t="shared" si="23"/>
        <v>0</v>
      </c>
      <c r="M189" s="4">
        <f t="shared" si="26"/>
        <v>0</v>
      </c>
      <c r="N189" s="4">
        <f t="shared" si="24"/>
        <v>0</v>
      </c>
    </row>
    <row r="190" spans="1:14" x14ac:dyDescent="0.25">
      <c r="A190" s="15">
        <f t="shared" si="25"/>
        <v>47453</v>
      </c>
      <c r="B190">
        <f t="shared" si="20"/>
        <v>16</v>
      </c>
      <c r="C190">
        <v>189</v>
      </c>
      <c r="D190" s="4">
        <f t="shared" si="21"/>
        <v>0</v>
      </c>
      <c r="E190" s="4">
        <f>IF(ISNA(VLOOKUP(A190,'Extra aflossing'!A:F,3,0)),0,VLOOKUP(A190,'Extra aflossing'!A:F,3,0))</f>
        <v>0</v>
      </c>
      <c r="F190" s="4">
        <f>IF(A190&lt;=Invoer!$B$20,IF(M189&gt;=0,IF(M189&gt;=$H$2,'Annuitair zonder gift'!I190-J190,M189-D190),0),0)</f>
        <v>0</v>
      </c>
      <c r="G190" s="4">
        <f>IF(M189*Invoer!$B$7/12&gt;=0,M189*Invoer!$B$7/12,0)</f>
        <v>0</v>
      </c>
      <c r="H190" s="4">
        <f>ABS(PMT(Invoer!$B$7/12,360-C190+1,IF(M189&gt;=0,M189,0),0))</f>
        <v>0</v>
      </c>
      <c r="I190" s="4">
        <f t="shared" si="18"/>
        <v>0</v>
      </c>
      <c r="J190" s="4">
        <f t="shared" si="19"/>
        <v>0</v>
      </c>
      <c r="K190" s="4">
        <f t="shared" si="22"/>
        <v>0</v>
      </c>
      <c r="L190" s="4">
        <f t="shared" si="23"/>
        <v>0</v>
      </c>
      <c r="M190" s="4">
        <f t="shared" si="26"/>
        <v>0</v>
      </c>
      <c r="N190" s="4">
        <f t="shared" si="24"/>
        <v>0</v>
      </c>
    </row>
    <row r="191" spans="1:14" x14ac:dyDescent="0.25">
      <c r="A191" s="15">
        <f t="shared" si="25"/>
        <v>47484</v>
      </c>
      <c r="B191">
        <f t="shared" si="20"/>
        <v>16</v>
      </c>
      <c r="C191">
        <v>190</v>
      </c>
      <c r="D191" s="4">
        <f t="shared" si="21"/>
        <v>0</v>
      </c>
      <c r="E191" s="4">
        <f>IF(ISNA(VLOOKUP(A191,'Extra aflossing'!A:F,3,0)),0,VLOOKUP(A191,'Extra aflossing'!A:F,3,0))</f>
        <v>0</v>
      </c>
      <c r="F191" s="4">
        <f>IF(A191&lt;=Invoer!$B$20,IF(M190&gt;=0,IF(M190&gt;=$H$2,'Annuitair zonder gift'!I191-J191,M190-D191),0),0)</f>
        <v>0</v>
      </c>
      <c r="G191" s="4">
        <f>IF(M190*Invoer!$B$7/12&gt;=0,M190*Invoer!$B$7/12,0)</f>
        <v>0</v>
      </c>
      <c r="H191" s="4">
        <f>ABS(PMT(Invoer!$B$7/12,360-C191+1,IF(M190&gt;=0,M190,0),0))</f>
        <v>0</v>
      </c>
      <c r="I191" s="4">
        <f t="shared" si="18"/>
        <v>0</v>
      </c>
      <c r="J191" s="4">
        <f t="shared" si="19"/>
        <v>0</v>
      </c>
      <c r="K191" s="4">
        <f t="shared" si="22"/>
        <v>0</v>
      </c>
      <c r="L191" s="4">
        <f t="shared" si="23"/>
        <v>0</v>
      </c>
      <c r="M191" s="4">
        <f t="shared" si="26"/>
        <v>0</v>
      </c>
      <c r="N191" s="4">
        <f t="shared" si="24"/>
        <v>0</v>
      </c>
    </row>
    <row r="192" spans="1:14" x14ac:dyDescent="0.25">
      <c r="A192" s="15">
        <f t="shared" si="25"/>
        <v>47515</v>
      </c>
      <c r="B192">
        <f t="shared" si="20"/>
        <v>16</v>
      </c>
      <c r="C192">
        <v>191</v>
      </c>
      <c r="D192" s="4">
        <f t="shared" si="21"/>
        <v>0</v>
      </c>
      <c r="E192" s="4">
        <f>IF(ISNA(VLOOKUP(A192,'Extra aflossing'!A:F,3,0)),0,VLOOKUP(A192,'Extra aflossing'!A:F,3,0))</f>
        <v>0</v>
      </c>
      <c r="F192" s="4">
        <f>IF(A192&lt;=Invoer!$B$20,IF(M191&gt;=0,IF(M191&gt;=$H$2,'Annuitair zonder gift'!I192-J192,M191-D192),0),0)</f>
        <v>0</v>
      </c>
      <c r="G192" s="4">
        <f>IF(M191*Invoer!$B$7/12&gt;=0,M191*Invoer!$B$7/12,0)</f>
        <v>0</v>
      </c>
      <c r="H192" s="4">
        <f>ABS(PMT(Invoer!$B$7/12,360-C192+1,IF(M191&gt;=0,M191,0),0))</f>
        <v>0</v>
      </c>
      <c r="I192" s="4">
        <f t="shared" si="18"/>
        <v>0</v>
      </c>
      <c r="J192" s="4">
        <f t="shared" si="19"/>
        <v>0</v>
      </c>
      <c r="K192" s="4">
        <f t="shared" si="22"/>
        <v>0</v>
      </c>
      <c r="L192" s="4">
        <f t="shared" si="23"/>
        <v>0</v>
      </c>
      <c r="M192" s="4">
        <f t="shared" si="26"/>
        <v>0</v>
      </c>
      <c r="N192" s="4">
        <f t="shared" si="24"/>
        <v>0</v>
      </c>
    </row>
    <row r="193" spans="1:14" x14ac:dyDescent="0.25">
      <c r="A193" s="15">
        <f t="shared" si="25"/>
        <v>47543</v>
      </c>
      <c r="B193">
        <f t="shared" si="20"/>
        <v>16</v>
      </c>
      <c r="C193">
        <v>192</v>
      </c>
      <c r="D193" s="4">
        <f t="shared" si="21"/>
        <v>0</v>
      </c>
      <c r="E193" s="4">
        <f>IF(ISNA(VLOOKUP(A193,'Extra aflossing'!A:F,3,0)),0,VLOOKUP(A193,'Extra aflossing'!A:F,3,0))</f>
        <v>0</v>
      </c>
      <c r="F193" s="4">
        <f>IF(A193&lt;=Invoer!$B$20,IF(M192&gt;=0,IF(M192&gt;=$H$2,'Annuitair zonder gift'!I193-J193,M192-D193),0),0)</f>
        <v>0</v>
      </c>
      <c r="G193" s="4">
        <f>IF(M192*Invoer!$B$7/12&gt;=0,M192*Invoer!$B$7/12,0)</f>
        <v>0</v>
      </c>
      <c r="H193" s="4">
        <f>ABS(PMT(Invoer!$B$7/12,360-C193+1,IF(M192&gt;=0,M192,0),0))</f>
        <v>0</v>
      </c>
      <c r="I193" s="4">
        <f t="shared" si="18"/>
        <v>0</v>
      </c>
      <c r="J193" s="4">
        <f t="shared" si="19"/>
        <v>0</v>
      </c>
      <c r="K193" s="4">
        <f t="shared" si="22"/>
        <v>0</v>
      </c>
      <c r="L193" s="4">
        <f t="shared" si="23"/>
        <v>0</v>
      </c>
      <c r="M193" s="4">
        <f t="shared" si="26"/>
        <v>0</v>
      </c>
      <c r="N193" s="4">
        <f t="shared" si="24"/>
        <v>0</v>
      </c>
    </row>
    <row r="194" spans="1:14" x14ac:dyDescent="0.25">
      <c r="A194" s="15">
        <f t="shared" si="25"/>
        <v>47574</v>
      </c>
      <c r="B194">
        <f t="shared" si="20"/>
        <v>17</v>
      </c>
      <c r="C194">
        <v>193</v>
      </c>
      <c r="D194" s="4">
        <f t="shared" si="21"/>
        <v>0</v>
      </c>
      <c r="E194" s="4">
        <f>IF(ISNA(VLOOKUP(A194,'Extra aflossing'!A:F,3,0)),0,VLOOKUP(A194,'Extra aflossing'!A:F,3,0))</f>
        <v>0</v>
      </c>
      <c r="F194" s="4">
        <f>IF(A194&lt;=Invoer!$B$20,IF(M193&gt;=0,IF(M193&gt;=$H$2,'Annuitair zonder gift'!I194-J194,M193-D194),0),0)</f>
        <v>0</v>
      </c>
      <c r="G194" s="4">
        <f>IF(M193*Invoer!$B$7/12&gt;=0,M193*Invoer!$B$7/12,0)</f>
        <v>0</v>
      </c>
      <c r="H194" s="4">
        <f>ABS(PMT(Invoer!$B$7/12,360-C194+1,IF(M193&gt;=0,M193,0),0))</f>
        <v>0</v>
      </c>
      <c r="I194" s="4">
        <f t="shared" ref="I194:I257" si="27">IF(G194-(Eigenwoningforfait/12)&lt;=0,0,(G194-(Eigenwoningforfait/12))*Belastingpercentage)</f>
        <v>0</v>
      </c>
      <c r="J194" s="4">
        <f t="shared" ref="J194:J257" si="28">H194-I194</f>
        <v>0</v>
      </c>
      <c r="K194" s="4">
        <f t="shared" si="22"/>
        <v>0</v>
      </c>
      <c r="L194" s="4">
        <f t="shared" si="23"/>
        <v>0</v>
      </c>
      <c r="M194" s="4">
        <f t="shared" si="26"/>
        <v>0</v>
      </c>
      <c r="N194" s="4">
        <f t="shared" si="24"/>
        <v>0</v>
      </c>
    </row>
    <row r="195" spans="1:14" x14ac:dyDescent="0.25">
      <c r="A195" s="15">
        <f t="shared" si="25"/>
        <v>47604</v>
      </c>
      <c r="B195">
        <f t="shared" ref="B195:B258" si="29">CEILING(C195/12,1)</f>
        <v>17</v>
      </c>
      <c r="C195">
        <v>194</v>
      </c>
      <c r="D195" s="4">
        <f t="shared" ref="D195:D258" si="30">H195-G195</f>
        <v>0</v>
      </c>
      <c r="E195" s="4">
        <f>IF(ISNA(VLOOKUP(A195,'Extra aflossing'!A:F,3,0)),0,VLOOKUP(A195,'Extra aflossing'!A:F,3,0))</f>
        <v>0</v>
      </c>
      <c r="F195" s="4">
        <f>IF(A195&lt;=Invoer!$B$20,IF(M194&gt;=0,IF(M194&gt;=$H$2,'Annuitair zonder gift'!I195-J195,M194-D195),0),0)</f>
        <v>0</v>
      </c>
      <c r="G195" s="4">
        <f>IF(M194*Invoer!$B$7/12&gt;=0,M194*Invoer!$B$7/12,0)</f>
        <v>0</v>
      </c>
      <c r="H195" s="4">
        <f>ABS(PMT(Invoer!$B$7/12,360-C195+1,IF(M194&gt;=0,M194,0),0))</f>
        <v>0</v>
      </c>
      <c r="I195" s="4">
        <f t="shared" si="27"/>
        <v>0</v>
      </c>
      <c r="J195" s="4">
        <f t="shared" si="28"/>
        <v>0</v>
      </c>
      <c r="K195" s="4">
        <f t="shared" ref="K195:K258" si="31">SUM(F195,H195)</f>
        <v>0</v>
      </c>
      <c r="L195" s="4">
        <f t="shared" ref="L195:L258" si="32">K195-I195</f>
        <v>0</v>
      </c>
      <c r="M195" s="4">
        <f t="shared" si="26"/>
        <v>0</v>
      </c>
      <c r="N195" s="4">
        <f t="shared" ref="N195:N258" si="33">SUM(E195,F195,H195)</f>
        <v>0</v>
      </c>
    </row>
    <row r="196" spans="1:14" x14ac:dyDescent="0.25">
      <c r="A196" s="15">
        <f t="shared" ref="A196:A259" si="34">DATE(YEAR(A195),MONTH(A195)+1,DAY(A195))</f>
        <v>47635</v>
      </c>
      <c r="B196">
        <f t="shared" si="29"/>
        <v>17</v>
      </c>
      <c r="C196">
        <v>195</v>
      </c>
      <c r="D196" s="4">
        <f t="shared" si="30"/>
        <v>0</v>
      </c>
      <c r="E196" s="4">
        <f>IF(ISNA(VLOOKUP(A196,'Extra aflossing'!A:F,3,0)),0,VLOOKUP(A196,'Extra aflossing'!A:F,3,0))</f>
        <v>0</v>
      </c>
      <c r="F196" s="4">
        <f>IF(A196&lt;=Invoer!$B$20,IF(M195&gt;=0,IF(M195&gt;=$H$2,'Annuitair zonder gift'!I196-J196,M195-D196),0),0)</f>
        <v>0</v>
      </c>
      <c r="G196" s="4">
        <f>IF(M195*Invoer!$B$7/12&gt;=0,M195*Invoer!$B$7/12,0)</f>
        <v>0</v>
      </c>
      <c r="H196" s="4">
        <f>ABS(PMT(Invoer!$B$7/12,360-C196+1,IF(M195&gt;=0,M195,0),0))</f>
        <v>0</v>
      </c>
      <c r="I196" s="4">
        <f t="shared" si="27"/>
        <v>0</v>
      </c>
      <c r="J196" s="4">
        <f t="shared" si="28"/>
        <v>0</v>
      </c>
      <c r="K196" s="4">
        <f t="shared" si="31"/>
        <v>0</v>
      </c>
      <c r="L196" s="4">
        <f t="shared" si="32"/>
        <v>0</v>
      </c>
      <c r="M196" s="4">
        <f t="shared" ref="M196:M259" si="35">M195-D196-E196-F196</f>
        <v>0</v>
      </c>
      <c r="N196" s="4">
        <f t="shared" si="33"/>
        <v>0</v>
      </c>
    </row>
    <row r="197" spans="1:14" x14ac:dyDescent="0.25">
      <c r="A197" s="15">
        <f t="shared" si="34"/>
        <v>47665</v>
      </c>
      <c r="B197">
        <f t="shared" si="29"/>
        <v>17</v>
      </c>
      <c r="C197">
        <v>196</v>
      </c>
      <c r="D197" s="4">
        <f t="shared" si="30"/>
        <v>0</v>
      </c>
      <c r="E197" s="4">
        <f>IF(ISNA(VLOOKUP(A197,'Extra aflossing'!A:F,3,0)),0,VLOOKUP(A197,'Extra aflossing'!A:F,3,0))</f>
        <v>0</v>
      </c>
      <c r="F197" s="4">
        <f>IF(A197&lt;=Invoer!$B$20,IF(M196&gt;=0,IF(M196&gt;=$H$2,'Annuitair zonder gift'!I197-J197,M196-D197),0),0)</f>
        <v>0</v>
      </c>
      <c r="G197" s="4">
        <f>IF(M196*Invoer!$B$7/12&gt;=0,M196*Invoer!$B$7/12,0)</f>
        <v>0</v>
      </c>
      <c r="H197" s="4">
        <f>ABS(PMT(Invoer!$B$7/12,360-C197+1,IF(M196&gt;=0,M196,0),0))</f>
        <v>0</v>
      </c>
      <c r="I197" s="4">
        <f t="shared" si="27"/>
        <v>0</v>
      </c>
      <c r="J197" s="4">
        <f t="shared" si="28"/>
        <v>0</v>
      </c>
      <c r="K197" s="4">
        <f t="shared" si="31"/>
        <v>0</v>
      </c>
      <c r="L197" s="4">
        <f t="shared" si="32"/>
        <v>0</v>
      </c>
      <c r="M197" s="4">
        <f t="shared" si="35"/>
        <v>0</v>
      </c>
      <c r="N197" s="4">
        <f t="shared" si="33"/>
        <v>0</v>
      </c>
    </row>
    <row r="198" spans="1:14" x14ac:dyDescent="0.25">
      <c r="A198" s="15">
        <f t="shared" si="34"/>
        <v>47696</v>
      </c>
      <c r="B198">
        <f t="shared" si="29"/>
        <v>17</v>
      </c>
      <c r="C198">
        <v>197</v>
      </c>
      <c r="D198" s="4">
        <f t="shared" si="30"/>
        <v>0</v>
      </c>
      <c r="E198" s="4">
        <f>IF(ISNA(VLOOKUP(A198,'Extra aflossing'!A:F,3,0)),0,VLOOKUP(A198,'Extra aflossing'!A:F,3,0))</f>
        <v>0</v>
      </c>
      <c r="F198" s="4">
        <f>IF(A198&lt;=Invoer!$B$20,IF(M197&gt;=0,IF(M197&gt;=$H$2,'Annuitair zonder gift'!I198-J198,M197-D198),0),0)</f>
        <v>0</v>
      </c>
      <c r="G198" s="4">
        <f>IF(M197*Invoer!$B$7/12&gt;=0,M197*Invoer!$B$7/12,0)</f>
        <v>0</v>
      </c>
      <c r="H198" s="4">
        <f>ABS(PMT(Invoer!$B$7/12,360-C198+1,IF(M197&gt;=0,M197,0),0))</f>
        <v>0</v>
      </c>
      <c r="I198" s="4">
        <f t="shared" si="27"/>
        <v>0</v>
      </c>
      <c r="J198" s="4">
        <f t="shared" si="28"/>
        <v>0</v>
      </c>
      <c r="K198" s="4">
        <f t="shared" si="31"/>
        <v>0</v>
      </c>
      <c r="L198" s="4">
        <f t="shared" si="32"/>
        <v>0</v>
      </c>
      <c r="M198" s="4">
        <f t="shared" si="35"/>
        <v>0</v>
      </c>
      <c r="N198" s="4">
        <f t="shared" si="33"/>
        <v>0</v>
      </c>
    </row>
    <row r="199" spans="1:14" x14ac:dyDescent="0.25">
      <c r="A199" s="15">
        <f t="shared" si="34"/>
        <v>47727</v>
      </c>
      <c r="B199">
        <f t="shared" si="29"/>
        <v>17</v>
      </c>
      <c r="C199">
        <v>198</v>
      </c>
      <c r="D199" s="4">
        <f t="shared" si="30"/>
        <v>0</v>
      </c>
      <c r="E199" s="4">
        <f>IF(ISNA(VLOOKUP(A199,'Extra aflossing'!A:F,3,0)),0,VLOOKUP(A199,'Extra aflossing'!A:F,3,0))</f>
        <v>0</v>
      </c>
      <c r="F199" s="4">
        <f>IF(A199&lt;=Invoer!$B$20,IF(M198&gt;=0,IF(M198&gt;=$H$2,'Annuitair zonder gift'!I199-J199,M198-D199),0),0)</f>
        <v>0</v>
      </c>
      <c r="G199" s="4">
        <f>IF(M198*Invoer!$B$7/12&gt;=0,M198*Invoer!$B$7/12,0)</f>
        <v>0</v>
      </c>
      <c r="H199" s="4">
        <f>ABS(PMT(Invoer!$B$7/12,360-C199+1,IF(M198&gt;=0,M198,0),0))</f>
        <v>0</v>
      </c>
      <c r="I199" s="4">
        <f t="shared" si="27"/>
        <v>0</v>
      </c>
      <c r="J199" s="4">
        <f t="shared" si="28"/>
        <v>0</v>
      </c>
      <c r="K199" s="4">
        <f t="shared" si="31"/>
        <v>0</v>
      </c>
      <c r="L199" s="4">
        <f t="shared" si="32"/>
        <v>0</v>
      </c>
      <c r="M199" s="4">
        <f t="shared" si="35"/>
        <v>0</v>
      </c>
      <c r="N199" s="4">
        <f t="shared" si="33"/>
        <v>0</v>
      </c>
    </row>
    <row r="200" spans="1:14" x14ac:dyDescent="0.25">
      <c r="A200" s="15">
        <f t="shared" si="34"/>
        <v>47757</v>
      </c>
      <c r="B200">
        <f t="shared" si="29"/>
        <v>17</v>
      </c>
      <c r="C200">
        <v>199</v>
      </c>
      <c r="D200" s="4">
        <f t="shared" si="30"/>
        <v>0</v>
      </c>
      <c r="E200" s="4">
        <f>IF(ISNA(VLOOKUP(A200,'Extra aflossing'!A:F,3,0)),0,VLOOKUP(A200,'Extra aflossing'!A:F,3,0))</f>
        <v>0</v>
      </c>
      <c r="F200" s="4">
        <f>IF(A200&lt;=Invoer!$B$20,IF(M199&gt;=0,IF(M199&gt;=$H$2,'Annuitair zonder gift'!I200-J200,M199-D200),0),0)</f>
        <v>0</v>
      </c>
      <c r="G200" s="4">
        <f>IF(M199*Invoer!$B$7/12&gt;=0,M199*Invoer!$B$7/12,0)</f>
        <v>0</v>
      </c>
      <c r="H200" s="4">
        <f>ABS(PMT(Invoer!$B$7/12,360-C200+1,IF(M199&gt;=0,M199,0),0))</f>
        <v>0</v>
      </c>
      <c r="I200" s="4">
        <f t="shared" si="27"/>
        <v>0</v>
      </c>
      <c r="J200" s="4">
        <f t="shared" si="28"/>
        <v>0</v>
      </c>
      <c r="K200" s="4">
        <f t="shared" si="31"/>
        <v>0</v>
      </c>
      <c r="L200" s="4">
        <f t="shared" si="32"/>
        <v>0</v>
      </c>
      <c r="M200" s="4">
        <f t="shared" si="35"/>
        <v>0</v>
      </c>
      <c r="N200" s="4">
        <f t="shared" si="33"/>
        <v>0</v>
      </c>
    </row>
    <row r="201" spans="1:14" x14ac:dyDescent="0.25">
      <c r="A201" s="15">
        <f t="shared" si="34"/>
        <v>47788</v>
      </c>
      <c r="B201">
        <f t="shared" si="29"/>
        <v>17</v>
      </c>
      <c r="C201">
        <v>200</v>
      </c>
      <c r="D201" s="4">
        <f t="shared" si="30"/>
        <v>0</v>
      </c>
      <c r="E201" s="4">
        <f>IF(ISNA(VLOOKUP(A201,'Extra aflossing'!A:F,3,0)),0,VLOOKUP(A201,'Extra aflossing'!A:F,3,0))</f>
        <v>0</v>
      </c>
      <c r="F201" s="4">
        <f>IF(A201&lt;=Invoer!$B$20,IF(M200&gt;=0,IF(M200&gt;=$H$2,'Annuitair zonder gift'!I201-J201,M200-D201),0),0)</f>
        <v>0</v>
      </c>
      <c r="G201" s="4">
        <f>IF(M200*Invoer!$B$7/12&gt;=0,M200*Invoer!$B$7/12,0)</f>
        <v>0</v>
      </c>
      <c r="H201" s="4">
        <f>ABS(PMT(Invoer!$B$7/12,360-C201+1,IF(M200&gt;=0,M200,0),0))</f>
        <v>0</v>
      </c>
      <c r="I201" s="4">
        <f t="shared" si="27"/>
        <v>0</v>
      </c>
      <c r="J201" s="4">
        <f t="shared" si="28"/>
        <v>0</v>
      </c>
      <c r="K201" s="4">
        <f t="shared" si="31"/>
        <v>0</v>
      </c>
      <c r="L201" s="4">
        <f t="shared" si="32"/>
        <v>0</v>
      </c>
      <c r="M201" s="4">
        <f t="shared" si="35"/>
        <v>0</v>
      </c>
      <c r="N201" s="4">
        <f t="shared" si="33"/>
        <v>0</v>
      </c>
    </row>
    <row r="202" spans="1:14" x14ac:dyDescent="0.25">
      <c r="A202" s="15">
        <f t="shared" si="34"/>
        <v>47818</v>
      </c>
      <c r="B202">
        <f t="shared" si="29"/>
        <v>17</v>
      </c>
      <c r="C202">
        <v>201</v>
      </c>
      <c r="D202" s="4">
        <f t="shared" si="30"/>
        <v>0</v>
      </c>
      <c r="E202" s="4">
        <f>IF(ISNA(VLOOKUP(A202,'Extra aflossing'!A:F,3,0)),0,VLOOKUP(A202,'Extra aflossing'!A:F,3,0))</f>
        <v>0</v>
      </c>
      <c r="F202" s="4">
        <f>IF(A202&lt;=Invoer!$B$20,IF(M201&gt;=0,IF(M201&gt;=$H$2,'Annuitair zonder gift'!I202-J202,M201-D202),0),0)</f>
        <v>0</v>
      </c>
      <c r="G202" s="4">
        <f>IF(M201*Invoer!$B$7/12&gt;=0,M201*Invoer!$B$7/12,0)</f>
        <v>0</v>
      </c>
      <c r="H202" s="4">
        <f>ABS(PMT(Invoer!$B$7/12,360-C202+1,IF(M201&gt;=0,M201,0),0))</f>
        <v>0</v>
      </c>
      <c r="I202" s="4">
        <f t="shared" si="27"/>
        <v>0</v>
      </c>
      <c r="J202" s="4">
        <f t="shared" si="28"/>
        <v>0</v>
      </c>
      <c r="K202" s="4">
        <f t="shared" si="31"/>
        <v>0</v>
      </c>
      <c r="L202" s="4">
        <f t="shared" si="32"/>
        <v>0</v>
      </c>
      <c r="M202" s="4">
        <f t="shared" si="35"/>
        <v>0</v>
      </c>
      <c r="N202" s="4">
        <f t="shared" si="33"/>
        <v>0</v>
      </c>
    </row>
    <row r="203" spans="1:14" x14ac:dyDescent="0.25">
      <c r="A203" s="15">
        <f t="shared" si="34"/>
        <v>47849</v>
      </c>
      <c r="B203">
        <f t="shared" si="29"/>
        <v>17</v>
      </c>
      <c r="C203">
        <v>202</v>
      </c>
      <c r="D203" s="4">
        <f t="shared" si="30"/>
        <v>0</v>
      </c>
      <c r="E203" s="4">
        <f>IF(ISNA(VLOOKUP(A203,'Extra aflossing'!A:F,3,0)),0,VLOOKUP(A203,'Extra aflossing'!A:F,3,0))</f>
        <v>0</v>
      </c>
      <c r="F203" s="4">
        <f>IF(A203&lt;=Invoer!$B$20,IF(M202&gt;=0,IF(M202&gt;=$H$2,'Annuitair zonder gift'!I203-J203,M202-D203),0),0)</f>
        <v>0</v>
      </c>
      <c r="G203" s="4">
        <f>IF(M202*Invoer!$B$7/12&gt;=0,M202*Invoer!$B$7/12,0)</f>
        <v>0</v>
      </c>
      <c r="H203" s="4">
        <f>ABS(PMT(Invoer!$B$7/12,360-C203+1,IF(M202&gt;=0,M202,0),0))</f>
        <v>0</v>
      </c>
      <c r="I203" s="4">
        <f t="shared" si="27"/>
        <v>0</v>
      </c>
      <c r="J203" s="4">
        <f t="shared" si="28"/>
        <v>0</v>
      </c>
      <c r="K203" s="4">
        <f t="shared" si="31"/>
        <v>0</v>
      </c>
      <c r="L203" s="4">
        <f t="shared" si="32"/>
        <v>0</v>
      </c>
      <c r="M203" s="4">
        <f t="shared" si="35"/>
        <v>0</v>
      </c>
      <c r="N203" s="4">
        <f t="shared" si="33"/>
        <v>0</v>
      </c>
    </row>
    <row r="204" spans="1:14" x14ac:dyDescent="0.25">
      <c r="A204" s="15">
        <f t="shared" si="34"/>
        <v>47880</v>
      </c>
      <c r="B204">
        <f t="shared" si="29"/>
        <v>17</v>
      </c>
      <c r="C204">
        <v>203</v>
      </c>
      <c r="D204" s="4">
        <f t="shared" si="30"/>
        <v>0</v>
      </c>
      <c r="E204" s="4">
        <f>IF(ISNA(VLOOKUP(A204,'Extra aflossing'!A:F,3,0)),0,VLOOKUP(A204,'Extra aflossing'!A:F,3,0))</f>
        <v>0</v>
      </c>
      <c r="F204" s="4">
        <f>IF(A204&lt;=Invoer!$B$20,IF(M203&gt;=0,IF(M203&gt;=$H$2,'Annuitair zonder gift'!I204-J204,M203-D204),0),0)</f>
        <v>0</v>
      </c>
      <c r="G204" s="4">
        <f>IF(M203*Invoer!$B$7/12&gt;=0,M203*Invoer!$B$7/12,0)</f>
        <v>0</v>
      </c>
      <c r="H204" s="4">
        <f>ABS(PMT(Invoer!$B$7/12,360-C204+1,IF(M203&gt;=0,M203,0),0))</f>
        <v>0</v>
      </c>
      <c r="I204" s="4">
        <f t="shared" si="27"/>
        <v>0</v>
      </c>
      <c r="J204" s="4">
        <f t="shared" si="28"/>
        <v>0</v>
      </c>
      <c r="K204" s="4">
        <f t="shared" si="31"/>
        <v>0</v>
      </c>
      <c r="L204" s="4">
        <f t="shared" si="32"/>
        <v>0</v>
      </c>
      <c r="M204" s="4">
        <f t="shared" si="35"/>
        <v>0</v>
      </c>
      <c r="N204" s="4">
        <f t="shared" si="33"/>
        <v>0</v>
      </c>
    </row>
    <row r="205" spans="1:14" x14ac:dyDescent="0.25">
      <c r="A205" s="15">
        <f t="shared" si="34"/>
        <v>47908</v>
      </c>
      <c r="B205">
        <f t="shared" si="29"/>
        <v>17</v>
      </c>
      <c r="C205">
        <v>204</v>
      </c>
      <c r="D205" s="4">
        <f t="shared" si="30"/>
        <v>0</v>
      </c>
      <c r="E205" s="4">
        <f>IF(ISNA(VLOOKUP(A205,'Extra aflossing'!A:F,3,0)),0,VLOOKUP(A205,'Extra aflossing'!A:F,3,0))</f>
        <v>0</v>
      </c>
      <c r="F205" s="4">
        <f>IF(A205&lt;=Invoer!$B$20,IF(M204&gt;=0,IF(M204&gt;=$H$2,'Annuitair zonder gift'!I205-J205,M204-D205),0),0)</f>
        <v>0</v>
      </c>
      <c r="G205" s="4">
        <f>IF(M204*Invoer!$B$7/12&gt;=0,M204*Invoer!$B$7/12,0)</f>
        <v>0</v>
      </c>
      <c r="H205" s="4">
        <f>ABS(PMT(Invoer!$B$7/12,360-C205+1,IF(M204&gt;=0,M204,0),0))</f>
        <v>0</v>
      </c>
      <c r="I205" s="4">
        <f t="shared" si="27"/>
        <v>0</v>
      </c>
      <c r="J205" s="4">
        <f t="shared" si="28"/>
        <v>0</v>
      </c>
      <c r="K205" s="4">
        <f t="shared" si="31"/>
        <v>0</v>
      </c>
      <c r="L205" s="4">
        <f t="shared" si="32"/>
        <v>0</v>
      </c>
      <c r="M205" s="4">
        <f t="shared" si="35"/>
        <v>0</v>
      </c>
      <c r="N205" s="4">
        <f t="shared" si="33"/>
        <v>0</v>
      </c>
    </row>
    <row r="206" spans="1:14" x14ac:dyDescent="0.25">
      <c r="A206" s="15">
        <f t="shared" si="34"/>
        <v>47939</v>
      </c>
      <c r="B206">
        <f t="shared" si="29"/>
        <v>18</v>
      </c>
      <c r="C206">
        <v>205</v>
      </c>
      <c r="D206" s="4">
        <f t="shared" si="30"/>
        <v>0</v>
      </c>
      <c r="E206" s="4">
        <f>IF(ISNA(VLOOKUP(A206,'Extra aflossing'!A:F,3,0)),0,VLOOKUP(A206,'Extra aflossing'!A:F,3,0))</f>
        <v>0</v>
      </c>
      <c r="F206" s="4">
        <f>IF(A206&lt;=Invoer!$B$20,IF(M205&gt;=0,IF(M205&gt;=$H$2,'Annuitair zonder gift'!I206-J206,M205-D206),0),0)</f>
        <v>0</v>
      </c>
      <c r="G206" s="4">
        <f>IF(M205*Invoer!$B$7/12&gt;=0,M205*Invoer!$B$7/12,0)</f>
        <v>0</v>
      </c>
      <c r="H206" s="4">
        <f>ABS(PMT(Invoer!$B$7/12,360-C206+1,IF(M205&gt;=0,M205,0),0))</f>
        <v>0</v>
      </c>
      <c r="I206" s="4">
        <f t="shared" si="27"/>
        <v>0</v>
      </c>
      <c r="J206" s="4">
        <f t="shared" si="28"/>
        <v>0</v>
      </c>
      <c r="K206" s="4">
        <f t="shared" si="31"/>
        <v>0</v>
      </c>
      <c r="L206" s="4">
        <f t="shared" si="32"/>
        <v>0</v>
      </c>
      <c r="M206" s="4">
        <f t="shared" si="35"/>
        <v>0</v>
      </c>
      <c r="N206" s="4">
        <f t="shared" si="33"/>
        <v>0</v>
      </c>
    </row>
    <row r="207" spans="1:14" x14ac:dyDescent="0.25">
      <c r="A207" s="15">
        <f t="shared" si="34"/>
        <v>47969</v>
      </c>
      <c r="B207">
        <f t="shared" si="29"/>
        <v>18</v>
      </c>
      <c r="C207">
        <v>206</v>
      </c>
      <c r="D207" s="4">
        <f t="shared" si="30"/>
        <v>0</v>
      </c>
      <c r="E207" s="4">
        <f>IF(ISNA(VLOOKUP(A207,'Extra aflossing'!A:F,3,0)),0,VLOOKUP(A207,'Extra aflossing'!A:F,3,0))</f>
        <v>0</v>
      </c>
      <c r="F207" s="4">
        <f>IF(A207&lt;=Invoer!$B$20,IF(M206&gt;=0,IF(M206&gt;=$H$2,'Annuitair zonder gift'!I207-J207,M206-D207),0),0)</f>
        <v>0</v>
      </c>
      <c r="G207" s="4">
        <f>IF(M206*Invoer!$B$7/12&gt;=0,M206*Invoer!$B$7/12,0)</f>
        <v>0</v>
      </c>
      <c r="H207" s="4">
        <f>ABS(PMT(Invoer!$B$7/12,360-C207+1,IF(M206&gt;=0,M206,0),0))</f>
        <v>0</v>
      </c>
      <c r="I207" s="4">
        <f t="shared" si="27"/>
        <v>0</v>
      </c>
      <c r="J207" s="4">
        <f t="shared" si="28"/>
        <v>0</v>
      </c>
      <c r="K207" s="4">
        <f t="shared" si="31"/>
        <v>0</v>
      </c>
      <c r="L207" s="4">
        <f t="shared" si="32"/>
        <v>0</v>
      </c>
      <c r="M207" s="4">
        <f t="shared" si="35"/>
        <v>0</v>
      </c>
      <c r="N207" s="4">
        <f t="shared" si="33"/>
        <v>0</v>
      </c>
    </row>
    <row r="208" spans="1:14" x14ac:dyDescent="0.25">
      <c r="A208" s="15">
        <f t="shared" si="34"/>
        <v>48000</v>
      </c>
      <c r="B208">
        <f t="shared" si="29"/>
        <v>18</v>
      </c>
      <c r="C208">
        <v>207</v>
      </c>
      <c r="D208" s="4">
        <f t="shared" si="30"/>
        <v>0</v>
      </c>
      <c r="E208" s="4">
        <f>IF(ISNA(VLOOKUP(A208,'Extra aflossing'!A:F,3,0)),0,VLOOKUP(A208,'Extra aflossing'!A:F,3,0))</f>
        <v>0</v>
      </c>
      <c r="F208" s="4">
        <f>IF(A208&lt;=Invoer!$B$20,IF(M207&gt;=0,IF(M207&gt;=$H$2,'Annuitair zonder gift'!I208-J208,M207-D208),0),0)</f>
        <v>0</v>
      </c>
      <c r="G208" s="4">
        <f>IF(M207*Invoer!$B$7/12&gt;=0,M207*Invoer!$B$7/12,0)</f>
        <v>0</v>
      </c>
      <c r="H208" s="4">
        <f>ABS(PMT(Invoer!$B$7/12,360-C208+1,IF(M207&gt;=0,M207,0),0))</f>
        <v>0</v>
      </c>
      <c r="I208" s="4">
        <f t="shared" si="27"/>
        <v>0</v>
      </c>
      <c r="J208" s="4">
        <f t="shared" si="28"/>
        <v>0</v>
      </c>
      <c r="K208" s="4">
        <f t="shared" si="31"/>
        <v>0</v>
      </c>
      <c r="L208" s="4">
        <f t="shared" si="32"/>
        <v>0</v>
      </c>
      <c r="M208" s="4">
        <f t="shared" si="35"/>
        <v>0</v>
      </c>
      <c r="N208" s="4">
        <f t="shared" si="33"/>
        <v>0</v>
      </c>
    </row>
    <row r="209" spans="1:14" x14ac:dyDescent="0.25">
      <c r="A209" s="15">
        <f t="shared" si="34"/>
        <v>48030</v>
      </c>
      <c r="B209">
        <f t="shared" si="29"/>
        <v>18</v>
      </c>
      <c r="C209">
        <v>208</v>
      </c>
      <c r="D209" s="4">
        <f t="shared" si="30"/>
        <v>0</v>
      </c>
      <c r="E209" s="4">
        <f>IF(ISNA(VLOOKUP(A209,'Extra aflossing'!A:F,3,0)),0,VLOOKUP(A209,'Extra aflossing'!A:F,3,0))</f>
        <v>0</v>
      </c>
      <c r="F209" s="4">
        <f>IF(A209&lt;=Invoer!$B$20,IF(M208&gt;=0,IF(M208&gt;=$H$2,'Annuitair zonder gift'!I209-J209,M208-D209),0),0)</f>
        <v>0</v>
      </c>
      <c r="G209" s="4">
        <f>IF(M208*Invoer!$B$7/12&gt;=0,M208*Invoer!$B$7/12,0)</f>
        <v>0</v>
      </c>
      <c r="H209" s="4">
        <f>ABS(PMT(Invoer!$B$7/12,360-C209+1,IF(M208&gt;=0,M208,0),0))</f>
        <v>0</v>
      </c>
      <c r="I209" s="4">
        <f t="shared" si="27"/>
        <v>0</v>
      </c>
      <c r="J209" s="4">
        <f t="shared" si="28"/>
        <v>0</v>
      </c>
      <c r="K209" s="4">
        <f t="shared" si="31"/>
        <v>0</v>
      </c>
      <c r="L209" s="4">
        <f t="shared" si="32"/>
        <v>0</v>
      </c>
      <c r="M209" s="4">
        <f t="shared" si="35"/>
        <v>0</v>
      </c>
      <c r="N209" s="4">
        <f t="shared" si="33"/>
        <v>0</v>
      </c>
    </row>
    <row r="210" spans="1:14" x14ac:dyDescent="0.25">
      <c r="A210" s="15">
        <f t="shared" si="34"/>
        <v>48061</v>
      </c>
      <c r="B210">
        <f t="shared" si="29"/>
        <v>18</v>
      </c>
      <c r="C210">
        <v>209</v>
      </c>
      <c r="D210" s="4">
        <f t="shared" si="30"/>
        <v>0</v>
      </c>
      <c r="E210" s="4">
        <f>IF(ISNA(VLOOKUP(A210,'Extra aflossing'!A:F,3,0)),0,VLOOKUP(A210,'Extra aflossing'!A:F,3,0))</f>
        <v>0</v>
      </c>
      <c r="F210" s="4">
        <f>IF(A210&lt;=Invoer!$B$20,IF(M209&gt;=0,IF(M209&gt;=$H$2,'Annuitair zonder gift'!I210-J210,M209-D210),0),0)</f>
        <v>0</v>
      </c>
      <c r="G210" s="4">
        <f>IF(M209*Invoer!$B$7/12&gt;=0,M209*Invoer!$B$7/12,0)</f>
        <v>0</v>
      </c>
      <c r="H210" s="4">
        <f>ABS(PMT(Invoer!$B$7/12,360-C210+1,IF(M209&gt;=0,M209,0),0))</f>
        <v>0</v>
      </c>
      <c r="I210" s="4">
        <f t="shared" si="27"/>
        <v>0</v>
      </c>
      <c r="J210" s="4">
        <f t="shared" si="28"/>
        <v>0</v>
      </c>
      <c r="K210" s="4">
        <f t="shared" si="31"/>
        <v>0</v>
      </c>
      <c r="L210" s="4">
        <f t="shared" si="32"/>
        <v>0</v>
      </c>
      <c r="M210" s="4">
        <f t="shared" si="35"/>
        <v>0</v>
      </c>
      <c r="N210" s="4">
        <f t="shared" si="33"/>
        <v>0</v>
      </c>
    </row>
    <row r="211" spans="1:14" x14ac:dyDescent="0.25">
      <c r="A211" s="15">
        <f t="shared" si="34"/>
        <v>48092</v>
      </c>
      <c r="B211">
        <f t="shared" si="29"/>
        <v>18</v>
      </c>
      <c r="C211">
        <v>210</v>
      </c>
      <c r="D211" s="4">
        <f t="shared" si="30"/>
        <v>0</v>
      </c>
      <c r="E211" s="4">
        <f>IF(ISNA(VLOOKUP(A211,'Extra aflossing'!A:F,3,0)),0,VLOOKUP(A211,'Extra aflossing'!A:F,3,0))</f>
        <v>0</v>
      </c>
      <c r="F211" s="4">
        <f>IF(A211&lt;=Invoer!$B$20,IF(M210&gt;=0,IF(M210&gt;=$H$2,'Annuitair zonder gift'!I211-J211,M210-D211),0),0)</f>
        <v>0</v>
      </c>
      <c r="G211" s="4">
        <f>IF(M210*Invoer!$B$7/12&gt;=0,M210*Invoer!$B$7/12,0)</f>
        <v>0</v>
      </c>
      <c r="H211" s="4">
        <f>ABS(PMT(Invoer!$B$7/12,360-C211+1,IF(M210&gt;=0,M210,0),0))</f>
        <v>0</v>
      </c>
      <c r="I211" s="4">
        <f t="shared" si="27"/>
        <v>0</v>
      </c>
      <c r="J211" s="4">
        <f t="shared" si="28"/>
        <v>0</v>
      </c>
      <c r="K211" s="4">
        <f t="shared" si="31"/>
        <v>0</v>
      </c>
      <c r="L211" s="4">
        <f t="shared" si="32"/>
        <v>0</v>
      </c>
      <c r="M211" s="4">
        <f t="shared" si="35"/>
        <v>0</v>
      </c>
      <c r="N211" s="4">
        <f t="shared" si="33"/>
        <v>0</v>
      </c>
    </row>
    <row r="212" spans="1:14" x14ac:dyDescent="0.25">
      <c r="A212" s="15">
        <f t="shared" si="34"/>
        <v>48122</v>
      </c>
      <c r="B212">
        <f t="shared" si="29"/>
        <v>18</v>
      </c>
      <c r="C212">
        <v>211</v>
      </c>
      <c r="D212" s="4">
        <f t="shared" si="30"/>
        <v>0</v>
      </c>
      <c r="E212" s="4">
        <f>IF(ISNA(VLOOKUP(A212,'Extra aflossing'!A:F,3,0)),0,VLOOKUP(A212,'Extra aflossing'!A:F,3,0))</f>
        <v>0</v>
      </c>
      <c r="F212" s="4">
        <f>IF(A212&lt;=Invoer!$B$20,IF(M211&gt;=0,IF(M211&gt;=$H$2,'Annuitair zonder gift'!I212-J212,M211-D212),0),0)</f>
        <v>0</v>
      </c>
      <c r="G212" s="4">
        <f>IF(M211*Invoer!$B$7/12&gt;=0,M211*Invoer!$B$7/12,0)</f>
        <v>0</v>
      </c>
      <c r="H212" s="4">
        <f>ABS(PMT(Invoer!$B$7/12,360-C212+1,IF(M211&gt;=0,M211,0),0))</f>
        <v>0</v>
      </c>
      <c r="I212" s="4">
        <f t="shared" si="27"/>
        <v>0</v>
      </c>
      <c r="J212" s="4">
        <f t="shared" si="28"/>
        <v>0</v>
      </c>
      <c r="K212" s="4">
        <f t="shared" si="31"/>
        <v>0</v>
      </c>
      <c r="L212" s="4">
        <f t="shared" si="32"/>
        <v>0</v>
      </c>
      <c r="M212" s="4">
        <f t="shared" si="35"/>
        <v>0</v>
      </c>
      <c r="N212" s="4">
        <f t="shared" si="33"/>
        <v>0</v>
      </c>
    </row>
    <row r="213" spans="1:14" x14ac:dyDescent="0.25">
      <c r="A213" s="15">
        <f t="shared" si="34"/>
        <v>48153</v>
      </c>
      <c r="B213">
        <f t="shared" si="29"/>
        <v>18</v>
      </c>
      <c r="C213">
        <v>212</v>
      </c>
      <c r="D213" s="4">
        <f t="shared" si="30"/>
        <v>0</v>
      </c>
      <c r="E213" s="4">
        <f>IF(ISNA(VLOOKUP(A213,'Extra aflossing'!A:F,3,0)),0,VLOOKUP(A213,'Extra aflossing'!A:F,3,0))</f>
        <v>0</v>
      </c>
      <c r="F213" s="4">
        <f>IF(A213&lt;=Invoer!$B$20,IF(M212&gt;=0,IF(M212&gt;=$H$2,'Annuitair zonder gift'!I213-J213,M212-D213),0),0)</f>
        <v>0</v>
      </c>
      <c r="G213" s="4">
        <f>IF(M212*Invoer!$B$7/12&gt;=0,M212*Invoer!$B$7/12,0)</f>
        <v>0</v>
      </c>
      <c r="H213" s="4">
        <f>ABS(PMT(Invoer!$B$7/12,360-C213+1,IF(M212&gt;=0,M212,0),0))</f>
        <v>0</v>
      </c>
      <c r="I213" s="4">
        <f t="shared" si="27"/>
        <v>0</v>
      </c>
      <c r="J213" s="4">
        <f t="shared" si="28"/>
        <v>0</v>
      </c>
      <c r="K213" s="4">
        <f t="shared" si="31"/>
        <v>0</v>
      </c>
      <c r="L213" s="4">
        <f t="shared" si="32"/>
        <v>0</v>
      </c>
      <c r="M213" s="4">
        <f t="shared" si="35"/>
        <v>0</v>
      </c>
      <c r="N213" s="4">
        <f t="shared" si="33"/>
        <v>0</v>
      </c>
    </row>
    <row r="214" spans="1:14" x14ac:dyDescent="0.25">
      <c r="A214" s="15">
        <f t="shared" si="34"/>
        <v>48183</v>
      </c>
      <c r="B214">
        <f t="shared" si="29"/>
        <v>18</v>
      </c>
      <c r="C214">
        <v>213</v>
      </c>
      <c r="D214" s="4">
        <f t="shared" si="30"/>
        <v>0</v>
      </c>
      <c r="E214" s="4">
        <f>IF(ISNA(VLOOKUP(A214,'Extra aflossing'!A:F,3,0)),0,VLOOKUP(A214,'Extra aflossing'!A:F,3,0))</f>
        <v>0</v>
      </c>
      <c r="F214" s="4">
        <f>IF(A214&lt;=Invoer!$B$20,IF(M213&gt;=0,IF(M213&gt;=$H$2,'Annuitair zonder gift'!I214-J214,M213-D214),0),0)</f>
        <v>0</v>
      </c>
      <c r="G214" s="4">
        <f>IF(M213*Invoer!$B$7/12&gt;=0,M213*Invoer!$B$7/12,0)</f>
        <v>0</v>
      </c>
      <c r="H214" s="4">
        <f>ABS(PMT(Invoer!$B$7/12,360-C214+1,IF(M213&gt;=0,M213,0),0))</f>
        <v>0</v>
      </c>
      <c r="I214" s="4">
        <f t="shared" si="27"/>
        <v>0</v>
      </c>
      <c r="J214" s="4">
        <f t="shared" si="28"/>
        <v>0</v>
      </c>
      <c r="K214" s="4">
        <f t="shared" si="31"/>
        <v>0</v>
      </c>
      <c r="L214" s="4">
        <f t="shared" si="32"/>
        <v>0</v>
      </c>
      <c r="M214" s="4">
        <f t="shared" si="35"/>
        <v>0</v>
      </c>
      <c r="N214" s="4">
        <f t="shared" si="33"/>
        <v>0</v>
      </c>
    </row>
    <row r="215" spans="1:14" x14ac:dyDescent="0.25">
      <c r="A215" s="15">
        <f t="shared" si="34"/>
        <v>48214</v>
      </c>
      <c r="B215">
        <f t="shared" si="29"/>
        <v>18</v>
      </c>
      <c r="C215">
        <v>214</v>
      </c>
      <c r="D215" s="4">
        <f t="shared" si="30"/>
        <v>0</v>
      </c>
      <c r="E215" s="4">
        <f>IF(ISNA(VLOOKUP(A215,'Extra aflossing'!A:F,3,0)),0,VLOOKUP(A215,'Extra aflossing'!A:F,3,0))</f>
        <v>0</v>
      </c>
      <c r="F215" s="4">
        <f>IF(A215&lt;=Invoer!$B$20,IF(M214&gt;=0,IF(M214&gt;=$H$2,'Annuitair zonder gift'!I215-J215,M214-D215),0),0)</f>
        <v>0</v>
      </c>
      <c r="G215" s="4">
        <f>IF(M214*Invoer!$B$7/12&gt;=0,M214*Invoer!$B$7/12,0)</f>
        <v>0</v>
      </c>
      <c r="H215" s="4">
        <f>ABS(PMT(Invoer!$B$7/12,360-C215+1,IF(M214&gt;=0,M214,0),0))</f>
        <v>0</v>
      </c>
      <c r="I215" s="4">
        <f t="shared" si="27"/>
        <v>0</v>
      </c>
      <c r="J215" s="4">
        <f t="shared" si="28"/>
        <v>0</v>
      </c>
      <c r="K215" s="4">
        <f t="shared" si="31"/>
        <v>0</v>
      </c>
      <c r="L215" s="4">
        <f t="shared" si="32"/>
        <v>0</v>
      </c>
      <c r="M215" s="4">
        <f t="shared" si="35"/>
        <v>0</v>
      </c>
      <c r="N215" s="4">
        <f t="shared" si="33"/>
        <v>0</v>
      </c>
    </row>
    <row r="216" spans="1:14" x14ac:dyDescent="0.25">
      <c r="A216" s="15">
        <f t="shared" si="34"/>
        <v>48245</v>
      </c>
      <c r="B216">
        <f t="shared" si="29"/>
        <v>18</v>
      </c>
      <c r="C216">
        <v>215</v>
      </c>
      <c r="D216" s="4">
        <f t="shared" si="30"/>
        <v>0</v>
      </c>
      <c r="E216" s="4">
        <f>IF(ISNA(VLOOKUP(A216,'Extra aflossing'!A:F,3,0)),0,VLOOKUP(A216,'Extra aflossing'!A:F,3,0))</f>
        <v>0</v>
      </c>
      <c r="F216" s="4">
        <f>IF(A216&lt;=Invoer!$B$20,IF(M215&gt;=0,IF(M215&gt;=$H$2,'Annuitair zonder gift'!I216-J216,M215-D216),0),0)</f>
        <v>0</v>
      </c>
      <c r="G216" s="4">
        <f>IF(M215*Invoer!$B$7/12&gt;=0,M215*Invoer!$B$7/12,0)</f>
        <v>0</v>
      </c>
      <c r="H216" s="4">
        <f>ABS(PMT(Invoer!$B$7/12,360-C216+1,IF(M215&gt;=0,M215,0),0))</f>
        <v>0</v>
      </c>
      <c r="I216" s="4">
        <f t="shared" si="27"/>
        <v>0</v>
      </c>
      <c r="J216" s="4">
        <f t="shared" si="28"/>
        <v>0</v>
      </c>
      <c r="K216" s="4">
        <f t="shared" si="31"/>
        <v>0</v>
      </c>
      <c r="L216" s="4">
        <f t="shared" si="32"/>
        <v>0</v>
      </c>
      <c r="M216" s="4">
        <f t="shared" si="35"/>
        <v>0</v>
      </c>
      <c r="N216" s="4">
        <f t="shared" si="33"/>
        <v>0</v>
      </c>
    </row>
    <row r="217" spans="1:14" x14ac:dyDescent="0.25">
      <c r="A217" s="15">
        <f t="shared" si="34"/>
        <v>48274</v>
      </c>
      <c r="B217">
        <f t="shared" si="29"/>
        <v>18</v>
      </c>
      <c r="C217">
        <v>216</v>
      </c>
      <c r="D217" s="4">
        <f t="shared" si="30"/>
        <v>0</v>
      </c>
      <c r="E217" s="4">
        <f>IF(ISNA(VLOOKUP(A217,'Extra aflossing'!A:F,3,0)),0,VLOOKUP(A217,'Extra aflossing'!A:F,3,0))</f>
        <v>0</v>
      </c>
      <c r="F217" s="4">
        <f>IF(A217&lt;=Invoer!$B$20,IF(M216&gt;=0,IF(M216&gt;=$H$2,'Annuitair zonder gift'!I217-J217,M216-D217),0),0)</f>
        <v>0</v>
      </c>
      <c r="G217" s="4">
        <f>IF(M216*Invoer!$B$7/12&gt;=0,M216*Invoer!$B$7/12,0)</f>
        <v>0</v>
      </c>
      <c r="H217" s="4">
        <f>ABS(PMT(Invoer!$B$7/12,360-C217+1,IF(M216&gt;=0,M216,0),0))</f>
        <v>0</v>
      </c>
      <c r="I217" s="4">
        <f t="shared" si="27"/>
        <v>0</v>
      </c>
      <c r="J217" s="4">
        <f t="shared" si="28"/>
        <v>0</v>
      </c>
      <c r="K217" s="4">
        <f t="shared" si="31"/>
        <v>0</v>
      </c>
      <c r="L217" s="4">
        <f t="shared" si="32"/>
        <v>0</v>
      </c>
      <c r="M217" s="4">
        <f t="shared" si="35"/>
        <v>0</v>
      </c>
      <c r="N217" s="4">
        <f t="shared" si="33"/>
        <v>0</v>
      </c>
    </row>
    <row r="218" spans="1:14" x14ac:dyDescent="0.25">
      <c r="A218" s="15">
        <f t="shared" si="34"/>
        <v>48305</v>
      </c>
      <c r="B218">
        <f t="shared" si="29"/>
        <v>19</v>
      </c>
      <c r="C218">
        <v>217</v>
      </c>
      <c r="D218" s="4">
        <f t="shared" si="30"/>
        <v>0</v>
      </c>
      <c r="E218" s="4">
        <f>IF(ISNA(VLOOKUP(A218,'Extra aflossing'!A:F,3,0)),0,VLOOKUP(A218,'Extra aflossing'!A:F,3,0))</f>
        <v>0</v>
      </c>
      <c r="F218" s="4">
        <f>IF(A218&lt;=Invoer!$B$20,IF(M217&gt;=0,IF(M217&gt;=$H$2,'Annuitair zonder gift'!I218-J218,M217-D218),0),0)</f>
        <v>0</v>
      </c>
      <c r="G218" s="4">
        <f>IF(M217*Invoer!$B$7/12&gt;=0,M217*Invoer!$B$7/12,0)</f>
        <v>0</v>
      </c>
      <c r="H218" s="4">
        <f>ABS(PMT(Invoer!$B$7/12,360-C218+1,IF(M217&gt;=0,M217,0),0))</f>
        <v>0</v>
      </c>
      <c r="I218" s="4">
        <f t="shared" si="27"/>
        <v>0</v>
      </c>
      <c r="J218" s="4">
        <f t="shared" si="28"/>
        <v>0</v>
      </c>
      <c r="K218" s="4">
        <f t="shared" si="31"/>
        <v>0</v>
      </c>
      <c r="L218" s="4">
        <f t="shared" si="32"/>
        <v>0</v>
      </c>
      <c r="M218" s="4">
        <f t="shared" si="35"/>
        <v>0</v>
      </c>
      <c r="N218" s="4">
        <f t="shared" si="33"/>
        <v>0</v>
      </c>
    </row>
    <row r="219" spans="1:14" x14ac:dyDescent="0.25">
      <c r="A219" s="15">
        <f t="shared" si="34"/>
        <v>48335</v>
      </c>
      <c r="B219">
        <f t="shared" si="29"/>
        <v>19</v>
      </c>
      <c r="C219">
        <v>218</v>
      </c>
      <c r="D219" s="4">
        <f t="shared" si="30"/>
        <v>0</v>
      </c>
      <c r="E219" s="4">
        <f>IF(ISNA(VLOOKUP(A219,'Extra aflossing'!A:F,3,0)),0,VLOOKUP(A219,'Extra aflossing'!A:F,3,0))</f>
        <v>0</v>
      </c>
      <c r="F219" s="4">
        <f>IF(A219&lt;=Invoer!$B$20,IF(M218&gt;=0,IF(M218&gt;=$H$2,'Annuitair zonder gift'!I219-J219,M218-D219),0),0)</f>
        <v>0</v>
      </c>
      <c r="G219" s="4">
        <f>IF(M218*Invoer!$B$7/12&gt;=0,M218*Invoer!$B$7/12,0)</f>
        <v>0</v>
      </c>
      <c r="H219" s="4">
        <f>ABS(PMT(Invoer!$B$7/12,360-C219+1,IF(M218&gt;=0,M218,0),0))</f>
        <v>0</v>
      </c>
      <c r="I219" s="4">
        <f t="shared" si="27"/>
        <v>0</v>
      </c>
      <c r="J219" s="4">
        <f t="shared" si="28"/>
        <v>0</v>
      </c>
      <c r="K219" s="4">
        <f t="shared" si="31"/>
        <v>0</v>
      </c>
      <c r="L219" s="4">
        <f t="shared" si="32"/>
        <v>0</v>
      </c>
      <c r="M219" s="4">
        <f t="shared" si="35"/>
        <v>0</v>
      </c>
      <c r="N219" s="4">
        <f t="shared" si="33"/>
        <v>0</v>
      </c>
    </row>
    <row r="220" spans="1:14" x14ac:dyDescent="0.25">
      <c r="A220" s="15">
        <f t="shared" si="34"/>
        <v>48366</v>
      </c>
      <c r="B220">
        <f t="shared" si="29"/>
        <v>19</v>
      </c>
      <c r="C220">
        <v>219</v>
      </c>
      <c r="D220" s="4">
        <f t="shared" si="30"/>
        <v>0</v>
      </c>
      <c r="E220" s="4">
        <f>IF(ISNA(VLOOKUP(A220,'Extra aflossing'!A:F,3,0)),0,VLOOKUP(A220,'Extra aflossing'!A:F,3,0))</f>
        <v>0</v>
      </c>
      <c r="F220" s="4">
        <f>IF(A220&lt;=Invoer!$B$20,IF(M219&gt;=0,IF(M219&gt;=$H$2,'Annuitair zonder gift'!I220-J220,M219-D220),0),0)</f>
        <v>0</v>
      </c>
      <c r="G220" s="4">
        <f>IF(M219*Invoer!$B$7/12&gt;=0,M219*Invoer!$B$7/12,0)</f>
        <v>0</v>
      </c>
      <c r="H220" s="4">
        <f>ABS(PMT(Invoer!$B$7/12,360-C220+1,IF(M219&gt;=0,M219,0),0))</f>
        <v>0</v>
      </c>
      <c r="I220" s="4">
        <f t="shared" si="27"/>
        <v>0</v>
      </c>
      <c r="J220" s="4">
        <f t="shared" si="28"/>
        <v>0</v>
      </c>
      <c r="K220" s="4">
        <f t="shared" si="31"/>
        <v>0</v>
      </c>
      <c r="L220" s="4">
        <f t="shared" si="32"/>
        <v>0</v>
      </c>
      <c r="M220" s="4">
        <f t="shared" si="35"/>
        <v>0</v>
      </c>
      <c r="N220" s="4">
        <f t="shared" si="33"/>
        <v>0</v>
      </c>
    </row>
    <row r="221" spans="1:14" x14ac:dyDescent="0.25">
      <c r="A221" s="15">
        <f t="shared" si="34"/>
        <v>48396</v>
      </c>
      <c r="B221">
        <f t="shared" si="29"/>
        <v>19</v>
      </c>
      <c r="C221">
        <v>220</v>
      </c>
      <c r="D221" s="4">
        <f t="shared" si="30"/>
        <v>0</v>
      </c>
      <c r="E221" s="4">
        <f>IF(ISNA(VLOOKUP(A221,'Extra aflossing'!A:F,3,0)),0,VLOOKUP(A221,'Extra aflossing'!A:F,3,0))</f>
        <v>0</v>
      </c>
      <c r="F221" s="4">
        <f>IF(A221&lt;=Invoer!$B$20,IF(M220&gt;=0,IF(M220&gt;=$H$2,'Annuitair zonder gift'!I221-J221,M220-D221),0),0)</f>
        <v>0</v>
      </c>
      <c r="G221" s="4">
        <f>IF(M220*Invoer!$B$7/12&gt;=0,M220*Invoer!$B$7/12,0)</f>
        <v>0</v>
      </c>
      <c r="H221" s="4">
        <f>ABS(PMT(Invoer!$B$7/12,360-C221+1,IF(M220&gt;=0,M220,0),0))</f>
        <v>0</v>
      </c>
      <c r="I221" s="4">
        <f t="shared" si="27"/>
        <v>0</v>
      </c>
      <c r="J221" s="4">
        <f t="shared" si="28"/>
        <v>0</v>
      </c>
      <c r="K221" s="4">
        <f t="shared" si="31"/>
        <v>0</v>
      </c>
      <c r="L221" s="4">
        <f t="shared" si="32"/>
        <v>0</v>
      </c>
      <c r="M221" s="4">
        <f t="shared" si="35"/>
        <v>0</v>
      </c>
      <c r="N221" s="4">
        <f t="shared" si="33"/>
        <v>0</v>
      </c>
    </row>
    <row r="222" spans="1:14" x14ac:dyDescent="0.25">
      <c r="A222" s="15">
        <f t="shared" si="34"/>
        <v>48427</v>
      </c>
      <c r="B222">
        <f t="shared" si="29"/>
        <v>19</v>
      </c>
      <c r="C222">
        <v>221</v>
      </c>
      <c r="D222" s="4">
        <f t="shared" si="30"/>
        <v>0</v>
      </c>
      <c r="E222" s="4">
        <f>IF(ISNA(VLOOKUP(A222,'Extra aflossing'!A:F,3,0)),0,VLOOKUP(A222,'Extra aflossing'!A:F,3,0))</f>
        <v>0</v>
      </c>
      <c r="F222" s="4">
        <f>IF(A222&lt;=Invoer!$B$20,IF(M221&gt;=0,IF(M221&gt;=$H$2,'Annuitair zonder gift'!I222-J222,M221-D222),0),0)</f>
        <v>0</v>
      </c>
      <c r="G222" s="4">
        <f>IF(M221*Invoer!$B$7/12&gt;=0,M221*Invoer!$B$7/12,0)</f>
        <v>0</v>
      </c>
      <c r="H222" s="4">
        <f>ABS(PMT(Invoer!$B$7/12,360-C222+1,IF(M221&gt;=0,M221,0),0))</f>
        <v>0</v>
      </c>
      <c r="I222" s="4">
        <f t="shared" si="27"/>
        <v>0</v>
      </c>
      <c r="J222" s="4">
        <f t="shared" si="28"/>
        <v>0</v>
      </c>
      <c r="K222" s="4">
        <f t="shared" si="31"/>
        <v>0</v>
      </c>
      <c r="L222" s="4">
        <f t="shared" si="32"/>
        <v>0</v>
      </c>
      <c r="M222" s="4">
        <f t="shared" si="35"/>
        <v>0</v>
      </c>
      <c r="N222" s="4">
        <f t="shared" si="33"/>
        <v>0</v>
      </c>
    </row>
    <row r="223" spans="1:14" x14ac:dyDescent="0.25">
      <c r="A223" s="15">
        <f t="shared" si="34"/>
        <v>48458</v>
      </c>
      <c r="B223">
        <f t="shared" si="29"/>
        <v>19</v>
      </c>
      <c r="C223">
        <v>222</v>
      </c>
      <c r="D223" s="4">
        <f t="shared" si="30"/>
        <v>0</v>
      </c>
      <c r="E223" s="4">
        <f>IF(ISNA(VLOOKUP(A223,'Extra aflossing'!A:F,3,0)),0,VLOOKUP(A223,'Extra aflossing'!A:F,3,0))</f>
        <v>0</v>
      </c>
      <c r="F223" s="4">
        <f>IF(A223&lt;=Invoer!$B$20,IF(M222&gt;=0,IF(M222&gt;=$H$2,'Annuitair zonder gift'!I223-J223,M222-D223),0),0)</f>
        <v>0</v>
      </c>
      <c r="G223" s="4">
        <f>IF(M222*Invoer!$B$7/12&gt;=0,M222*Invoer!$B$7/12,0)</f>
        <v>0</v>
      </c>
      <c r="H223" s="4">
        <f>ABS(PMT(Invoer!$B$7/12,360-C223+1,IF(M222&gt;=0,M222,0),0))</f>
        <v>0</v>
      </c>
      <c r="I223" s="4">
        <f t="shared" si="27"/>
        <v>0</v>
      </c>
      <c r="J223" s="4">
        <f t="shared" si="28"/>
        <v>0</v>
      </c>
      <c r="K223" s="4">
        <f t="shared" si="31"/>
        <v>0</v>
      </c>
      <c r="L223" s="4">
        <f t="shared" si="32"/>
        <v>0</v>
      </c>
      <c r="M223" s="4">
        <f t="shared" si="35"/>
        <v>0</v>
      </c>
      <c r="N223" s="4">
        <f t="shared" si="33"/>
        <v>0</v>
      </c>
    </row>
    <row r="224" spans="1:14" x14ac:dyDescent="0.25">
      <c r="A224" s="15">
        <f t="shared" si="34"/>
        <v>48488</v>
      </c>
      <c r="B224">
        <f t="shared" si="29"/>
        <v>19</v>
      </c>
      <c r="C224">
        <v>223</v>
      </c>
      <c r="D224" s="4">
        <f t="shared" si="30"/>
        <v>0</v>
      </c>
      <c r="E224" s="4">
        <f>IF(ISNA(VLOOKUP(A224,'Extra aflossing'!A:F,3,0)),0,VLOOKUP(A224,'Extra aflossing'!A:F,3,0))</f>
        <v>0</v>
      </c>
      <c r="F224" s="4">
        <f>IF(A224&lt;=Invoer!$B$20,IF(M223&gt;=0,IF(M223&gt;=$H$2,'Annuitair zonder gift'!I224-J224,M223-D224),0),0)</f>
        <v>0</v>
      </c>
      <c r="G224" s="4">
        <f>IF(M223*Invoer!$B$7/12&gt;=0,M223*Invoer!$B$7/12,0)</f>
        <v>0</v>
      </c>
      <c r="H224" s="4">
        <f>ABS(PMT(Invoer!$B$7/12,360-C224+1,IF(M223&gt;=0,M223,0),0))</f>
        <v>0</v>
      </c>
      <c r="I224" s="4">
        <f t="shared" si="27"/>
        <v>0</v>
      </c>
      <c r="J224" s="4">
        <f t="shared" si="28"/>
        <v>0</v>
      </c>
      <c r="K224" s="4">
        <f t="shared" si="31"/>
        <v>0</v>
      </c>
      <c r="L224" s="4">
        <f t="shared" si="32"/>
        <v>0</v>
      </c>
      <c r="M224" s="4">
        <f t="shared" si="35"/>
        <v>0</v>
      </c>
      <c r="N224" s="4">
        <f t="shared" si="33"/>
        <v>0</v>
      </c>
    </row>
    <row r="225" spans="1:14" x14ac:dyDescent="0.25">
      <c r="A225" s="15">
        <f t="shared" si="34"/>
        <v>48519</v>
      </c>
      <c r="B225">
        <f t="shared" si="29"/>
        <v>19</v>
      </c>
      <c r="C225">
        <v>224</v>
      </c>
      <c r="D225" s="4">
        <f t="shared" si="30"/>
        <v>0</v>
      </c>
      <c r="E225" s="4">
        <f>IF(ISNA(VLOOKUP(A225,'Extra aflossing'!A:F,3,0)),0,VLOOKUP(A225,'Extra aflossing'!A:F,3,0))</f>
        <v>0</v>
      </c>
      <c r="F225" s="4">
        <f>IF(A225&lt;=Invoer!$B$20,IF(M224&gt;=0,IF(M224&gt;=$H$2,'Annuitair zonder gift'!I225-J225,M224-D225),0),0)</f>
        <v>0</v>
      </c>
      <c r="G225" s="4">
        <f>IF(M224*Invoer!$B$7/12&gt;=0,M224*Invoer!$B$7/12,0)</f>
        <v>0</v>
      </c>
      <c r="H225" s="4">
        <f>ABS(PMT(Invoer!$B$7/12,360-C225+1,IF(M224&gt;=0,M224,0),0))</f>
        <v>0</v>
      </c>
      <c r="I225" s="4">
        <f t="shared" si="27"/>
        <v>0</v>
      </c>
      <c r="J225" s="4">
        <f t="shared" si="28"/>
        <v>0</v>
      </c>
      <c r="K225" s="4">
        <f t="shared" si="31"/>
        <v>0</v>
      </c>
      <c r="L225" s="4">
        <f t="shared" si="32"/>
        <v>0</v>
      </c>
      <c r="M225" s="4">
        <f t="shared" si="35"/>
        <v>0</v>
      </c>
      <c r="N225" s="4">
        <f t="shared" si="33"/>
        <v>0</v>
      </c>
    </row>
    <row r="226" spans="1:14" x14ac:dyDescent="0.25">
      <c r="A226" s="15">
        <f t="shared" si="34"/>
        <v>48549</v>
      </c>
      <c r="B226">
        <f t="shared" si="29"/>
        <v>19</v>
      </c>
      <c r="C226">
        <v>225</v>
      </c>
      <c r="D226" s="4">
        <f t="shared" si="30"/>
        <v>0</v>
      </c>
      <c r="E226" s="4">
        <f>IF(ISNA(VLOOKUP(A226,'Extra aflossing'!A:F,3,0)),0,VLOOKUP(A226,'Extra aflossing'!A:F,3,0))</f>
        <v>0</v>
      </c>
      <c r="F226" s="4">
        <f>IF(A226&lt;=Invoer!$B$20,IF(M225&gt;=0,IF(M225&gt;=$H$2,'Annuitair zonder gift'!I226-J226,M225-D226),0),0)</f>
        <v>0</v>
      </c>
      <c r="G226" s="4">
        <f>IF(M225*Invoer!$B$7/12&gt;=0,M225*Invoer!$B$7/12,0)</f>
        <v>0</v>
      </c>
      <c r="H226" s="4">
        <f>ABS(PMT(Invoer!$B$7/12,360-C226+1,IF(M225&gt;=0,M225,0),0))</f>
        <v>0</v>
      </c>
      <c r="I226" s="4">
        <f t="shared" si="27"/>
        <v>0</v>
      </c>
      <c r="J226" s="4">
        <f t="shared" si="28"/>
        <v>0</v>
      </c>
      <c r="K226" s="4">
        <f t="shared" si="31"/>
        <v>0</v>
      </c>
      <c r="L226" s="4">
        <f t="shared" si="32"/>
        <v>0</v>
      </c>
      <c r="M226" s="4">
        <f t="shared" si="35"/>
        <v>0</v>
      </c>
      <c r="N226" s="4">
        <f t="shared" si="33"/>
        <v>0</v>
      </c>
    </row>
    <row r="227" spans="1:14" x14ac:dyDescent="0.25">
      <c r="A227" s="15">
        <f t="shared" si="34"/>
        <v>48580</v>
      </c>
      <c r="B227">
        <f t="shared" si="29"/>
        <v>19</v>
      </c>
      <c r="C227">
        <v>226</v>
      </c>
      <c r="D227" s="4">
        <f t="shared" si="30"/>
        <v>0</v>
      </c>
      <c r="E227" s="4">
        <f>IF(ISNA(VLOOKUP(A227,'Extra aflossing'!A:F,3,0)),0,VLOOKUP(A227,'Extra aflossing'!A:F,3,0))</f>
        <v>0</v>
      </c>
      <c r="F227" s="4">
        <f>IF(A227&lt;=Invoer!$B$20,IF(M226&gt;=0,IF(M226&gt;=$H$2,'Annuitair zonder gift'!I227-J227,M226-D227),0),0)</f>
        <v>0</v>
      </c>
      <c r="G227" s="4">
        <f>IF(M226*Invoer!$B$7/12&gt;=0,M226*Invoer!$B$7/12,0)</f>
        <v>0</v>
      </c>
      <c r="H227" s="4">
        <f>ABS(PMT(Invoer!$B$7/12,360-C227+1,IF(M226&gt;=0,M226,0),0))</f>
        <v>0</v>
      </c>
      <c r="I227" s="4">
        <f t="shared" si="27"/>
        <v>0</v>
      </c>
      <c r="J227" s="4">
        <f t="shared" si="28"/>
        <v>0</v>
      </c>
      <c r="K227" s="4">
        <f t="shared" si="31"/>
        <v>0</v>
      </c>
      <c r="L227" s="4">
        <f t="shared" si="32"/>
        <v>0</v>
      </c>
      <c r="M227" s="4">
        <f t="shared" si="35"/>
        <v>0</v>
      </c>
      <c r="N227" s="4">
        <f t="shared" si="33"/>
        <v>0</v>
      </c>
    </row>
    <row r="228" spans="1:14" x14ac:dyDescent="0.25">
      <c r="A228" s="15">
        <f t="shared" si="34"/>
        <v>48611</v>
      </c>
      <c r="B228">
        <f t="shared" si="29"/>
        <v>19</v>
      </c>
      <c r="C228">
        <v>227</v>
      </c>
      <c r="D228" s="4">
        <f t="shared" si="30"/>
        <v>0</v>
      </c>
      <c r="E228" s="4">
        <f>IF(ISNA(VLOOKUP(A228,'Extra aflossing'!A:F,3,0)),0,VLOOKUP(A228,'Extra aflossing'!A:F,3,0))</f>
        <v>0</v>
      </c>
      <c r="F228" s="4">
        <f>IF(A228&lt;=Invoer!$B$20,IF(M227&gt;=0,IF(M227&gt;=$H$2,'Annuitair zonder gift'!I228-J228,M227-D228),0),0)</f>
        <v>0</v>
      </c>
      <c r="G228" s="4">
        <f>IF(M227*Invoer!$B$7/12&gt;=0,M227*Invoer!$B$7/12,0)</f>
        <v>0</v>
      </c>
      <c r="H228" s="4">
        <f>ABS(PMT(Invoer!$B$7/12,360-C228+1,IF(M227&gt;=0,M227,0),0))</f>
        <v>0</v>
      </c>
      <c r="I228" s="4">
        <f t="shared" si="27"/>
        <v>0</v>
      </c>
      <c r="J228" s="4">
        <f t="shared" si="28"/>
        <v>0</v>
      </c>
      <c r="K228" s="4">
        <f t="shared" si="31"/>
        <v>0</v>
      </c>
      <c r="L228" s="4">
        <f t="shared" si="32"/>
        <v>0</v>
      </c>
      <c r="M228" s="4">
        <f t="shared" si="35"/>
        <v>0</v>
      </c>
      <c r="N228" s="4">
        <f t="shared" si="33"/>
        <v>0</v>
      </c>
    </row>
    <row r="229" spans="1:14" x14ac:dyDescent="0.25">
      <c r="A229" s="15">
        <f t="shared" si="34"/>
        <v>48639</v>
      </c>
      <c r="B229">
        <f t="shared" si="29"/>
        <v>19</v>
      </c>
      <c r="C229">
        <v>228</v>
      </c>
      <c r="D229" s="4">
        <f t="shared" si="30"/>
        <v>0</v>
      </c>
      <c r="E229" s="4">
        <f>IF(ISNA(VLOOKUP(A229,'Extra aflossing'!A:F,3,0)),0,VLOOKUP(A229,'Extra aflossing'!A:F,3,0))</f>
        <v>0</v>
      </c>
      <c r="F229" s="4">
        <f>IF(A229&lt;=Invoer!$B$20,IF(M228&gt;=0,IF(M228&gt;=$H$2,'Annuitair zonder gift'!I229-J229,M228-D229),0),0)</f>
        <v>0</v>
      </c>
      <c r="G229" s="4">
        <f>IF(M228*Invoer!$B$7/12&gt;=0,M228*Invoer!$B$7/12,0)</f>
        <v>0</v>
      </c>
      <c r="H229" s="4">
        <f>ABS(PMT(Invoer!$B$7/12,360-C229+1,IF(M228&gt;=0,M228,0),0))</f>
        <v>0</v>
      </c>
      <c r="I229" s="4">
        <f t="shared" si="27"/>
        <v>0</v>
      </c>
      <c r="J229" s="4">
        <f t="shared" si="28"/>
        <v>0</v>
      </c>
      <c r="K229" s="4">
        <f t="shared" si="31"/>
        <v>0</v>
      </c>
      <c r="L229" s="4">
        <f t="shared" si="32"/>
        <v>0</v>
      </c>
      <c r="M229" s="4">
        <f t="shared" si="35"/>
        <v>0</v>
      </c>
      <c r="N229" s="4">
        <f t="shared" si="33"/>
        <v>0</v>
      </c>
    </row>
    <row r="230" spans="1:14" x14ac:dyDescent="0.25">
      <c r="A230" s="15">
        <f t="shared" si="34"/>
        <v>48670</v>
      </c>
      <c r="B230">
        <f t="shared" si="29"/>
        <v>20</v>
      </c>
      <c r="C230">
        <v>229</v>
      </c>
      <c r="D230" s="4">
        <f t="shared" si="30"/>
        <v>0</v>
      </c>
      <c r="E230" s="4">
        <f>IF(ISNA(VLOOKUP(A230,'Extra aflossing'!A:F,3,0)),0,VLOOKUP(A230,'Extra aflossing'!A:F,3,0))</f>
        <v>0</v>
      </c>
      <c r="F230" s="4">
        <f>IF(A230&lt;=Invoer!$B$20,IF(M229&gt;=0,IF(M229&gt;=$H$2,'Annuitair zonder gift'!I230-J230,M229-D230),0),0)</f>
        <v>0</v>
      </c>
      <c r="G230" s="4">
        <f>IF(M229*Invoer!$B$7/12&gt;=0,M229*Invoer!$B$7/12,0)</f>
        <v>0</v>
      </c>
      <c r="H230" s="4">
        <f>ABS(PMT(Invoer!$B$7/12,360-C230+1,IF(M229&gt;=0,M229,0),0))</f>
        <v>0</v>
      </c>
      <c r="I230" s="4">
        <f t="shared" si="27"/>
        <v>0</v>
      </c>
      <c r="J230" s="4">
        <f t="shared" si="28"/>
        <v>0</v>
      </c>
      <c r="K230" s="4">
        <f t="shared" si="31"/>
        <v>0</v>
      </c>
      <c r="L230" s="4">
        <f t="shared" si="32"/>
        <v>0</v>
      </c>
      <c r="M230" s="4">
        <f t="shared" si="35"/>
        <v>0</v>
      </c>
      <c r="N230" s="4">
        <f t="shared" si="33"/>
        <v>0</v>
      </c>
    </row>
    <row r="231" spans="1:14" x14ac:dyDescent="0.25">
      <c r="A231" s="15">
        <f t="shared" si="34"/>
        <v>48700</v>
      </c>
      <c r="B231">
        <f t="shared" si="29"/>
        <v>20</v>
      </c>
      <c r="C231">
        <v>230</v>
      </c>
      <c r="D231" s="4">
        <f t="shared" si="30"/>
        <v>0</v>
      </c>
      <c r="E231" s="4">
        <f>IF(ISNA(VLOOKUP(A231,'Extra aflossing'!A:F,3,0)),0,VLOOKUP(A231,'Extra aflossing'!A:F,3,0))</f>
        <v>0</v>
      </c>
      <c r="F231" s="4">
        <f>IF(A231&lt;=Invoer!$B$20,IF(M230&gt;=0,IF(M230&gt;=$H$2,'Annuitair zonder gift'!I231-J231,M230-D231),0),0)</f>
        <v>0</v>
      </c>
      <c r="G231" s="4">
        <f>IF(M230*Invoer!$B$7/12&gt;=0,M230*Invoer!$B$7/12,0)</f>
        <v>0</v>
      </c>
      <c r="H231" s="4">
        <f>ABS(PMT(Invoer!$B$7/12,360-C231+1,IF(M230&gt;=0,M230,0),0))</f>
        <v>0</v>
      </c>
      <c r="I231" s="4">
        <f t="shared" si="27"/>
        <v>0</v>
      </c>
      <c r="J231" s="4">
        <f t="shared" si="28"/>
        <v>0</v>
      </c>
      <c r="K231" s="4">
        <f t="shared" si="31"/>
        <v>0</v>
      </c>
      <c r="L231" s="4">
        <f t="shared" si="32"/>
        <v>0</v>
      </c>
      <c r="M231" s="4">
        <f t="shared" si="35"/>
        <v>0</v>
      </c>
      <c r="N231" s="4">
        <f t="shared" si="33"/>
        <v>0</v>
      </c>
    </row>
    <row r="232" spans="1:14" x14ac:dyDescent="0.25">
      <c r="A232" s="15">
        <f t="shared" si="34"/>
        <v>48731</v>
      </c>
      <c r="B232">
        <f t="shared" si="29"/>
        <v>20</v>
      </c>
      <c r="C232">
        <v>231</v>
      </c>
      <c r="D232" s="4">
        <f t="shared" si="30"/>
        <v>0</v>
      </c>
      <c r="E232" s="4">
        <f>IF(ISNA(VLOOKUP(A232,'Extra aflossing'!A:F,3,0)),0,VLOOKUP(A232,'Extra aflossing'!A:F,3,0))</f>
        <v>0</v>
      </c>
      <c r="F232" s="4">
        <f>IF(A232&lt;=Invoer!$B$20,IF(M231&gt;=0,IF(M231&gt;=$H$2,'Annuitair zonder gift'!I232-J232,M231-D232),0),0)</f>
        <v>0</v>
      </c>
      <c r="G232" s="4">
        <f>IF(M231*Invoer!$B$7/12&gt;=0,M231*Invoer!$B$7/12,0)</f>
        <v>0</v>
      </c>
      <c r="H232" s="4">
        <f>ABS(PMT(Invoer!$B$7/12,360-C232+1,IF(M231&gt;=0,M231,0),0))</f>
        <v>0</v>
      </c>
      <c r="I232" s="4">
        <f t="shared" si="27"/>
        <v>0</v>
      </c>
      <c r="J232" s="4">
        <f t="shared" si="28"/>
        <v>0</v>
      </c>
      <c r="K232" s="4">
        <f t="shared" si="31"/>
        <v>0</v>
      </c>
      <c r="L232" s="4">
        <f t="shared" si="32"/>
        <v>0</v>
      </c>
      <c r="M232" s="4">
        <f t="shared" si="35"/>
        <v>0</v>
      </c>
      <c r="N232" s="4">
        <f t="shared" si="33"/>
        <v>0</v>
      </c>
    </row>
    <row r="233" spans="1:14" x14ac:dyDescent="0.25">
      <c r="A233" s="15">
        <f t="shared" si="34"/>
        <v>48761</v>
      </c>
      <c r="B233">
        <f t="shared" si="29"/>
        <v>20</v>
      </c>
      <c r="C233">
        <v>232</v>
      </c>
      <c r="D233" s="4">
        <f t="shared" si="30"/>
        <v>0</v>
      </c>
      <c r="E233" s="4">
        <f>IF(ISNA(VLOOKUP(A233,'Extra aflossing'!A:F,3,0)),0,VLOOKUP(A233,'Extra aflossing'!A:F,3,0))</f>
        <v>0</v>
      </c>
      <c r="F233" s="4">
        <f>IF(A233&lt;=Invoer!$B$20,IF(M232&gt;=0,IF(M232&gt;=$H$2,'Annuitair zonder gift'!I233-J233,M232-D233),0),0)</f>
        <v>0</v>
      </c>
      <c r="G233" s="4">
        <f>IF(M232*Invoer!$B$7/12&gt;=0,M232*Invoer!$B$7/12,0)</f>
        <v>0</v>
      </c>
      <c r="H233" s="4">
        <f>ABS(PMT(Invoer!$B$7/12,360-C233+1,IF(M232&gt;=0,M232,0),0))</f>
        <v>0</v>
      </c>
      <c r="I233" s="4">
        <f t="shared" si="27"/>
        <v>0</v>
      </c>
      <c r="J233" s="4">
        <f t="shared" si="28"/>
        <v>0</v>
      </c>
      <c r="K233" s="4">
        <f t="shared" si="31"/>
        <v>0</v>
      </c>
      <c r="L233" s="4">
        <f t="shared" si="32"/>
        <v>0</v>
      </c>
      <c r="M233" s="4">
        <f t="shared" si="35"/>
        <v>0</v>
      </c>
      <c r="N233" s="4">
        <f t="shared" si="33"/>
        <v>0</v>
      </c>
    </row>
    <row r="234" spans="1:14" x14ac:dyDescent="0.25">
      <c r="A234" s="15">
        <f t="shared" si="34"/>
        <v>48792</v>
      </c>
      <c r="B234">
        <f t="shared" si="29"/>
        <v>20</v>
      </c>
      <c r="C234">
        <v>233</v>
      </c>
      <c r="D234" s="4">
        <f t="shared" si="30"/>
        <v>0</v>
      </c>
      <c r="E234" s="4">
        <f>IF(ISNA(VLOOKUP(A234,'Extra aflossing'!A:F,3,0)),0,VLOOKUP(A234,'Extra aflossing'!A:F,3,0))</f>
        <v>0</v>
      </c>
      <c r="F234" s="4">
        <f>IF(A234&lt;=Invoer!$B$20,IF(M233&gt;=0,IF(M233&gt;=$H$2,'Annuitair zonder gift'!I234-J234,M233-D234),0),0)</f>
        <v>0</v>
      </c>
      <c r="G234" s="4">
        <f>IF(M233*Invoer!$B$7/12&gt;=0,M233*Invoer!$B$7/12,0)</f>
        <v>0</v>
      </c>
      <c r="H234" s="4">
        <f>ABS(PMT(Invoer!$B$7/12,360-C234+1,IF(M233&gt;=0,M233,0),0))</f>
        <v>0</v>
      </c>
      <c r="I234" s="4">
        <f t="shared" si="27"/>
        <v>0</v>
      </c>
      <c r="J234" s="4">
        <f t="shared" si="28"/>
        <v>0</v>
      </c>
      <c r="K234" s="4">
        <f t="shared" si="31"/>
        <v>0</v>
      </c>
      <c r="L234" s="4">
        <f t="shared" si="32"/>
        <v>0</v>
      </c>
      <c r="M234" s="4">
        <f t="shared" si="35"/>
        <v>0</v>
      </c>
      <c r="N234" s="4">
        <f t="shared" si="33"/>
        <v>0</v>
      </c>
    </row>
    <row r="235" spans="1:14" x14ac:dyDescent="0.25">
      <c r="A235" s="15">
        <f t="shared" si="34"/>
        <v>48823</v>
      </c>
      <c r="B235">
        <f t="shared" si="29"/>
        <v>20</v>
      </c>
      <c r="C235">
        <v>234</v>
      </c>
      <c r="D235" s="4">
        <f t="shared" si="30"/>
        <v>0</v>
      </c>
      <c r="E235" s="4">
        <f>IF(ISNA(VLOOKUP(A235,'Extra aflossing'!A:F,3,0)),0,VLOOKUP(A235,'Extra aflossing'!A:F,3,0))</f>
        <v>0</v>
      </c>
      <c r="F235" s="4">
        <f>IF(A235&lt;=Invoer!$B$20,IF(M234&gt;=0,IF(M234&gt;=$H$2,'Annuitair zonder gift'!I235-J235,M234-D235),0),0)</f>
        <v>0</v>
      </c>
      <c r="G235" s="4">
        <f>IF(M234*Invoer!$B$7/12&gt;=0,M234*Invoer!$B$7/12,0)</f>
        <v>0</v>
      </c>
      <c r="H235" s="4">
        <f>ABS(PMT(Invoer!$B$7/12,360-C235+1,IF(M234&gt;=0,M234,0),0))</f>
        <v>0</v>
      </c>
      <c r="I235" s="4">
        <f t="shared" si="27"/>
        <v>0</v>
      </c>
      <c r="J235" s="4">
        <f t="shared" si="28"/>
        <v>0</v>
      </c>
      <c r="K235" s="4">
        <f t="shared" si="31"/>
        <v>0</v>
      </c>
      <c r="L235" s="4">
        <f t="shared" si="32"/>
        <v>0</v>
      </c>
      <c r="M235" s="4">
        <f t="shared" si="35"/>
        <v>0</v>
      </c>
      <c r="N235" s="4">
        <f t="shared" si="33"/>
        <v>0</v>
      </c>
    </row>
    <row r="236" spans="1:14" x14ac:dyDescent="0.25">
      <c r="A236" s="15">
        <f t="shared" si="34"/>
        <v>48853</v>
      </c>
      <c r="B236">
        <f t="shared" si="29"/>
        <v>20</v>
      </c>
      <c r="C236">
        <v>235</v>
      </c>
      <c r="D236" s="4">
        <f t="shared" si="30"/>
        <v>0</v>
      </c>
      <c r="E236" s="4">
        <f>IF(ISNA(VLOOKUP(A236,'Extra aflossing'!A:F,3,0)),0,VLOOKUP(A236,'Extra aflossing'!A:F,3,0))</f>
        <v>0</v>
      </c>
      <c r="F236" s="4">
        <f>IF(A236&lt;=Invoer!$B$20,IF(M235&gt;=0,IF(M235&gt;=$H$2,'Annuitair zonder gift'!I236-J236,M235-D236),0),0)</f>
        <v>0</v>
      </c>
      <c r="G236" s="4">
        <f>IF(M235*Invoer!$B$7/12&gt;=0,M235*Invoer!$B$7/12,0)</f>
        <v>0</v>
      </c>
      <c r="H236" s="4">
        <f>ABS(PMT(Invoer!$B$7/12,360-C236+1,IF(M235&gt;=0,M235,0),0))</f>
        <v>0</v>
      </c>
      <c r="I236" s="4">
        <f t="shared" si="27"/>
        <v>0</v>
      </c>
      <c r="J236" s="4">
        <f t="shared" si="28"/>
        <v>0</v>
      </c>
      <c r="K236" s="4">
        <f t="shared" si="31"/>
        <v>0</v>
      </c>
      <c r="L236" s="4">
        <f t="shared" si="32"/>
        <v>0</v>
      </c>
      <c r="M236" s="4">
        <f t="shared" si="35"/>
        <v>0</v>
      </c>
      <c r="N236" s="4">
        <f t="shared" si="33"/>
        <v>0</v>
      </c>
    </row>
    <row r="237" spans="1:14" x14ac:dyDescent="0.25">
      <c r="A237" s="15">
        <f t="shared" si="34"/>
        <v>48884</v>
      </c>
      <c r="B237">
        <f t="shared" si="29"/>
        <v>20</v>
      </c>
      <c r="C237">
        <v>236</v>
      </c>
      <c r="D237" s="4">
        <f t="shared" si="30"/>
        <v>0</v>
      </c>
      <c r="E237" s="4">
        <f>IF(ISNA(VLOOKUP(A237,'Extra aflossing'!A:F,3,0)),0,VLOOKUP(A237,'Extra aflossing'!A:F,3,0))</f>
        <v>0</v>
      </c>
      <c r="F237" s="4">
        <f>IF(A237&lt;=Invoer!$B$20,IF(M236&gt;=0,IF(M236&gt;=$H$2,'Annuitair zonder gift'!I237-J237,M236-D237),0),0)</f>
        <v>0</v>
      </c>
      <c r="G237" s="4">
        <f>IF(M236*Invoer!$B$7/12&gt;=0,M236*Invoer!$B$7/12,0)</f>
        <v>0</v>
      </c>
      <c r="H237" s="4">
        <f>ABS(PMT(Invoer!$B$7/12,360-C237+1,IF(M236&gt;=0,M236,0),0))</f>
        <v>0</v>
      </c>
      <c r="I237" s="4">
        <f t="shared" si="27"/>
        <v>0</v>
      </c>
      <c r="J237" s="4">
        <f t="shared" si="28"/>
        <v>0</v>
      </c>
      <c r="K237" s="4">
        <f t="shared" si="31"/>
        <v>0</v>
      </c>
      <c r="L237" s="4">
        <f t="shared" si="32"/>
        <v>0</v>
      </c>
      <c r="M237" s="4">
        <f t="shared" si="35"/>
        <v>0</v>
      </c>
      <c r="N237" s="4">
        <f t="shared" si="33"/>
        <v>0</v>
      </c>
    </row>
    <row r="238" spans="1:14" x14ac:dyDescent="0.25">
      <c r="A238" s="15">
        <f t="shared" si="34"/>
        <v>48914</v>
      </c>
      <c r="B238">
        <f t="shared" si="29"/>
        <v>20</v>
      </c>
      <c r="C238">
        <v>237</v>
      </c>
      <c r="D238" s="4">
        <f t="shared" si="30"/>
        <v>0</v>
      </c>
      <c r="E238" s="4">
        <f>IF(ISNA(VLOOKUP(A238,'Extra aflossing'!A:F,3,0)),0,VLOOKUP(A238,'Extra aflossing'!A:F,3,0))</f>
        <v>0</v>
      </c>
      <c r="F238" s="4">
        <f>IF(A238&lt;=Invoer!$B$20,IF(M237&gt;=0,IF(M237&gt;=$H$2,'Annuitair zonder gift'!I238-J238,M237-D238),0),0)</f>
        <v>0</v>
      </c>
      <c r="G238" s="4">
        <f>IF(M237*Invoer!$B$7/12&gt;=0,M237*Invoer!$B$7/12,0)</f>
        <v>0</v>
      </c>
      <c r="H238" s="4">
        <f>ABS(PMT(Invoer!$B$7/12,360-C238+1,IF(M237&gt;=0,M237,0),0))</f>
        <v>0</v>
      </c>
      <c r="I238" s="4">
        <f t="shared" si="27"/>
        <v>0</v>
      </c>
      <c r="J238" s="4">
        <f t="shared" si="28"/>
        <v>0</v>
      </c>
      <c r="K238" s="4">
        <f t="shared" si="31"/>
        <v>0</v>
      </c>
      <c r="L238" s="4">
        <f t="shared" si="32"/>
        <v>0</v>
      </c>
      <c r="M238" s="4">
        <f t="shared" si="35"/>
        <v>0</v>
      </c>
      <c r="N238" s="4">
        <f t="shared" si="33"/>
        <v>0</v>
      </c>
    </row>
    <row r="239" spans="1:14" x14ac:dyDescent="0.25">
      <c r="A239" s="15">
        <f t="shared" si="34"/>
        <v>48945</v>
      </c>
      <c r="B239">
        <f t="shared" si="29"/>
        <v>20</v>
      </c>
      <c r="C239">
        <v>238</v>
      </c>
      <c r="D239" s="4">
        <f t="shared" si="30"/>
        <v>0</v>
      </c>
      <c r="E239" s="4">
        <f>IF(ISNA(VLOOKUP(A239,'Extra aflossing'!A:F,3,0)),0,VLOOKUP(A239,'Extra aflossing'!A:F,3,0))</f>
        <v>0</v>
      </c>
      <c r="F239" s="4">
        <f>IF(A239&lt;=Invoer!$B$20,IF(M238&gt;=0,IF(M238&gt;=$H$2,'Annuitair zonder gift'!I239-J239,M238-D239),0),0)</f>
        <v>0</v>
      </c>
      <c r="G239" s="4">
        <f>IF(M238*Invoer!$B$7/12&gt;=0,M238*Invoer!$B$7/12,0)</f>
        <v>0</v>
      </c>
      <c r="H239" s="4">
        <f>ABS(PMT(Invoer!$B$7/12,360-C239+1,IF(M238&gt;=0,M238,0),0))</f>
        <v>0</v>
      </c>
      <c r="I239" s="4">
        <f t="shared" si="27"/>
        <v>0</v>
      </c>
      <c r="J239" s="4">
        <f t="shared" si="28"/>
        <v>0</v>
      </c>
      <c r="K239" s="4">
        <f t="shared" si="31"/>
        <v>0</v>
      </c>
      <c r="L239" s="4">
        <f t="shared" si="32"/>
        <v>0</v>
      </c>
      <c r="M239" s="4">
        <f t="shared" si="35"/>
        <v>0</v>
      </c>
      <c r="N239" s="4">
        <f t="shared" si="33"/>
        <v>0</v>
      </c>
    </row>
    <row r="240" spans="1:14" x14ac:dyDescent="0.25">
      <c r="A240" s="15">
        <f t="shared" si="34"/>
        <v>48976</v>
      </c>
      <c r="B240">
        <f t="shared" si="29"/>
        <v>20</v>
      </c>
      <c r="C240">
        <v>239</v>
      </c>
      <c r="D240" s="4">
        <f t="shared" si="30"/>
        <v>0</v>
      </c>
      <c r="E240" s="4">
        <f>IF(ISNA(VLOOKUP(A240,'Extra aflossing'!A:F,3,0)),0,VLOOKUP(A240,'Extra aflossing'!A:F,3,0))</f>
        <v>0</v>
      </c>
      <c r="F240" s="4">
        <f>IF(A240&lt;=Invoer!$B$20,IF(M239&gt;=0,IF(M239&gt;=$H$2,'Annuitair zonder gift'!I240-J240,M239-D240),0),0)</f>
        <v>0</v>
      </c>
      <c r="G240" s="4">
        <f>IF(M239*Invoer!$B$7/12&gt;=0,M239*Invoer!$B$7/12,0)</f>
        <v>0</v>
      </c>
      <c r="H240" s="4">
        <f>ABS(PMT(Invoer!$B$7/12,360-C240+1,IF(M239&gt;=0,M239,0),0))</f>
        <v>0</v>
      </c>
      <c r="I240" s="4">
        <f t="shared" si="27"/>
        <v>0</v>
      </c>
      <c r="J240" s="4">
        <f t="shared" si="28"/>
        <v>0</v>
      </c>
      <c r="K240" s="4">
        <f t="shared" si="31"/>
        <v>0</v>
      </c>
      <c r="L240" s="4">
        <f t="shared" si="32"/>
        <v>0</v>
      </c>
      <c r="M240" s="4">
        <f t="shared" si="35"/>
        <v>0</v>
      </c>
      <c r="N240" s="4">
        <f t="shared" si="33"/>
        <v>0</v>
      </c>
    </row>
    <row r="241" spans="1:14" x14ac:dyDescent="0.25">
      <c r="A241" s="15">
        <f t="shared" si="34"/>
        <v>49004</v>
      </c>
      <c r="B241">
        <f t="shared" si="29"/>
        <v>20</v>
      </c>
      <c r="C241">
        <v>240</v>
      </c>
      <c r="D241" s="4">
        <f t="shared" si="30"/>
        <v>0</v>
      </c>
      <c r="E241" s="4">
        <f>IF(ISNA(VLOOKUP(A241,'Extra aflossing'!A:F,3,0)),0,VLOOKUP(A241,'Extra aflossing'!A:F,3,0))</f>
        <v>0</v>
      </c>
      <c r="F241" s="4">
        <f>IF(A241&lt;=Invoer!$B$20,IF(M240&gt;=0,IF(M240&gt;=$H$2,'Annuitair zonder gift'!I241-J241,M240-D241),0),0)</f>
        <v>0</v>
      </c>
      <c r="G241" s="4">
        <f>IF(M240*Invoer!$B$7/12&gt;=0,M240*Invoer!$B$7/12,0)</f>
        <v>0</v>
      </c>
      <c r="H241" s="4">
        <f>ABS(PMT(Invoer!$B$7/12,360-C241+1,IF(M240&gt;=0,M240,0),0))</f>
        <v>0</v>
      </c>
      <c r="I241" s="4">
        <f t="shared" si="27"/>
        <v>0</v>
      </c>
      <c r="J241" s="4">
        <f t="shared" si="28"/>
        <v>0</v>
      </c>
      <c r="K241" s="4">
        <f t="shared" si="31"/>
        <v>0</v>
      </c>
      <c r="L241" s="4">
        <f t="shared" si="32"/>
        <v>0</v>
      </c>
      <c r="M241" s="4">
        <f t="shared" si="35"/>
        <v>0</v>
      </c>
      <c r="N241" s="4">
        <f t="shared" si="33"/>
        <v>0</v>
      </c>
    </row>
    <row r="242" spans="1:14" x14ac:dyDescent="0.25">
      <c r="A242" s="15">
        <f t="shared" si="34"/>
        <v>49035</v>
      </c>
      <c r="B242">
        <f t="shared" si="29"/>
        <v>21</v>
      </c>
      <c r="C242">
        <v>241</v>
      </c>
      <c r="D242" s="4">
        <f t="shared" si="30"/>
        <v>0</v>
      </c>
      <c r="E242" s="4">
        <f>IF(ISNA(VLOOKUP(A242,'Extra aflossing'!A:F,3,0)),0,VLOOKUP(A242,'Extra aflossing'!A:F,3,0))</f>
        <v>0</v>
      </c>
      <c r="F242" s="4">
        <f>IF(A242&lt;=Invoer!$B$20,IF(M241&gt;=0,IF(M241&gt;=$H$2,'Annuitair zonder gift'!I242-J242,M241-D242),0),0)</f>
        <v>0</v>
      </c>
      <c r="G242" s="4">
        <f>IF(M241*Invoer!$B$7/12&gt;=0,M241*Invoer!$B$7/12,0)</f>
        <v>0</v>
      </c>
      <c r="H242" s="4">
        <f>ABS(PMT(Invoer!$B$7/12,360-C242+1,IF(M241&gt;=0,M241,0),0))</f>
        <v>0</v>
      </c>
      <c r="I242" s="4">
        <f t="shared" si="27"/>
        <v>0</v>
      </c>
      <c r="J242" s="4">
        <f t="shared" si="28"/>
        <v>0</v>
      </c>
      <c r="K242" s="4">
        <f t="shared" si="31"/>
        <v>0</v>
      </c>
      <c r="L242" s="4">
        <f t="shared" si="32"/>
        <v>0</v>
      </c>
      <c r="M242" s="4">
        <f t="shared" si="35"/>
        <v>0</v>
      </c>
      <c r="N242" s="4">
        <f t="shared" si="33"/>
        <v>0</v>
      </c>
    </row>
    <row r="243" spans="1:14" x14ac:dyDescent="0.25">
      <c r="A243" s="15">
        <f t="shared" si="34"/>
        <v>49065</v>
      </c>
      <c r="B243">
        <f t="shared" si="29"/>
        <v>21</v>
      </c>
      <c r="C243">
        <v>242</v>
      </c>
      <c r="D243" s="4">
        <f t="shared" si="30"/>
        <v>0</v>
      </c>
      <c r="E243" s="4">
        <f>IF(ISNA(VLOOKUP(A243,'Extra aflossing'!A:F,3,0)),0,VLOOKUP(A243,'Extra aflossing'!A:F,3,0))</f>
        <v>0</v>
      </c>
      <c r="F243" s="4">
        <f>IF(A243&lt;=Invoer!$B$20,IF(M242&gt;=0,IF(M242&gt;=$H$2,'Annuitair zonder gift'!I243-J243,M242-D243),0),0)</f>
        <v>0</v>
      </c>
      <c r="G243" s="4">
        <f>IF(M242*Invoer!$B$7/12&gt;=0,M242*Invoer!$B$7/12,0)</f>
        <v>0</v>
      </c>
      <c r="H243" s="4">
        <f>ABS(PMT(Invoer!$B$7/12,360-C243+1,IF(M242&gt;=0,M242,0),0))</f>
        <v>0</v>
      </c>
      <c r="I243" s="4">
        <f t="shared" si="27"/>
        <v>0</v>
      </c>
      <c r="J243" s="4">
        <f t="shared" si="28"/>
        <v>0</v>
      </c>
      <c r="K243" s="4">
        <f t="shared" si="31"/>
        <v>0</v>
      </c>
      <c r="L243" s="4">
        <f t="shared" si="32"/>
        <v>0</v>
      </c>
      <c r="M243" s="4">
        <f t="shared" si="35"/>
        <v>0</v>
      </c>
      <c r="N243" s="4">
        <f t="shared" si="33"/>
        <v>0</v>
      </c>
    </row>
    <row r="244" spans="1:14" x14ac:dyDescent="0.25">
      <c r="A244" s="15">
        <f t="shared" si="34"/>
        <v>49096</v>
      </c>
      <c r="B244">
        <f t="shared" si="29"/>
        <v>21</v>
      </c>
      <c r="C244">
        <v>243</v>
      </c>
      <c r="D244" s="4">
        <f t="shared" si="30"/>
        <v>0</v>
      </c>
      <c r="E244" s="4">
        <f>IF(ISNA(VLOOKUP(A244,'Extra aflossing'!A:F,3,0)),0,VLOOKUP(A244,'Extra aflossing'!A:F,3,0))</f>
        <v>0</v>
      </c>
      <c r="F244" s="4">
        <f>IF(A244&lt;=Invoer!$B$20,IF(M243&gt;=0,IF(M243&gt;=$H$2,'Annuitair zonder gift'!I244-J244,M243-D244),0),0)</f>
        <v>0</v>
      </c>
      <c r="G244" s="4">
        <f>IF(M243*Invoer!$B$7/12&gt;=0,M243*Invoer!$B$7/12,0)</f>
        <v>0</v>
      </c>
      <c r="H244" s="4">
        <f>ABS(PMT(Invoer!$B$7/12,360-C244+1,IF(M243&gt;=0,M243,0),0))</f>
        <v>0</v>
      </c>
      <c r="I244" s="4">
        <f t="shared" si="27"/>
        <v>0</v>
      </c>
      <c r="J244" s="4">
        <f t="shared" si="28"/>
        <v>0</v>
      </c>
      <c r="K244" s="4">
        <f t="shared" si="31"/>
        <v>0</v>
      </c>
      <c r="L244" s="4">
        <f t="shared" si="32"/>
        <v>0</v>
      </c>
      <c r="M244" s="4">
        <f t="shared" si="35"/>
        <v>0</v>
      </c>
      <c r="N244" s="4">
        <f t="shared" si="33"/>
        <v>0</v>
      </c>
    </row>
    <row r="245" spans="1:14" x14ac:dyDescent="0.25">
      <c r="A245" s="15">
        <f t="shared" si="34"/>
        <v>49126</v>
      </c>
      <c r="B245">
        <f t="shared" si="29"/>
        <v>21</v>
      </c>
      <c r="C245">
        <v>244</v>
      </c>
      <c r="D245" s="4">
        <f t="shared" si="30"/>
        <v>0</v>
      </c>
      <c r="E245" s="4">
        <f>IF(ISNA(VLOOKUP(A245,'Extra aflossing'!A:F,3,0)),0,VLOOKUP(A245,'Extra aflossing'!A:F,3,0))</f>
        <v>0</v>
      </c>
      <c r="F245" s="4">
        <f>IF(A245&lt;=Invoer!$B$20,IF(M244&gt;=0,IF(M244&gt;=$H$2,'Annuitair zonder gift'!I245-J245,M244-D245),0),0)</f>
        <v>0</v>
      </c>
      <c r="G245" s="4">
        <f>IF(M244*Invoer!$B$7/12&gt;=0,M244*Invoer!$B$7/12,0)</f>
        <v>0</v>
      </c>
      <c r="H245" s="4">
        <f>ABS(PMT(Invoer!$B$7/12,360-C245+1,IF(M244&gt;=0,M244,0),0))</f>
        <v>0</v>
      </c>
      <c r="I245" s="4">
        <f t="shared" si="27"/>
        <v>0</v>
      </c>
      <c r="J245" s="4">
        <f t="shared" si="28"/>
        <v>0</v>
      </c>
      <c r="K245" s="4">
        <f t="shared" si="31"/>
        <v>0</v>
      </c>
      <c r="L245" s="4">
        <f t="shared" si="32"/>
        <v>0</v>
      </c>
      <c r="M245" s="4">
        <f t="shared" si="35"/>
        <v>0</v>
      </c>
      <c r="N245" s="4">
        <f t="shared" si="33"/>
        <v>0</v>
      </c>
    </row>
    <row r="246" spans="1:14" x14ac:dyDescent="0.25">
      <c r="A246" s="15">
        <f t="shared" si="34"/>
        <v>49157</v>
      </c>
      <c r="B246">
        <f t="shared" si="29"/>
        <v>21</v>
      </c>
      <c r="C246">
        <v>245</v>
      </c>
      <c r="D246" s="4">
        <f t="shared" si="30"/>
        <v>0</v>
      </c>
      <c r="E246" s="4">
        <f>IF(ISNA(VLOOKUP(A246,'Extra aflossing'!A:F,3,0)),0,VLOOKUP(A246,'Extra aflossing'!A:F,3,0))</f>
        <v>0</v>
      </c>
      <c r="F246" s="4">
        <f>IF(A246&lt;=Invoer!$B$20,IF(M245&gt;=0,IF(M245&gt;=$H$2,'Annuitair zonder gift'!I246-J246,M245-D246),0),0)</f>
        <v>0</v>
      </c>
      <c r="G246" s="4">
        <f>IF(M245*Invoer!$B$7/12&gt;=0,M245*Invoer!$B$7/12,0)</f>
        <v>0</v>
      </c>
      <c r="H246" s="4">
        <f>ABS(PMT(Invoer!$B$7/12,360-C246+1,IF(M245&gt;=0,M245,0),0))</f>
        <v>0</v>
      </c>
      <c r="I246" s="4">
        <f t="shared" si="27"/>
        <v>0</v>
      </c>
      <c r="J246" s="4">
        <f t="shared" si="28"/>
        <v>0</v>
      </c>
      <c r="K246" s="4">
        <f t="shared" si="31"/>
        <v>0</v>
      </c>
      <c r="L246" s="4">
        <f t="shared" si="32"/>
        <v>0</v>
      </c>
      <c r="M246" s="4">
        <f t="shared" si="35"/>
        <v>0</v>
      </c>
      <c r="N246" s="4">
        <f t="shared" si="33"/>
        <v>0</v>
      </c>
    </row>
    <row r="247" spans="1:14" x14ac:dyDescent="0.25">
      <c r="A247" s="15">
        <f t="shared" si="34"/>
        <v>49188</v>
      </c>
      <c r="B247">
        <f t="shared" si="29"/>
        <v>21</v>
      </c>
      <c r="C247">
        <v>246</v>
      </c>
      <c r="D247" s="4">
        <f t="shared" si="30"/>
        <v>0</v>
      </c>
      <c r="E247" s="4">
        <f>IF(ISNA(VLOOKUP(A247,'Extra aflossing'!A:F,3,0)),0,VLOOKUP(A247,'Extra aflossing'!A:F,3,0))</f>
        <v>0</v>
      </c>
      <c r="F247" s="4">
        <f>IF(A247&lt;=Invoer!$B$20,IF(M246&gt;=0,IF(M246&gt;=$H$2,'Annuitair zonder gift'!I247-J247,M246-D247),0),0)</f>
        <v>0</v>
      </c>
      <c r="G247" s="4">
        <f>IF(M246*Invoer!$B$7/12&gt;=0,M246*Invoer!$B$7/12,0)</f>
        <v>0</v>
      </c>
      <c r="H247" s="4">
        <f>ABS(PMT(Invoer!$B$7/12,360-C247+1,IF(M246&gt;=0,M246,0),0))</f>
        <v>0</v>
      </c>
      <c r="I247" s="4">
        <f t="shared" si="27"/>
        <v>0</v>
      </c>
      <c r="J247" s="4">
        <f t="shared" si="28"/>
        <v>0</v>
      </c>
      <c r="K247" s="4">
        <f t="shared" si="31"/>
        <v>0</v>
      </c>
      <c r="L247" s="4">
        <f t="shared" si="32"/>
        <v>0</v>
      </c>
      <c r="M247" s="4">
        <f t="shared" si="35"/>
        <v>0</v>
      </c>
      <c r="N247" s="4">
        <f t="shared" si="33"/>
        <v>0</v>
      </c>
    </row>
    <row r="248" spans="1:14" x14ac:dyDescent="0.25">
      <c r="A248" s="15">
        <f t="shared" si="34"/>
        <v>49218</v>
      </c>
      <c r="B248">
        <f t="shared" si="29"/>
        <v>21</v>
      </c>
      <c r="C248">
        <v>247</v>
      </c>
      <c r="D248" s="4">
        <f t="shared" si="30"/>
        <v>0</v>
      </c>
      <c r="E248" s="4">
        <f>IF(ISNA(VLOOKUP(A248,'Extra aflossing'!A:F,3,0)),0,VLOOKUP(A248,'Extra aflossing'!A:F,3,0))</f>
        <v>0</v>
      </c>
      <c r="F248" s="4">
        <f>IF(A248&lt;=Invoer!$B$20,IF(M247&gt;=0,IF(M247&gt;=$H$2,'Annuitair zonder gift'!I248-J248,M247-D248),0),0)</f>
        <v>0</v>
      </c>
      <c r="G248" s="4">
        <f>IF(M247*Invoer!$B$7/12&gt;=0,M247*Invoer!$B$7/12,0)</f>
        <v>0</v>
      </c>
      <c r="H248" s="4">
        <f>ABS(PMT(Invoer!$B$7/12,360-C248+1,IF(M247&gt;=0,M247,0),0))</f>
        <v>0</v>
      </c>
      <c r="I248" s="4">
        <f t="shared" si="27"/>
        <v>0</v>
      </c>
      <c r="J248" s="4">
        <f t="shared" si="28"/>
        <v>0</v>
      </c>
      <c r="K248" s="4">
        <f t="shared" si="31"/>
        <v>0</v>
      </c>
      <c r="L248" s="4">
        <f t="shared" si="32"/>
        <v>0</v>
      </c>
      <c r="M248" s="4">
        <f t="shared" si="35"/>
        <v>0</v>
      </c>
      <c r="N248" s="4">
        <f t="shared" si="33"/>
        <v>0</v>
      </c>
    </row>
    <row r="249" spans="1:14" x14ac:dyDescent="0.25">
      <c r="A249" s="15">
        <f t="shared" si="34"/>
        <v>49249</v>
      </c>
      <c r="B249">
        <f t="shared" si="29"/>
        <v>21</v>
      </c>
      <c r="C249">
        <v>248</v>
      </c>
      <c r="D249" s="4">
        <f t="shared" si="30"/>
        <v>0</v>
      </c>
      <c r="E249" s="4">
        <f>IF(ISNA(VLOOKUP(A249,'Extra aflossing'!A:F,3,0)),0,VLOOKUP(A249,'Extra aflossing'!A:F,3,0))</f>
        <v>0</v>
      </c>
      <c r="F249" s="4">
        <f>IF(A249&lt;=Invoer!$B$20,IF(M248&gt;=0,IF(M248&gt;=$H$2,'Annuitair zonder gift'!I249-J249,M248-D249),0),0)</f>
        <v>0</v>
      </c>
      <c r="G249" s="4">
        <f>IF(M248*Invoer!$B$7/12&gt;=0,M248*Invoer!$B$7/12,0)</f>
        <v>0</v>
      </c>
      <c r="H249" s="4">
        <f>ABS(PMT(Invoer!$B$7/12,360-C249+1,IF(M248&gt;=0,M248,0),0))</f>
        <v>0</v>
      </c>
      <c r="I249" s="4">
        <f t="shared" si="27"/>
        <v>0</v>
      </c>
      <c r="J249" s="4">
        <f t="shared" si="28"/>
        <v>0</v>
      </c>
      <c r="K249" s="4">
        <f t="shared" si="31"/>
        <v>0</v>
      </c>
      <c r="L249" s="4">
        <f t="shared" si="32"/>
        <v>0</v>
      </c>
      <c r="M249" s="4">
        <f t="shared" si="35"/>
        <v>0</v>
      </c>
      <c r="N249" s="4">
        <f t="shared" si="33"/>
        <v>0</v>
      </c>
    </row>
    <row r="250" spans="1:14" x14ac:dyDescent="0.25">
      <c r="A250" s="15">
        <f t="shared" si="34"/>
        <v>49279</v>
      </c>
      <c r="B250">
        <f t="shared" si="29"/>
        <v>21</v>
      </c>
      <c r="C250">
        <v>249</v>
      </c>
      <c r="D250" s="4">
        <f t="shared" si="30"/>
        <v>0</v>
      </c>
      <c r="E250" s="4">
        <f>IF(ISNA(VLOOKUP(A250,'Extra aflossing'!A:F,3,0)),0,VLOOKUP(A250,'Extra aflossing'!A:F,3,0))</f>
        <v>0</v>
      </c>
      <c r="F250" s="4">
        <f>IF(A250&lt;=Invoer!$B$20,IF(M249&gt;=0,IF(M249&gt;=$H$2,'Annuitair zonder gift'!I250-J250,M249-D250),0),0)</f>
        <v>0</v>
      </c>
      <c r="G250" s="4">
        <f>IF(M249*Invoer!$B$7/12&gt;=0,M249*Invoer!$B$7/12,0)</f>
        <v>0</v>
      </c>
      <c r="H250" s="4">
        <f>ABS(PMT(Invoer!$B$7/12,360-C250+1,IF(M249&gt;=0,M249,0),0))</f>
        <v>0</v>
      </c>
      <c r="I250" s="4">
        <f t="shared" si="27"/>
        <v>0</v>
      </c>
      <c r="J250" s="4">
        <f t="shared" si="28"/>
        <v>0</v>
      </c>
      <c r="K250" s="4">
        <f t="shared" si="31"/>
        <v>0</v>
      </c>
      <c r="L250" s="4">
        <f t="shared" si="32"/>
        <v>0</v>
      </c>
      <c r="M250" s="4">
        <f t="shared" si="35"/>
        <v>0</v>
      </c>
      <c r="N250" s="4">
        <f t="shared" si="33"/>
        <v>0</v>
      </c>
    </row>
    <row r="251" spans="1:14" x14ac:dyDescent="0.25">
      <c r="A251" s="15">
        <f t="shared" si="34"/>
        <v>49310</v>
      </c>
      <c r="B251">
        <f t="shared" si="29"/>
        <v>21</v>
      </c>
      <c r="C251">
        <v>250</v>
      </c>
      <c r="D251" s="4">
        <f t="shared" si="30"/>
        <v>0</v>
      </c>
      <c r="E251" s="4">
        <f>IF(ISNA(VLOOKUP(A251,'Extra aflossing'!A:F,3,0)),0,VLOOKUP(A251,'Extra aflossing'!A:F,3,0))</f>
        <v>0</v>
      </c>
      <c r="F251" s="4">
        <f>IF(A251&lt;=Invoer!$B$20,IF(M250&gt;=0,IF(M250&gt;=$H$2,'Annuitair zonder gift'!I251-J251,M250-D251),0),0)</f>
        <v>0</v>
      </c>
      <c r="G251" s="4">
        <f>IF(M250*Invoer!$B$7/12&gt;=0,M250*Invoer!$B$7/12,0)</f>
        <v>0</v>
      </c>
      <c r="H251" s="4">
        <f>ABS(PMT(Invoer!$B$7/12,360-C251+1,IF(M250&gt;=0,M250,0),0))</f>
        <v>0</v>
      </c>
      <c r="I251" s="4">
        <f t="shared" si="27"/>
        <v>0</v>
      </c>
      <c r="J251" s="4">
        <f t="shared" si="28"/>
        <v>0</v>
      </c>
      <c r="K251" s="4">
        <f t="shared" si="31"/>
        <v>0</v>
      </c>
      <c r="L251" s="4">
        <f t="shared" si="32"/>
        <v>0</v>
      </c>
      <c r="M251" s="4">
        <f t="shared" si="35"/>
        <v>0</v>
      </c>
      <c r="N251" s="4">
        <f t="shared" si="33"/>
        <v>0</v>
      </c>
    </row>
    <row r="252" spans="1:14" x14ac:dyDescent="0.25">
      <c r="A252" s="15">
        <f t="shared" si="34"/>
        <v>49341</v>
      </c>
      <c r="B252">
        <f t="shared" si="29"/>
        <v>21</v>
      </c>
      <c r="C252">
        <v>251</v>
      </c>
      <c r="D252" s="4">
        <f t="shared" si="30"/>
        <v>0</v>
      </c>
      <c r="E252" s="4">
        <f>IF(ISNA(VLOOKUP(A252,'Extra aflossing'!A:F,3,0)),0,VLOOKUP(A252,'Extra aflossing'!A:F,3,0))</f>
        <v>0</v>
      </c>
      <c r="F252" s="4">
        <f>IF(A252&lt;=Invoer!$B$20,IF(M251&gt;=0,IF(M251&gt;=$H$2,'Annuitair zonder gift'!I252-J252,M251-D252),0),0)</f>
        <v>0</v>
      </c>
      <c r="G252" s="4">
        <f>IF(M251*Invoer!$B$7/12&gt;=0,M251*Invoer!$B$7/12,0)</f>
        <v>0</v>
      </c>
      <c r="H252" s="4">
        <f>ABS(PMT(Invoer!$B$7/12,360-C252+1,IF(M251&gt;=0,M251,0),0))</f>
        <v>0</v>
      </c>
      <c r="I252" s="4">
        <f t="shared" si="27"/>
        <v>0</v>
      </c>
      <c r="J252" s="4">
        <f t="shared" si="28"/>
        <v>0</v>
      </c>
      <c r="K252" s="4">
        <f t="shared" si="31"/>
        <v>0</v>
      </c>
      <c r="L252" s="4">
        <f t="shared" si="32"/>
        <v>0</v>
      </c>
      <c r="M252" s="4">
        <f t="shared" si="35"/>
        <v>0</v>
      </c>
      <c r="N252" s="4">
        <f t="shared" si="33"/>
        <v>0</v>
      </c>
    </row>
    <row r="253" spans="1:14" x14ac:dyDescent="0.25">
      <c r="A253" s="15">
        <f t="shared" si="34"/>
        <v>49369</v>
      </c>
      <c r="B253">
        <f t="shared" si="29"/>
        <v>21</v>
      </c>
      <c r="C253">
        <v>252</v>
      </c>
      <c r="D253" s="4">
        <f t="shared" si="30"/>
        <v>0</v>
      </c>
      <c r="E253" s="4">
        <f>IF(ISNA(VLOOKUP(A253,'Extra aflossing'!A:F,3,0)),0,VLOOKUP(A253,'Extra aflossing'!A:F,3,0))</f>
        <v>0</v>
      </c>
      <c r="F253" s="4">
        <f>IF(A253&lt;=Invoer!$B$20,IF(M252&gt;=0,IF(M252&gt;=$H$2,'Annuitair zonder gift'!I253-J253,M252-D253),0),0)</f>
        <v>0</v>
      </c>
      <c r="G253" s="4">
        <f>IF(M252*Invoer!$B$7/12&gt;=0,M252*Invoer!$B$7/12,0)</f>
        <v>0</v>
      </c>
      <c r="H253" s="4">
        <f>ABS(PMT(Invoer!$B$7/12,360-C253+1,IF(M252&gt;=0,M252,0),0))</f>
        <v>0</v>
      </c>
      <c r="I253" s="4">
        <f t="shared" si="27"/>
        <v>0</v>
      </c>
      <c r="J253" s="4">
        <f t="shared" si="28"/>
        <v>0</v>
      </c>
      <c r="K253" s="4">
        <f t="shared" si="31"/>
        <v>0</v>
      </c>
      <c r="L253" s="4">
        <f t="shared" si="32"/>
        <v>0</v>
      </c>
      <c r="M253" s="4">
        <f t="shared" si="35"/>
        <v>0</v>
      </c>
      <c r="N253" s="4">
        <f t="shared" si="33"/>
        <v>0</v>
      </c>
    </row>
    <row r="254" spans="1:14" x14ac:dyDescent="0.25">
      <c r="A254" s="15">
        <f t="shared" si="34"/>
        <v>49400</v>
      </c>
      <c r="B254">
        <f t="shared" si="29"/>
        <v>22</v>
      </c>
      <c r="C254">
        <v>253</v>
      </c>
      <c r="D254" s="4">
        <f t="shared" si="30"/>
        <v>0</v>
      </c>
      <c r="E254" s="4">
        <f>IF(ISNA(VLOOKUP(A254,'Extra aflossing'!A:F,3,0)),0,VLOOKUP(A254,'Extra aflossing'!A:F,3,0))</f>
        <v>0</v>
      </c>
      <c r="F254" s="4">
        <f>IF(A254&lt;=Invoer!$B$20,IF(M253&gt;=0,IF(M253&gt;=$H$2,'Annuitair zonder gift'!I254-J254,M253-D254),0),0)</f>
        <v>0</v>
      </c>
      <c r="G254" s="4">
        <f>IF(M253*Invoer!$B$7/12&gt;=0,M253*Invoer!$B$7/12,0)</f>
        <v>0</v>
      </c>
      <c r="H254" s="4">
        <f>ABS(PMT(Invoer!$B$7/12,360-C254+1,IF(M253&gt;=0,M253,0),0))</f>
        <v>0</v>
      </c>
      <c r="I254" s="4">
        <f t="shared" si="27"/>
        <v>0</v>
      </c>
      <c r="J254" s="4">
        <f t="shared" si="28"/>
        <v>0</v>
      </c>
      <c r="K254" s="4">
        <f t="shared" si="31"/>
        <v>0</v>
      </c>
      <c r="L254" s="4">
        <f t="shared" si="32"/>
        <v>0</v>
      </c>
      <c r="M254" s="4">
        <f t="shared" si="35"/>
        <v>0</v>
      </c>
      <c r="N254" s="4">
        <f t="shared" si="33"/>
        <v>0</v>
      </c>
    </row>
    <row r="255" spans="1:14" x14ac:dyDescent="0.25">
      <c r="A255" s="15">
        <f t="shared" si="34"/>
        <v>49430</v>
      </c>
      <c r="B255">
        <f t="shared" si="29"/>
        <v>22</v>
      </c>
      <c r="C255">
        <v>254</v>
      </c>
      <c r="D255" s="4">
        <f t="shared" si="30"/>
        <v>0</v>
      </c>
      <c r="E255" s="4">
        <f>IF(ISNA(VLOOKUP(A255,'Extra aflossing'!A:F,3,0)),0,VLOOKUP(A255,'Extra aflossing'!A:F,3,0))</f>
        <v>0</v>
      </c>
      <c r="F255" s="4">
        <f>IF(A255&lt;=Invoer!$B$20,IF(M254&gt;=0,IF(M254&gt;=$H$2,'Annuitair zonder gift'!I255-J255,M254-D255),0),0)</f>
        <v>0</v>
      </c>
      <c r="G255" s="4">
        <f>IF(M254*Invoer!$B$7/12&gt;=0,M254*Invoer!$B$7/12,0)</f>
        <v>0</v>
      </c>
      <c r="H255" s="4">
        <f>ABS(PMT(Invoer!$B$7/12,360-C255+1,IF(M254&gt;=0,M254,0),0))</f>
        <v>0</v>
      </c>
      <c r="I255" s="4">
        <f t="shared" si="27"/>
        <v>0</v>
      </c>
      <c r="J255" s="4">
        <f t="shared" si="28"/>
        <v>0</v>
      </c>
      <c r="K255" s="4">
        <f t="shared" si="31"/>
        <v>0</v>
      </c>
      <c r="L255" s="4">
        <f t="shared" si="32"/>
        <v>0</v>
      </c>
      <c r="M255" s="4">
        <f t="shared" si="35"/>
        <v>0</v>
      </c>
      <c r="N255" s="4">
        <f t="shared" si="33"/>
        <v>0</v>
      </c>
    </row>
    <row r="256" spans="1:14" x14ac:dyDescent="0.25">
      <c r="A256" s="15">
        <f t="shared" si="34"/>
        <v>49461</v>
      </c>
      <c r="B256">
        <f t="shared" si="29"/>
        <v>22</v>
      </c>
      <c r="C256">
        <v>255</v>
      </c>
      <c r="D256" s="4">
        <f t="shared" si="30"/>
        <v>0</v>
      </c>
      <c r="E256" s="4">
        <f>IF(ISNA(VLOOKUP(A256,'Extra aflossing'!A:F,3,0)),0,VLOOKUP(A256,'Extra aflossing'!A:F,3,0))</f>
        <v>0</v>
      </c>
      <c r="F256" s="4">
        <f>IF(A256&lt;=Invoer!$B$20,IF(M255&gt;=0,IF(M255&gt;=$H$2,'Annuitair zonder gift'!I256-J256,M255-D256),0),0)</f>
        <v>0</v>
      </c>
      <c r="G256" s="4">
        <f>IF(M255*Invoer!$B$7/12&gt;=0,M255*Invoer!$B$7/12,0)</f>
        <v>0</v>
      </c>
      <c r="H256" s="4">
        <f>ABS(PMT(Invoer!$B$7/12,360-C256+1,IF(M255&gt;=0,M255,0),0))</f>
        <v>0</v>
      </c>
      <c r="I256" s="4">
        <f t="shared" si="27"/>
        <v>0</v>
      </c>
      <c r="J256" s="4">
        <f t="shared" si="28"/>
        <v>0</v>
      </c>
      <c r="K256" s="4">
        <f t="shared" si="31"/>
        <v>0</v>
      </c>
      <c r="L256" s="4">
        <f t="shared" si="32"/>
        <v>0</v>
      </c>
      <c r="M256" s="4">
        <f t="shared" si="35"/>
        <v>0</v>
      </c>
      <c r="N256" s="4">
        <f t="shared" si="33"/>
        <v>0</v>
      </c>
    </row>
    <row r="257" spans="1:14" x14ac:dyDescent="0.25">
      <c r="A257" s="15">
        <f t="shared" si="34"/>
        <v>49491</v>
      </c>
      <c r="B257">
        <f t="shared" si="29"/>
        <v>22</v>
      </c>
      <c r="C257">
        <v>256</v>
      </c>
      <c r="D257" s="4">
        <f t="shared" si="30"/>
        <v>0</v>
      </c>
      <c r="E257" s="4">
        <f>IF(ISNA(VLOOKUP(A257,'Extra aflossing'!A:F,3,0)),0,VLOOKUP(A257,'Extra aflossing'!A:F,3,0))</f>
        <v>0</v>
      </c>
      <c r="F257" s="4">
        <f>IF(A257&lt;=Invoer!$B$20,IF(M256&gt;=0,IF(M256&gt;=$H$2,'Annuitair zonder gift'!I257-J257,M256-D257),0),0)</f>
        <v>0</v>
      </c>
      <c r="G257" s="4">
        <f>IF(M256*Invoer!$B$7/12&gt;=0,M256*Invoer!$B$7/12,0)</f>
        <v>0</v>
      </c>
      <c r="H257" s="4">
        <f>ABS(PMT(Invoer!$B$7/12,360-C257+1,IF(M256&gt;=0,M256,0),0))</f>
        <v>0</v>
      </c>
      <c r="I257" s="4">
        <f t="shared" si="27"/>
        <v>0</v>
      </c>
      <c r="J257" s="4">
        <f t="shared" si="28"/>
        <v>0</v>
      </c>
      <c r="K257" s="4">
        <f t="shared" si="31"/>
        <v>0</v>
      </c>
      <c r="L257" s="4">
        <f t="shared" si="32"/>
        <v>0</v>
      </c>
      <c r="M257" s="4">
        <f t="shared" si="35"/>
        <v>0</v>
      </c>
      <c r="N257" s="4">
        <f t="shared" si="33"/>
        <v>0</v>
      </c>
    </row>
    <row r="258" spans="1:14" x14ac:dyDescent="0.25">
      <c r="A258" s="15">
        <f t="shared" si="34"/>
        <v>49522</v>
      </c>
      <c r="B258">
        <f t="shared" si="29"/>
        <v>22</v>
      </c>
      <c r="C258">
        <v>257</v>
      </c>
      <c r="D258" s="4">
        <f t="shared" si="30"/>
        <v>0</v>
      </c>
      <c r="E258" s="4">
        <f>IF(ISNA(VLOOKUP(A258,'Extra aflossing'!A:F,3,0)),0,VLOOKUP(A258,'Extra aflossing'!A:F,3,0))</f>
        <v>0</v>
      </c>
      <c r="F258" s="4">
        <f>IF(A258&lt;=Invoer!$B$20,IF(M257&gt;=0,IF(M257&gt;=$H$2,'Annuitair zonder gift'!I258-J258,M257-D258),0),0)</f>
        <v>0</v>
      </c>
      <c r="G258" s="4">
        <f>IF(M257*Invoer!$B$7/12&gt;=0,M257*Invoer!$B$7/12,0)</f>
        <v>0</v>
      </c>
      <c r="H258" s="4">
        <f>ABS(PMT(Invoer!$B$7/12,360-C258+1,IF(M257&gt;=0,M257,0),0))</f>
        <v>0</v>
      </c>
      <c r="I258" s="4">
        <f t="shared" ref="I258:I321" si="36">IF(G258-(Eigenwoningforfait/12)&lt;=0,0,(G258-(Eigenwoningforfait/12))*Belastingpercentage)</f>
        <v>0</v>
      </c>
      <c r="J258" s="4">
        <f t="shared" ref="J258:J321" si="37">H258-I258</f>
        <v>0</v>
      </c>
      <c r="K258" s="4">
        <f t="shared" si="31"/>
        <v>0</v>
      </c>
      <c r="L258" s="4">
        <f t="shared" si="32"/>
        <v>0</v>
      </c>
      <c r="M258" s="4">
        <f t="shared" si="35"/>
        <v>0</v>
      </c>
      <c r="N258" s="4">
        <f t="shared" si="33"/>
        <v>0</v>
      </c>
    </row>
    <row r="259" spans="1:14" x14ac:dyDescent="0.25">
      <c r="A259" s="15">
        <f t="shared" si="34"/>
        <v>49553</v>
      </c>
      <c r="B259">
        <f t="shared" ref="B259:B322" si="38">CEILING(C259/12,1)</f>
        <v>22</v>
      </c>
      <c r="C259">
        <v>258</v>
      </c>
      <c r="D259" s="4">
        <f t="shared" ref="D259:D322" si="39">H259-G259</f>
        <v>0</v>
      </c>
      <c r="E259" s="4">
        <f>IF(ISNA(VLOOKUP(A259,'Extra aflossing'!A:F,3,0)),0,VLOOKUP(A259,'Extra aflossing'!A:F,3,0))</f>
        <v>0</v>
      </c>
      <c r="F259" s="4">
        <f>IF(A259&lt;=Invoer!$B$20,IF(M258&gt;=0,IF(M258&gt;=$H$2,'Annuitair zonder gift'!I259-J259,M258-D259),0),0)</f>
        <v>0</v>
      </c>
      <c r="G259" s="4">
        <f>IF(M258*Invoer!$B$7/12&gt;=0,M258*Invoer!$B$7/12,0)</f>
        <v>0</v>
      </c>
      <c r="H259" s="4">
        <f>ABS(PMT(Invoer!$B$7/12,360-C259+1,IF(M258&gt;=0,M258,0),0))</f>
        <v>0</v>
      </c>
      <c r="I259" s="4">
        <f t="shared" si="36"/>
        <v>0</v>
      </c>
      <c r="J259" s="4">
        <f t="shared" si="37"/>
        <v>0</v>
      </c>
      <c r="K259" s="4">
        <f t="shared" ref="K259:K322" si="40">SUM(F259,H259)</f>
        <v>0</v>
      </c>
      <c r="L259" s="4">
        <f t="shared" ref="L259:L322" si="41">K259-I259</f>
        <v>0</v>
      </c>
      <c r="M259" s="4">
        <f t="shared" si="35"/>
        <v>0</v>
      </c>
      <c r="N259" s="4">
        <f t="shared" ref="N259:N322" si="42">SUM(E259,F259,H259)</f>
        <v>0</v>
      </c>
    </row>
    <row r="260" spans="1:14" x14ac:dyDescent="0.25">
      <c r="A260" s="15">
        <f t="shared" ref="A260:A323" si="43">DATE(YEAR(A259),MONTH(A259)+1,DAY(A259))</f>
        <v>49583</v>
      </c>
      <c r="B260">
        <f t="shared" si="38"/>
        <v>22</v>
      </c>
      <c r="C260">
        <v>259</v>
      </c>
      <c r="D260" s="4">
        <f t="shared" si="39"/>
        <v>0</v>
      </c>
      <c r="E260" s="4">
        <f>IF(ISNA(VLOOKUP(A260,'Extra aflossing'!A:F,3,0)),0,VLOOKUP(A260,'Extra aflossing'!A:F,3,0))</f>
        <v>0</v>
      </c>
      <c r="F260" s="4">
        <f>IF(A260&lt;=Invoer!$B$20,IF(M259&gt;=0,IF(M259&gt;=$H$2,'Annuitair zonder gift'!I260-J260,M259-D260),0),0)</f>
        <v>0</v>
      </c>
      <c r="G260" s="4">
        <f>IF(M259*Invoer!$B$7/12&gt;=0,M259*Invoer!$B$7/12,0)</f>
        <v>0</v>
      </c>
      <c r="H260" s="4">
        <f>ABS(PMT(Invoer!$B$7/12,360-C260+1,IF(M259&gt;=0,M259,0),0))</f>
        <v>0</v>
      </c>
      <c r="I260" s="4">
        <f t="shared" si="36"/>
        <v>0</v>
      </c>
      <c r="J260" s="4">
        <f t="shared" si="37"/>
        <v>0</v>
      </c>
      <c r="K260" s="4">
        <f t="shared" si="40"/>
        <v>0</v>
      </c>
      <c r="L260" s="4">
        <f t="shared" si="41"/>
        <v>0</v>
      </c>
      <c r="M260" s="4">
        <f t="shared" ref="M260:M323" si="44">M259-D260-E260-F260</f>
        <v>0</v>
      </c>
      <c r="N260" s="4">
        <f t="shared" si="42"/>
        <v>0</v>
      </c>
    </row>
    <row r="261" spans="1:14" x14ac:dyDescent="0.25">
      <c r="A261" s="15">
        <f t="shared" si="43"/>
        <v>49614</v>
      </c>
      <c r="B261">
        <f t="shared" si="38"/>
        <v>22</v>
      </c>
      <c r="C261">
        <v>260</v>
      </c>
      <c r="D261" s="4">
        <f t="shared" si="39"/>
        <v>0</v>
      </c>
      <c r="E261" s="4">
        <f>IF(ISNA(VLOOKUP(A261,'Extra aflossing'!A:F,3,0)),0,VLOOKUP(A261,'Extra aflossing'!A:F,3,0))</f>
        <v>0</v>
      </c>
      <c r="F261" s="4">
        <f>IF(A261&lt;=Invoer!$B$20,IF(M260&gt;=0,IF(M260&gt;=$H$2,'Annuitair zonder gift'!I261-J261,M260-D261),0),0)</f>
        <v>0</v>
      </c>
      <c r="G261" s="4">
        <f>IF(M260*Invoer!$B$7/12&gt;=0,M260*Invoer!$B$7/12,0)</f>
        <v>0</v>
      </c>
      <c r="H261" s="4">
        <f>ABS(PMT(Invoer!$B$7/12,360-C261+1,IF(M260&gt;=0,M260,0),0))</f>
        <v>0</v>
      </c>
      <c r="I261" s="4">
        <f t="shared" si="36"/>
        <v>0</v>
      </c>
      <c r="J261" s="4">
        <f t="shared" si="37"/>
        <v>0</v>
      </c>
      <c r="K261" s="4">
        <f t="shared" si="40"/>
        <v>0</v>
      </c>
      <c r="L261" s="4">
        <f t="shared" si="41"/>
        <v>0</v>
      </c>
      <c r="M261" s="4">
        <f t="shared" si="44"/>
        <v>0</v>
      </c>
      <c r="N261" s="4">
        <f t="shared" si="42"/>
        <v>0</v>
      </c>
    </row>
    <row r="262" spans="1:14" x14ac:dyDescent="0.25">
      <c r="A262" s="15">
        <f t="shared" si="43"/>
        <v>49644</v>
      </c>
      <c r="B262">
        <f t="shared" si="38"/>
        <v>22</v>
      </c>
      <c r="C262">
        <v>261</v>
      </c>
      <c r="D262" s="4">
        <f t="shared" si="39"/>
        <v>0</v>
      </c>
      <c r="E262" s="4">
        <f>IF(ISNA(VLOOKUP(A262,'Extra aflossing'!A:F,3,0)),0,VLOOKUP(A262,'Extra aflossing'!A:F,3,0))</f>
        <v>0</v>
      </c>
      <c r="F262" s="4">
        <f>IF(A262&lt;=Invoer!$B$20,IF(M261&gt;=0,IF(M261&gt;=$H$2,'Annuitair zonder gift'!I262-J262,M261-D262),0),0)</f>
        <v>0</v>
      </c>
      <c r="G262" s="4">
        <f>IF(M261*Invoer!$B$7/12&gt;=0,M261*Invoer!$B$7/12,0)</f>
        <v>0</v>
      </c>
      <c r="H262" s="4">
        <f>ABS(PMT(Invoer!$B$7/12,360-C262+1,IF(M261&gt;=0,M261,0),0))</f>
        <v>0</v>
      </c>
      <c r="I262" s="4">
        <f t="shared" si="36"/>
        <v>0</v>
      </c>
      <c r="J262" s="4">
        <f t="shared" si="37"/>
        <v>0</v>
      </c>
      <c r="K262" s="4">
        <f t="shared" si="40"/>
        <v>0</v>
      </c>
      <c r="L262" s="4">
        <f t="shared" si="41"/>
        <v>0</v>
      </c>
      <c r="M262" s="4">
        <f t="shared" si="44"/>
        <v>0</v>
      </c>
      <c r="N262" s="4">
        <f t="shared" si="42"/>
        <v>0</v>
      </c>
    </row>
    <row r="263" spans="1:14" x14ac:dyDescent="0.25">
      <c r="A263" s="15">
        <f t="shared" si="43"/>
        <v>49675</v>
      </c>
      <c r="B263">
        <f t="shared" si="38"/>
        <v>22</v>
      </c>
      <c r="C263">
        <v>262</v>
      </c>
      <c r="D263" s="4">
        <f t="shared" si="39"/>
        <v>0</v>
      </c>
      <c r="E263" s="4">
        <f>IF(ISNA(VLOOKUP(A263,'Extra aflossing'!A:F,3,0)),0,VLOOKUP(A263,'Extra aflossing'!A:F,3,0))</f>
        <v>0</v>
      </c>
      <c r="F263" s="4">
        <f>IF(A263&lt;=Invoer!$B$20,IF(M262&gt;=0,IF(M262&gt;=$H$2,'Annuitair zonder gift'!I263-J263,M262-D263),0),0)</f>
        <v>0</v>
      </c>
      <c r="G263" s="4">
        <f>IF(M262*Invoer!$B$7/12&gt;=0,M262*Invoer!$B$7/12,0)</f>
        <v>0</v>
      </c>
      <c r="H263" s="4">
        <f>ABS(PMT(Invoer!$B$7/12,360-C263+1,IF(M262&gt;=0,M262,0),0))</f>
        <v>0</v>
      </c>
      <c r="I263" s="4">
        <f t="shared" si="36"/>
        <v>0</v>
      </c>
      <c r="J263" s="4">
        <f t="shared" si="37"/>
        <v>0</v>
      </c>
      <c r="K263" s="4">
        <f t="shared" si="40"/>
        <v>0</v>
      </c>
      <c r="L263" s="4">
        <f t="shared" si="41"/>
        <v>0</v>
      </c>
      <c r="M263" s="4">
        <f t="shared" si="44"/>
        <v>0</v>
      </c>
      <c r="N263" s="4">
        <f t="shared" si="42"/>
        <v>0</v>
      </c>
    </row>
    <row r="264" spans="1:14" x14ac:dyDescent="0.25">
      <c r="A264" s="15">
        <f t="shared" si="43"/>
        <v>49706</v>
      </c>
      <c r="B264">
        <f t="shared" si="38"/>
        <v>22</v>
      </c>
      <c r="C264">
        <v>263</v>
      </c>
      <c r="D264" s="4">
        <f t="shared" si="39"/>
        <v>0</v>
      </c>
      <c r="E264" s="4">
        <f>IF(ISNA(VLOOKUP(A264,'Extra aflossing'!A:F,3,0)),0,VLOOKUP(A264,'Extra aflossing'!A:F,3,0))</f>
        <v>0</v>
      </c>
      <c r="F264" s="4">
        <f>IF(A264&lt;=Invoer!$B$20,IF(M263&gt;=0,IF(M263&gt;=$H$2,'Annuitair zonder gift'!I264-J264,M263-D264),0),0)</f>
        <v>0</v>
      </c>
      <c r="G264" s="4">
        <f>IF(M263*Invoer!$B$7/12&gt;=0,M263*Invoer!$B$7/12,0)</f>
        <v>0</v>
      </c>
      <c r="H264" s="4">
        <f>ABS(PMT(Invoer!$B$7/12,360-C264+1,IF(M263&gt;=0,M263,0),0))</f>
        <v>0</v>
      </c>
      <c r="I264" s="4">
        <f t="shared" si="36"/>
        <v>0</v>
      </c>
      <c r="J264" s="4">
        <f t="shared" si="37"/>
        <v>0</v>
      </c>
      <c r="K264" s="4">
        <f t="shared" si="40"/>
        <v>0</v>
      </c>
      <c r="L264" s="4">
        <f t="shared" si="41"/>
        <v>0</v>
      </c>
      <c r="M264" s="4">
        <f t="shared" si="44"/>
        <v>0</v>
      </c>
      <c r="N264" s="4">
        <f t="shared" si="42"/>
        <v>0</v>
      </c>
    </row>
    <row r="265" spans="1:14" x14ac:dyDescent="0.25">
      <c r="A265" s="15">
        <f t="shared" si="43"/>
        <v>49735</v>
      </c>
      <c r="B265">
        <f t="shared" si="38"/>
        <v>22</v>
      </c>
      <c r="C265">
        <v>264</v>
      </c>
      <c r="D265" s="4">
        <f t="shared" si="39"/>
        <v>0</v>
      </c>
      <c r="E265" s="4">
        <f>IF(ISNA(VLOOKUP(A265,'Extra aflossing'!A:F,3,0)),0,VLOOKUP(A265,'Extra aflossing'!A:F,3,0))</f>
        <v>0</v>
      </c>
      <c r="F265" s="4">
        <f>IF(A265&lt;=Invoer!$B$20,IF(M264&gt;=0,IF(M264&gt;=$H$2,'Annuitair zonder gift'!I265-J265,M264-D265),0),0)</f>
        <v>0</v>
      </c>
      <c r="G265" s="4">
        <f>IF(M264*Invoer!$B$7/12&gt;=0,M264*Invoer!$B$7/12,0)</f>
        <v>0</v>
      </c>
      <c r="H265" s="4">
        <f>ABS(PMT(Invoer!$B$7/12,360-C265+1,IF(M264&gt;=0,M264,0),0))</f>
        <v>0</v>
      </c>
      <c r="I265" s="4">
        <f t="shared" si="36"/>
        <v>0</v>
      </c>
      <c r="J265" s="4">
        <f t="shared" si="37"/>
        <v>0</v>
      </c>
      <c r="K265" s="4">
        <f t="shared" si="40"/>
        <v>0</v>
      </c>
      <c r="L265" s="4">
        <f t="shared" si="41"/>
        <v>0</v>
      </c>
      <c r="M265" s="4">
        <f t="shared" si="44"/>
        <v>0</v>
      </c>
      <c r="N265" s="4">
        <f t="shared" si="42"/>
        <v>0</v>
      </c>
    </row>
    <row r="266" spans="1:14" x14ac:dyDescent="0.25">
      <c r="A266" s="15">
        <f t="shared" si="43"/>
        <v>49766</v>
      </c>
      <c r="B266">
        <f t="shared" si="38"/>
        <v>23</v>
      </c>
      <c r="C266">
        <v>265</v>
      </c>
      <c r="D266" s="4">
        <f t="shared" si="39"/>
        <v>0</v>
      </c>
      <c r="E266" s="4">
        <f>IF(ISNA(VLOOKUP(A266,'Extra aflossing'!A:F,3,0)),0,VLOOKUP(A266,'Extra aflossing'!A:F,3,0))</f>
        <v>0</v>
      </c>
      <c r="F266" s="4">
        <f>IF(A266&lt;=Invoer!$B$20,IF(M265&gt;=0,IF(M265&gt;=$H$2,'Annuitair zonder gift'!I266-J266,M265-D266),0),0)</f>
        <v>0</v>
      </c>
      <c r="G266" s="4">
        <f>IF(M265*Invoer!$B$7/12&gt;=0,M265*Invoer!$B$7/12,0)</f>
        <v>0</v>
      </c>
      <c r="H266" s="4">
        <f>ABS(PMT(Invoer!$B$7/12,360-C266+1,IF(M265&gt;=0,M265,0),0))</f>
        <v>0</v>
      </c>
      <c r="I266" s="4">
        <f t="shared" si="36"/>
        <v>0</v>
      </c>
      <c r="J266" s="4">
        <f t="shared" si="37"/>
        <v>0</v>
      </c>
      <c r="K266" s="4">
        <f t="shared" si="40"/>
        <v>0</v>
      </c>
      <c r="L266" s="4">
        <f t="shared" si="41"/>
        <v>0</v>
      </c>
      <c r="M266" s="4">
        <f t="shared" si="44"/>
        <v>0</v>
      </c>
      <c r="N266" s="4">
        <f t="shared" si="42"/>
        <v>0</v>
      </c>
    </row>
    <row r="267" spans="1:14" x14ac:dyDescent="0.25">
      <c r="A267" s="15">
        <f t="shared" si="43"/>
        <v>49796</v>
      </c>
      <c r="B267">
        <f t="shared" si="38"/>
        <v>23</v>
      </c>
      <c r="C267">
        <v>266</v>
      </c>
      <c r="D267" s="4">
        <f t="shared" si="39"/>
        <v>0</v>
      </c>
      <c r="E267" s="4">
        <f>IF(ISNA(VLOOKUP(A267,'Extra aflossing'!A:F,3,0)),0,VLOOKUP(A267,'Extra aflossing'!A:F,3,0))</f>
        <v>0</v>
      </c>
      <c r="F267" s="4">
        <f>IF(A267&lt;=Invoer!$B$20,IF(M266&gt;=0,IF(M266&gt;=$H$2,'Annuitair zonder gift'!I267-J267,M266-D267),0),0)</f>
        <v>0</v>
      </c>
      <c r="G267" s="4">
        <f>IF(M266*Invoer!$B$7/12&gt;=0,M266*Invoer!$B$7/12,0)</f>
        <v>0</v>
      </c>
      <c r="H267" s="4">
        <f>ABS(PMT(Invoer!$B$7/12,360-C267+1,IF(M266&gt;=0,M266,0),0))</f>
        <v>0</v>
      </c>
      <c r="I267" s="4">
        <f t="shared" si="36"/>
        <v>0</v>
      </c>
      <c r="J267" s="4">
        <f t="shared" si="37"/>
        <v>0</v>
      </c>
      <c r="K267" s="4">
        <f t="shared" si="40"/>
        <v>0</v>
      </c>
      <c r="L267" s="4">
        <f t="shared" si="41"/>
        <v>0</v>
      </c>
      <c r="M267" s="4">
        <f t="shared" si="44"/>
        <v>0</v>
      </c>
      <c r="N267" s="4">
        <f t="shared" si="42"/>
        <v>0</v>
      </c>
    </row>
    <row r="268" spans="1:14" x14ac:dyDescent="0.25">
      <c r="A268" s="15">
        <f t="shared" si="43"/>
        <v>49827</v>
      </c>
      <c r="B268">
        <f t="shared" si="38"/>
        <v>23</v>
      </c>
      <c r="C268">
        <v>267</v>
      </c>
      <c r="D268" s="4">
        <f t="shared" si="39"/>
        <v>0</v>
      </c>
      <c r="E268" s="4">
        <f>IF(ISNA(VLOOKUP(A268,'Extra aflossing'!A:F,3,0)),0,VLOOKUP(A268,'Extra aflossing'!A:F,3,0))</f>
        <v>0</v>
      </c>
      <c r="F268" s="4">
        <f>IF(A268&lt;=Invoer!$B$20,IF(M267&gt;=0,IF(M267&gt;=$H$2,'Annuitair zonder gift'!I268-J268,M267-D268),0),0)</f>
        <v>0</v>
      </c>
      <c r="G268" s="4">
        <f>IF(M267*Invoer!$B$7/12&gt;=0,M267*Invoer!$B$7/12,0)</f>
        <v>0</v>
      </c>
      <c r="H268" s="4">
        <f>ABS(PMT(Invoer!$B$7/12,360-C268+1,IF(M267&gt;=0,M267,0),0))</f>
        <v>0</v>
      </c>
      <c r="I268" s="4">
        <f t="shared" si="36"/>
        <v>0</v>
      </c>
      <c r="J268" s="4">
        <f t="shared" si="37"/>
        <v>0</v>
      </c>
      <c r="K268" s="4">
        <f t="shared" si="40"/>
        <v>0</v>
      </c>
      <c r="L268" s="4">
        <f t="shared" si="41"/>
        <v>0</v>
      </c>
      <c r="M268" s="4">
        <f t="shared" si="44"/>
        <v>0</v>
      </c>
      <c r="N268" s="4">
        <f t="shared" si="42"/>
        <v>0</v>
      </c>
    </row>
    <row r="269" spans="1:14" x14ac:dyDescent="0.25">
      <c r="A269" s="15">
        <f t="shared" si="43"/>
        <v>49857</v>
      </c>
      <c r="B269">
        <f t="shared" si="38"/>
        <v>23</v>
      </c>
      <c r="C269">
        <v>268</v>
      </c>
      <c r="D269" s="4">
        <f t="shared" si="39"/>
        <v>0</v>
      </c>
      <c r="E269" s="4">
        <f>IF(ISNA(VLOOKUP(A269,'Extra aflossing'!A:F,3,0)),0,VLOOKUP(A269,'Extra aflossing'!A:F,3,0))</f>
        <v>0</v>
      </c>
      <c r="F269" s="4">
        <f>IF(A269&lt;=Invoer!$B$20,IF(M268&gt;=0,IF(M268&gt;=$H$2,'Annuitair zonder gift'!I269-J269,M268-D269),0),0)</f>
        <v>0</v>
      </c>
      <c r="G269" s="4">
        <f>IF(M268*Invoer!$B$7/12&gt;=0,M268*Invoer!$B$7/12,0)</f>
        <v>0</v>
      </c>
      <c r="H269" s="4">
        <f>ABS(PMT(Invoer!$B$7/12,360-C269+1,IF(M268&gt;=0,M268,0),0))</f>
        <v>0</v>
      </c>
      <c r="I269" s="4">
        <f t="shared" si="36"/>
        <v>0</v>
      </c>
      <c r="J269" s="4">
        <f t="shared" si="37"/>
        <v>0</v>
      </c>
      <c r="K269" s="4">
        <f t="shared" si="40"/>
        <v>0</v>
      </c>
      <c r="L269" s="4">
        <f t="shared" si="41"/>
        <v>0</v>
      </c>
      <c r="M269" s="4">
        <f t="shared" si="44"/>
        <v>0</v>
      </c>
      <c r="N269" s="4">
        <f t="shared" si="42"/>
        <v>0</v>
      </c>
    </row>
    <row r="270" spans="1:14" x14ac:dyDescent="0.25">
      <c r="A270" s="15">
        <f t="shared" si="43"/>
        <v>49888</v>
      </c>
      <c r="B270">
        <f t="shared" si="38"/>
        <v>23</v>
      </c>
      <c r="C270">
        <v>269</v>
      </c>
      <c r="D270" s="4">
        <f t="shared" si="39"/>
        <v>0</v>
      </c>
      <c r="E270" s="4">
        <f>IF(ISNA(VLOOKUP(A270,'Extra aflossing'!A:F,3,0)),0,VLOOKUP(A270,'Extra aflossing'!A:F,3,0))</f>
        <v>0</v>
      </c>
      <c r="F270" s="4">
        <f>IF(A270&lt;=Invoer!$B$20,IF(M269&gt;=0,IF(M269&gt;=$H$2,'Annuitair zonder gift'!I270-J270,M269-D270),0),0)</f>
        <v>0</v>
      </c>
      <c r="G270" s="4">
        <f>IF(M269*Invoer!$B$7/12&gt;=0,M269*Invoer!$B$7/12,0)</f>
        <v>0</v>
      </c>
      <c r="H270" s="4">
        <f>ABS(PMT(Invoer!$B$7/12,360-C270+1,IF(M269&gt;=0,M269,0),0))</f>
        <v>0</v>
      </c>
      <c r="I270" s="4">
        <f t="shared" si="36"/>
        <v>0</v>
      </c>
      <c r="J270" s="4">
        <f t="shared" si="37"/>
        <v>0</v>
      </c>
      <c r="K270" s="4">
        <f t="shared" si="40"/>
        <v>0</v>
      </c>
      <c r="L270" s="4">
        <f t="shared" si="41"/>
        <v>0</v>
      </c>
      <c r="M270" s="4">
        <f t="shared" si="44"/>
        <v>0</v>
      </c>
      <c r="N270" s="4">
        <f t="shared" si="42"/>
        <v>0</v>
      </c>
    </row>
    <row r="271" spans="1:14" x14ac:dyDescent="0.25">
      <c r="A271" s="15">
        <f t="shared" si="43"/>
        <v>49919</v>
      </c>
      <c r="B271">
        <f t="shared" si="38"/>
        <v>23</v>
      </c>
      <c r="C271">
        <v>270</v>
      </c>
      <c r="D271" s="4">
        <f t="shared" si="39"/>
        <v>0</v>
      </c>
      <c r="E271" s="4">
        <f>IF(ISNA(VLOOKUP(A271,'Extra aflossing'!A:F,3,0)),0,VLOOKUP(A271,'Extra aflossing'!A:F,3,0))</f>
        <v>0</v>
      </c>
      <c r="F271" s="4">
        <f>IF(A271&lt;=Invoer!$B$20,IF(M270&gt;=0,IF(M270&gt;=$H$2,'Annuitair zonder gift'!I271-J271,M270-D271),0),0)</f>
        <v>0</v>
      </c>
      <c r="G271" s="4">
        <f>IF(M270*Invoer!$B$7/12&gt;=0,M270*Invoer!$B$7/12,0)</f>
        <v>0</v>
      </c>
      <c r="H271" s="4">
        <f>ABS(PMT(Invoer!$B$7/12,360-C271+1,IF(M270&gt;=0,M270,0),0))</f>
        <v>0</v>
      </c>
      <c r="I271" s="4">
        <f t="shared" si="36"/>
        <v>0</v>
      </c>
      <c r="J271" s="4">
        <f t="shared" si="37"/>
        <v>0</v>
      </c>
      <c r="K271" s="4">
        <f t="shared" si="40"/>
        <v>0</v>
      </c>
      <c r="L271" s="4">
        <f t="shared" si="41"/>
        <v>0</v>
      </c>
      <c r="M271" s="4">
        <f t="shared" si="44"/>
        <v>0</v>
      </c>
      <c r="N271" s="4">
        <f t="shared" si="42"/>
        <v>0</v>
      </c>
    </row>
    <row r="272" spans="1:14" x14ac:dyDescent="0.25">
      <c r="A272" s="15">
        <f t="shared" si="43"/>
        <v>49949</v>
      </c>
      <c r="B272">
        <f t="shared" si="38"/>
        <v>23</v>
      </c>
      <c r="C272">
        <v>271</v>
      </c>
      <c r="D272" s="4">
        <f t="shared" si="39"/>
        <v>0</v>
      </c>
      <c r="E272" s="4">
        <f>IF(ISNA(VLOOKUP(A272,'Extra aflossing'!A:F,3,0)),0,VLOOKUP(A272,'Extra aflossing'!A:F,3,0))</f>
        <v>0</v>
      </c>
      <c r="F272" s="4">
        <f>IF(A272&lt;=Invoer!$B$20,IF(M271&gt;=0,IF(M271&gt;=$H$2,'Annuitair zonder gift'!I272-J272,M271-D272),0),0)</f>
        <v>0</v>
      </c>
      <c r="G272" s="4">
        <f>IF(M271*Invoer!$B$7/12&gt;=0,M271*Invoer!$B$7/12,0)</f>
        <v>0</v>
      </c>
      <c r="H272" s="4">
        <f>ABS(PMT(Invoer!$B$7/12,360-C272+1,IF(M271&gt;=0,M271,0),0))</f>
        <v>0</v>
      </c>
      <c r="I272" s="4">
        <f t="shared" si="36"/>
        <v>0</v>
      </c>
      <c r="J272" s="4">
        <f t="shared" si="37"/>
        <v>0</v>
      </c>
      <c r="K272" s="4">
        <f t="shared" si="40"/>
        <v>0</v>
      </c>
      <c r="L272" s="4">
        <f t="shared" si="41"/>
        <v>0</v>
      </c>
      <c r="M272" s="4">
        <f t="shared" si="44"/>
        <v>0</v>
      </c>
      <c r="N272" s="4">
        <f t="shared" si="42"/>
        <v>0</v>
      </c>
    </row>
    <row r="273" spans="1:14" x14ac:dyDescent="0.25">
      <c r="A273" s="15">
        <f t="shared" si="43"/>
        <v>49980</v>
      </c>
      <c r="B273">
        <f t="shared" si="38"/>
        <v>23</v>
      </c>
      <c r="C273">
        <v>272</v>
      </c>
      <c r="D273" s="4">
        <f t="shared" si="39"/>
        <v>0</v>
      </c>
      <c r="E273" s="4">
        <f>IF(ISNA(VLOOKUP(A273,'Extra aflossing'!A:F,3,0)),0,VLOOKUP(A273,'Extra aflossing'!A:F,3,0))</f>
        <v>0</v>
      </c>
      <c r="F273" s="4">
        <f>IF(A273&lt;=Invoer!$B$20,IF(M272&gt;=0,IF(M272&gt;=$H$2,'Annuitair zonder gift'!I273-J273,M272-D273),0),0)</f>
        <v>0</v>
      </c>
      <c r="G273" s="4">
        <f>IF(M272*Invoer!$B$7/12&gt;=0,M272*Invoer!$B$7/12,0)</f>
        <v>0</v>
      </c>
      <c r="H273" s="4">
        <f>ABS(PMT(Invoer!$B$7/12,360-C273+1,IF(M272&gt;=0,M272,0),0))</f>
        <v>0</v>
      </c>
      <c r="I273" s="4">
        <f t="shared" si="36"/>
        <v>0</v>
      </c>
      <c r="J273" s="4">
        <f t="shared" si="37"/>
        <v>0</v>
      </c>
      <c r="K273" s="4">
        <f t="shared" si="40"/>
        <v>0</v>
      </c>
      <c r="L273" s="4">
        <f t="shared" si="41"/>
        <v>0</v>
      </c>
      <c r="M273" s="4">
        <f t="shared" si="44"/>
        <v>0</v>
      </c>
      <c r="N273" s="4">
        <f t="shared" si="42"/>
        <v>0</v>
      </c>
    </row>
    <row r="274" spans="1:14" x14ac:dyDescent="0.25">
      <c r="A274" s="15">
        <f t="shared" si="43"/>
        <v>50010</v>
      </c>
      <c r="B274">
        <f t="shared" si="38"/>
        <v>23</v>
      </c>
      <c r="C274">
        <v>273</v>
      </c>
      <c r="D274" s="4">
        <f t="shared" si="39"/>
        <v>0</v>
      </c>
      <c r="E274" s="4">
        <f>IF(ISNA(VLOOKUP(A274,'Extra aflossing'!A:F,3,0)),0,VLOOKUP(A274,'Extra aflossing'!A:F,3,0))</f>
        <v>0</v>
      </c>
      <c r="F274" s="4">
        <f>IF(A274&lt;=Invoer!$B$20,IF(M273&gt;=0,IF(M273&gt;=$H$2,'Annuitair zonder gift'!I274-J274,M273-D274),0),0)</f>
        <v>0</v>
      </c>
      <c r="G274" s="4">
        <f>IF(M273*Invoer!$B$7/12&gt;=0,M273*Invoer!$B$7/12,0)</f>
        <v>0</v>
      </c>
      <c r="H274" s="4">
        <f>ABS(PMT(Invoer!$B$7/12,360-C274+1,IF(M273&gt;=0,M273,0),0))</f>
        <v>0</v>
      </c>
      <c r="I274" s="4">
        <f t="shared" si="36"/>
        <v>0</v>
      </c>
      <c r="J274" s="4">
        <f t="shared" si="37"/>
        <v>0</v>
      </c>
      <c r="K274" s="4">
        <f t="shared" si="40"/>
        <v>0</v>
      </c>
      <c r="L274" s="4">
        <f t="shared" si="41"/>
        <v>0</v>
      </c>
      <c r="M274" s="4">
        <f t="shared" si="44"/>
        <v>0</v>
      </c>
      <c r="N274" s="4">
        <f t="shared" si="42"/>
        <v>0</v>
      </c>
    </row>
    <row r="275" spans="1:14" x14ac:dyDescent="0.25">
      <c r="A275" s="15">
        <f t="shared" si="43"/>
        <v>50041</v>
      </c>
      <c r="B275">
        <f t="shared" si="38"/>
        <v>23</v>
      </c>
      <c r="C275">
        <v>274</v>
      </c>
      <c r="D275" s="4">
        <f t="shared" si="39"/>
        <v>0</v>
      </c>
      <c r="E275" s="4">
        <f>IF(ISNA(VLOOKUP(A275,'Extra aflossing'!A:F,3,0)),0,VLOOKUP(A275,'Extra aflossing'!A:F,3,0))</f>
        <v>0</v>
      </c>
      <c r="F275" s="4">
        <f>IF(A275&lt;=Invoer!$B$20,IF(M274&gt;=0,IF(M274&gt;=$H$2,'Annuitair zonder gift'!I275-J275,M274-D275),0),0)</f>
        <v>0</v>
      </c>
      <c r="G275" s="4">
        <f>IF(M274*Invoer!$B$7/12&gt;=0,M274*Invoer!$B$7/12,0)</f>
        <v>0</v>
      </c>
      <c r="H275" s="4">
        <f>ABS(PMT(Invoer!$B$7/12,360-C275+1,IF(M274&gt;=0,M274,0),0))</f>
        <v>0</v>
      </c>
      <c r="I275" s="4">
        <f t="shared" si="36"/>
        <v>0</v>
      </c>
      <c r="J275" s="4">
        <f t="shared" si="37"/>
        <v>0</v>
      </c>
      <c r="K275" s="4">
        <f t="shared" si="40"/>
        <v>0</v>
      </c>
      <c r="L275" s="4">
        <f t="shared" si="41"/>
        <v>0</v>
      </c>
      <c r="M275" s="4">
        <f t="shared" si="44"/>
        <v>0</v>
      </c>
      <c r="N275" s="4">
        <f t="shared" si="42"/>
        <v>0</v>
      </c>
    </row>
    <row r="276" spans="1:14" x14ac:dyDescent="0.25">
      <c r="A276" s="15">
        <f t="shared" si="43"/>
        <v>50072</v>
      </c>
      <c r="B276">
        <f t="shared" si="38"/>
        <v>23</v>
      </c>
      <c r="C276">
        <v>275</v>
      </c>
      <c r="D276" s="4">
        <f t="shared" si="39"/>
        <v>0</v>
      </c>
      <c r="E276" s="4">
        <f>IF(ISNA(VLOOKUP(A276,'Extra aflossing'!A:F,3,0)),0,VLOOKUP(A276,'Extra aflossing'!A:F,3,0))</f>
        <v>0</v>
      </c>
      <c r="F276" s="4">
        <f>IF(A276&lt;=Invoer!$B$20,IF(M275&gt;=0,IF(M275&gt;=$H$2,'Annuitair zonder gift'!I276-J276,M275-D276),0),0)</f>
        <v>0</v>
      </c>
      <c r="G276" s="4">
        <f>IF(M275*Invoer!$B$7/12&gt;=0,M275*Invoer!$B$7/12,0)</f>
        <v>0</v>
      </c>
      <c r="H276" s="4">
        <f>ABS(PMT(Invoer!$B$7/12,360-C276+1,IF(M275&gt;=0,M275,0),0))</f>
        <v>0</v>
      </c>
      <c r="I276" s="4">
        <f t="shared" si="36"/>
        <v>0</v>
      </c>
      <c r="J276" s="4">
        <f t="shared" si="37"/>
        <v>0</v>
      </c>
      <c r="K276" s="4">
        <f t="shared" si="40"/>
        <v>0</v>
      </c>
      <c r="L276" s="4">
        <f t="shared" si="41"/>
        <v>0</v>
      </c>
      <c r="M276" s="4">
        <f t="shared" si="44"/>
        <v>0</v>
      </c>
      <c r="N276" s="4">
        <f t="shared" si="42"/>
        <v>0</v>
      </c>
    </row>
    <row r="277" spans="1:14" x14ac:dyDescent="0.25">
      <c r="A277" s="15">
        <f t="shared" si="43"/>
        <v>50100</v>
      </c>
      <c r="B277">
        <f t="shared" si="38"/>
        <v>23</v>
      </c>
      <c r="C277">
        <v>276</v>
      </c>
      <c r="D277" s="4">
        <f t="shared" si="39"/>
        <v>0</v>
      </c>
      <c r="E277" s="4">
        <f>IF(ISNA(VLOOKUP(A277,'Extra aflossing'!A:F,3,0)),0,VLOOKUP(A277,'Extra aflossing'!A:F,3,0))</f>
        <v>0</v>
      </c>
      <c r="F277" s="4">
        <f>IF(A277&lt;=Invoer!$B$20,IF(M276&gt;=0,IF(M276&gt;=$H$2,'Annuitair zonder gift'!I277-J277,M276-D277),0),0)</f>
        <v>0</v>
      </c>
      <c r="G277" s="4">
        <f>IF(M276*Invoer!$B$7/12&gt;=0,M276*Invoer!$B$7/12,0)</f>
        <v>0</v>
      </c>
      <c r="H277" s="4">
        <f>ABS(PMT(Invoer!$B$7/12,360-C277+1,IF(M276&gt;=0,M276,0),0))</f>
        <v>0</v>
      </c>
      <c r="I277" s="4">
        <f t="shared" si="36"/>
        <v>0</v>
      </c>
      <c r="J277" s="4">
        <f t="shared" si="37"/>
        <v>0</v>
      </c>
      <c r="K277" s="4">
        <f t="shared" si="40"/>
        <v>0</v>
      </c>
      <c r="L277" s="4">
        <f t="shared" si="41"/>
        <v>0</v>
      </c>
      <c r="M277" s="4">
        <f t="shared" si="44"/>
        <v>0</v>
      </c>
      <c r="N277" s="4">
        <f t="shared" si="42"/>
        <v>0</v>
      </c>
    </row>
    <row r="278" spans="1:14" x14ac:dyDescent="0.25">
      <c r="A278" s="15">
        <f t="shared" si="43"/>
        <v>50131</v>
      </c>
      <c r="B278">
        <f t="shared" si="38"/>
        <v>24</v>
      </c>
      <c r="C278">
        <v>277</v>
      </c>
      <c r="D278" s="4">
        <f t="shared" si="39"/>
        <v>0</v>
      </c>
      <c r="E278" s="4">
        <f>IF(ISNA(VLOOKUP(A278,'Extra aflossing'!A:F,3,0)),0,VLOOKUP(A278,'Extra aflossing'!A:F,3,0))</f>
        <v>0</v>
      </c>
      <c r="F278" s="4">
        <f>IF(A278&lt;=Invoer!$B$20,IF(M277&gt;=0,IF(M277&gt;=$H$2,'Annuitair zonder gift'!I278-J278,M277-D278),0),0)</f>
        <v>0</v>
      </c>
      <c r="G278" s="4">
        <f>IF(M277*Invoer!$B$7/12&gt;=0,M277*Invoer!$B$7/12,0)</f>
        <v>0</v>
      </c>
      <c r="H278" s="4">
        <f>ABS(PMT(Invoer!$B$7/12,360-C278+1,IF(M277&gt;=0,M277,0),0))</f>
        <v>0</v>
      </c>
      <c r="I278" s="4">
        <f t="shared" si="36"/>
        <v>0</v>
      </c>
      <c r="J278" s="4">
        <f t="shared" si="37"/>
        <v>0</v>
      </c>
      <c r="K278" s="4">
        <f t="shared" si="40"/>
        <v>0</v>
      </c>
      <c r="L278" s="4">
        <f t="shared" si="41"/>
        <v>0</v>
      </c>
      <c r="M278" s="4">
        <f t="shared" si="44"/>
        <v>0</v>
      </c>
      <c r="N278" s="4">
        <f t="shared" si="42"/>
        <v>0</v>
      </c>
    </row>
    <row r="279" spans="1:14" x14ac:dyDescent="0.25">
      <c r="A279" s="15">
        <f t="shared" si="43"/>
        <v>50161</v>
      </c>
      <c r="B279">
        <f t="shared" si="38"/>
        <v>24</v>
      </c>
      <c r="C279">
        <v>278</v>
      </c>
      <c r="D279" s="4">
        <f t="shared" si="39"/>
        <v>0</v>
      </c>
      <c r="E279" s="4">
        <f>IF(ISNA(VLOOKUP(A279,'Extra aflossing'!A:F,3,0)),0,VLOOKUP(A279,'Extra aflossing'!A:F,3,0))</f>
        <v>0</v>
      </c>
      <c r="F279" s="4">
        <f>IF(A279&lt;=Invoer!$B$20,IF(M278&gt;=0,IF(M278&gt;=$H$2,'Annuitair zonder gift'!I279-J279,M278-D279),0),0)</f>
        <v>0</v>
      </c>
      <c r="G279" s="4">
        <f>IF(M278*Invoer!$B$7/12&gt;=0,M278*Invoer!$B$7/12,0)</f>
        <v>0</v>
      </c>
      <c r="H279" s="4">
        <f>ABS(PMT(Invoer!$B$7/12,360-C279+1,IF(M278&gt;=0,M278,0),0))</f>
        <v>0</v>
      </c>
      <c r="I279" s="4">
        <f t="shared" si="36"/>
        <v>0</v>
      </c>
      <c r="J279" s="4">
        <f t="shared" si="37"/>
        <v>0</v>
      </c>
      <c r="K279" s="4">
        <f t="shared" si="40"/>
        <v>0</v>
      </c>
      <c r="L279" s="4">
        <f t="shared" si="41"/>
        <v>0</v>
      </c>
      <c r="M279" s="4">
        <f t="shared" si="44"/>
        <v>0</v>
      </c>
      <c r="N279" s="4">
        <f t="shared" si="42"/>
        <v>0</v>
      </c>
    </row>
    <row r="280" spans="1:14" x14ac:dyDescent="0.25">
      <c r="A280" s="15">
        <f t="shared" si="43"/>
        <v>50192</v>
      </c>
      <c r="B280">
        <f t="shared" si="38"/>
        <v>24</v>
      </c>
      <c r="C280">
        <v>279</v>
      </c>
      <c r="D280" s="4">
        <f t="shared" si="39"/>
        <v>0</v>
      </c>
      <c r="E280" s="4">
        <f>IF(ISNA(VLOOKUP(A280,'Extra aflossing'!A:F,3,0)),0,VLOOKUP(A280,'Extra aflossing'!A:F,3,0))</f>
        <v>0</v>
      </c>
      <c r="F280" s="4">
        <f>IF(A280&lt;=Invoer!$B$20,IF(M279&gt;=0,IF(M279&gt;=$H$2,'Annuitair zonder gift'!I280-J280,M279-D280),0),0)</f>
        <v>0</v>
      </c>
      <c r="G280" s="4">
        <f>IF(M279*Invoer!$B$7/12&gt;=0,M279*Invoer!$B$7/12,0)</f>
        <v>0</v>
      </c>
      <c r="H280" s="4">
        <f>ABS(PMT(Invoer!$B$7/12,360-C280+1,IF(M279&gt;=0,M279,0),0))</f>
        <v>0</v>
      </c>
      <c r="I280" s="4">
        <f t="shared" si="36"/>
        <v>0</v>
      </c>
      <c r="J280" s="4">
        <f t="shared" si="37"/>
        <v>0</v>
      </c>
      <c r="K280" s="4">
        <f t="shared" si="40"/>
        <v>0</v>
      </c>
      <c r="L280" s="4">
        <f t="shared" si="41"/>
        <v>0</v>
      </c>
      <c r="M280" s="4">
        <f t="shared" si="44"/>
        <v>0</v>
      </c>
      <c r="N280" s="4">
        <f t="shared" si="42"/>
        <v>0</v>
      </c>
    </row>
    <row r="281" spans="1:14" x14ac:dyDescent="0.25">
      <c r="A281" s="15">
        <f t="shared" si="43"/>
        <v>50222</v>
      </c>
      <c r="B281">
        <f t="shared" si="38"/>
        <v>24</v>
      </c>
      <c r="C281">
        <v>280</v>
      </c>
      <c r="D281" s="4">
        <f t="shared" si="39"/>
        <v>0</v>
      </c>
      <c r="E281" s="4">
        <f>IF(ISNA(VLOOKUP(A281,'Extra aflossing'!A:F,3,0)),0,VLOOKUP(A281,'Extra aflossing'!A:F,3,0))</f>
        <v>0</v>
      </c>
      <c r="F281" s="4">
        <f>IF(A281&lt;=Invoer!$B$20,IF(M280&gt;=0,IF(M280&gt;=$H$2,'Annuitair zonder gift'!I281-J281,M280-D281),0),0)</f>
        <v>0</v>
      </c>
      <c r="G281" s="4">
        <f>IF(M280*Invoer!$B$7/12&gt;=0,M280*Invoer!$B$7/12,0)</f>
        <v>0</v>
      </c>
      <c r="H281" s="4">
        <f>ABS(PMT(Invoer!$B$7/12,360-C281+1,IF(M280&gt;=0,M280,0),0))</f>
        <v>0</v>
      </c>
      <c r="I281" s="4">
        <f t="shared" si="36"/>
        <v>0</v>
      </c>
      <c r="J281" s="4">
        <f t="shared" si="37"/>
        <v>0</v>
      </c>
      <c r="K281" s="4">
        <f t="shared" si="40"/>
        <v>0</v>
      </c>
      <c r="L281" s="4">
        <f t="shared" si="41"/>
        <v>0</v>
      </c>
      <c r="M281" s="4">
        <f t="shared" si="44"/>
        <v>0</v>
      </c>
      <c r="N281" s="4">
        <f t="shared" si="42"/>
        <v>0</v>
      </c>
    </row>
    <row r="282" spans="1:14" x14ac:dyDescent="0.25">
      <c r="A282" s="15">
        <f t="shared" si="43"/>
        <v>50253</v>
      </c>
      <c r="B282">
        <f t="shared" si="38"/>
        <v>24</v>
      </c>
      <c r="C282">
        <v>281</v>
      </c>
      <c r="D282" s="4">
        <f t="shared" si="39"/>
        <v>0</v>
      </c>
      <c r="E282" s="4">
        <f>IF(ISNA(VLOOKUP(A282,'Extra aflossing'!A:F,3,0)),0,VLOOKUP(A282,'Extra aflossing'!A:F,3,0))</f>
        <v>0</v>
      </c>
      <c r="F282" s="4">
        <f>IF(A282&lt;=Invoer!$B$20,IF(M281&gt;=0,IF(M281&gt;=$H$2,'Annuitair zonder gift'!I282-J282,M281-D282),0),0)</f>
        <v>0</v>
      </c>
      <c r="G282" s="4">
        <f>IF(M281*Invoer!$B$7/12&gt;=0,M281*Invoer!$B$7/12,0)</f>
        <v>0</v>
      </c>
      <c r="H282" s="4">
        <f>ABS(PMT(Invoer!$B$7/12,360-C282+1,IF(M281&gt;=0,M281,0),0))</f>
        <v>0</v>
      </c>
      <c r="I282" s="4">
        <f t="shared" si="36"/>
        <v>0</v>
      </c>
      <c r="J282" s="4">
        <f t="shared" si="37"/>
        <v>0</v>
      </c>
      <c r="K282" s="4">
        <f t="shared" si="40"/>
        <v>0</v>
      </c>
      <c r="L282" s="4">
        <f t="shared" si="41"/>
        <v>0</v>
      </c>
      <c r="M282" s="4">
        <f t="shared" si="44"/>
        <v>0</v>
      </c>
      <c r="N282" s="4">
        <f t="shared" si="42"/>
        <v>0</v>
      </c>
    </row>
    <row r="283" spans="1:14" x14ac:dyDescent="0.25">
      <c r="A283" s="15">
        <f t="shared" si="43"/>
        <v>50284</v>
      </c>
      <c r="B283">
        <f t="shared" si="38"/>
        <v>24</v>
      </c>
      <c r="C283">
        <v>282</v>
      </c>
      <c r="D283" s="4">
        <f t="shared" si="39"/>
        <v>0</v>
      </c>
      <c r="E283" s="4">
        <f>IF(ISNA(VLOOKUP(A283,'Extra aflossing'!A:F,3,0)),0,VLOOKUP(A283,'Extra aflossing'!A:F,3,0))</f>
        <v>0</v>
      </c>
      <c r="F283" s="4">
        <f>IF(A283&lt;=Invoer!$B$20,IF(M282&gt;=0,IF(M282&gt;=$H$2,'Annuitair zonder gift'!I283-J283,M282-D283),0),0)</f>
        <v>0</v>
      </c>
      <c r="G283" s="4">
        <f>IF(M282*Invoer!$B$7/12&gt;=0,M282*Invoer!$B$7/12,0)</f>
        <v>0</v>
      </c>
      <c r="H283" s="4">
        <f>ABS(PMT(Invoer!$B$7/12,360-C283+1,IF(M282&gt;=0,M282,0),0))</f>
        <v>0</v>
      </c>
      <c r="I283" s="4">
        <f t="shared" si="36"/>
        <v>0</v>
      </c>
      <c r="J283" s="4">
        <f t="shared" si="37"/>
        <v>0</v>
      </c>
      <c r="K283" s="4">
        <f t="shared" si="40"/>
        <v>0</v>
      </c>
      <c r="L283" s="4">
        <f t="shared" si="41"/>
        <v>0</v>
      </c>
      <c r="M283" s="4">
        <f t="shared" si="44"/>
        <v>0</v>
      </c>
      <c r="N283" s="4">
        <f t="shared" si="42"/>
        <v>0</v>
      </c>
    </row>
    <row r="284" spans="1:14" x14ac:dyDescent="0.25">
      <c r="A284" s="15">
        <f t="shared" si="43"/>
        <v>50314</v>
      </c>
      <c r="B284">
        <f t="shared" si="38"/>
        <v>24</v>
      </c>
      <c r="C284">
        <v>283</v>
      </c>
      <c r="D284" s="4">
        <f t="shared" si="39"/>
        <v>0</v>
      </c>
      <c r="E284" s="4">
        <f>IF(ISNA(VLOOKUP(A284,'Extra aflossing'!A:F,3,0)),0,VLOOKUP(A284,'Extra aflossing'!A:F,3,0))</f>
        <v>0</v>
      </c>
      <c r="F284" s="4">
        <f>IF(A284&lt;=Invoer!$B$20,IF(M283&gt;=0,IF(M283&gt;=$H$2,'Annuitair zonder gift'!I284-J284,M283-D284),0),0)</f>
        <v>0</v>
      </c>
      <c r="G284" s="4">
        <f>IF(M283*Invoer!$B$7/12&gt;=0,M283*Invoer!$B$7/12,0)</f>
        <v>0</v>
      </c>
      <c r="H284" s="4">
        <f>ABS(PMT(Invoer!$B$7/12,360-C284+1,IF(M283&gt;=0,M283,0),0))</f>
        <v>0</v>
      </c>
      <c r="I284" s="4">
        <f t="shared" si="36"/>
        <v>0</v>
      </c>
      <c r="J284" s="4">
        <f t="shared" si="37"/>
        <v>0</v>
      </c>
      <c r="K284" s="4">
        <f t="shared" si="40"/>
        <v>0</v>
      </c>
      <c r="L284" s="4">
        <f t="shared" si="41"/>
        <v>0</v>
      </c>
      <c r="M284" s="4">
        <f t="shared" si="44"/>
        <v>0</v>
      </c>
      <c r="N284" s="4">
        <f t="shared" si="42"/>
        <v>0</v>
      </c>
    </row>
    <row r="285" spans="1:14" x14ac:dyDescent="0.25">
      <c r="A285" s="15">
        <f t="shared" si="43"/>
        <v>50345</v>
      </c>
      <c r="B285">
        <f t="shared" si="38"/>
        <v>24</v>
      </c>
      <c r="C285">
        <v>284</v>
      </c>
      <c r="D285" s="4">
        <f t="shared" si="39"/>
        <v>0</v>
      </c>
      <c r="E285" s="4">
        <f>IF(ISNA(VLOOKUP(A285,'Extra aflossing'!A:F,3,0)),0,VLOOKUP(A285,'Extra aflossing'!A:F,3,0))</f>
        <v>0</v>
      </c>
      <c r="F285" s="4">
        <f>IF(A285&lt;=Invoer!$B$20,IF(M284&gt;=0,IF(M284&gt;=$H$2,'Annuitair zonder gift'!I285-J285,M284-D285),0),0)</f>
        <v>0</v>
      </c>
      <c r="G285" s="4">
        <f>IF(M284*Invoer!$B$7/12&gt;=0,M284*Invoer!$B$7/12,0)</f>
        <v>0</v>
      </c>
      <c r="H285" s="4">
        <f>ABS(PMT(Invoer!$B$7/12,360-C285+1,IF(M284&gt;=0,M284,0),0))</f>
        <v>0</v>
      </c>
      <c r="I285" s="4">
        <f t="shared" si="36"/>
        <v>0</v>
      </c>
      <c r="J285" s="4">
        <f t="shared" si="37"/>
        <v>0</v>
      </c>
      <c r="K285" s="4">
        <f t="shared" si="40"/>
        <v>0</v>
      </c>
      <c r="L285" s="4">
        <f t="shared" si="41"/>
        <v>0</v>
      </c>
      <c r="M285" s="4">
        <f t="shared" si="44"/>
        <v>0</v>
      </c>
      <c r="N285" s="4">
        <f t="shared" si="42"/>
        <v>0</v>
      </c>
    </row>
    <row r="286" spans="1:14" x14ac:dyDescent="0.25">
      <c r="A286" s="15">
        <f t="shared" si="43"/>
        <v>50375</v>
      </c>
      <c r="B286">
        <f t="shared" si="38"/>
        <v>24</v>
      </c>
      <c r="C286">
        <v>285</v>
      </c>
      <c r="D286" s="4">
        <f t="shared" si="39"/>
        <v>0</v>
      </c>
      <c r="E286" s="4">
        <f>IF(ISNA(VLOOKUP(A286,'Extra aflossing'!A:F,3,0)),0,VLOOKUP(A286,'Extra aflossing'!A:F,3,0))</f>
        <v>0</v>
      </c>
      <c r="F286" s="4">
        <f>IF(A286&lt;=Invoer!$B$20,IF(M285&gt;=0,IF(M285&gt;=$H$2,'Annuitair zonder gift'!I286-J286,M285-D286),0),0)</f>
        <v>0</v>
      </c>
      <c r="G286" s="4">
        <f>IF(M285*Invoer!$B$7/12&gt;=0,M285*Invoer!$B$7/12,0)</f>
        <v>0</v>
      </c>
      <c r="H286" s="4">
        <f>ABS(PMT(Invoer!$B$7/12,360-C286+1,IF(M285&gt;=0,M285,0),0))</f>
        <v>0</v>
      </c>
      <c r="I286" s="4">
        <f t="shared" si="36"/>
        <v>0</v>
      </c>
      <c r="J286" s="4">
        <f t="shared" si="37"/>
        <v>0</v>
      </c>
      <c r="K286" s="4">
        <f t="shared" si="40"/>
        <v>0</v>
      </c>
      <c r="L286" s="4">
        <f t="shared" si="41"/>
        <v>0</v>
      </c>
      <c r="M286" s="4">
        <f t="shared" si="44"/>
        <v>0</v>
      </c>
      <c r="N286" s="4">
        <f t="shared" si="42"/>
        <v>0</v>
      </c>
    </row>
    <row r="287" spans="1:14" x14ac:dyDescent="0.25">
      <c r="A287" s="15">
        <f t="shared" si="43"/>
        <v>50406</v>
      </c>
      <c r="B287">
        <f t="shared" si="38"/>
        <v>24</v>
      </c>
      <c r="C287">
        <v>286</v>
      </c>
      <c r="D287" s="4">
        <f t="shared" si="39"/>
        <v>0</v>
      </c>
      <c r="E287" s="4">
        <f>IF(ISNA(VLOOKUP(A287,'Extra aflossing'!A:F,3,0)),0,VLOOKUP(A287,'Extra aflossing'!A:F,3,0))</f>
        <v>0</v>
      </c>
      <c r="F287" s="4">
        <f>IF(A287&lt;=Invoer!$B$20,IF(M286&gt;=0,IF(M286&gt;=$H$2,'Annuitair zonder gift'!I287-J287,M286-D287),0),0)</f>
        <v>0</v>
      </c>
      <c r="G287" s="4">
        <f>IF(M286*Invoer!$B$7/12&gt;=0,M286*Invoer!$B$7/12,0)</f>
        <v>0</v>
      </c>
      <c r="H287" s="4">
        <f>ABS(PMT(Invoer!$B$7/12,360-C287+1,IF(M286&gt;=0,M286,0),0))</f>
        <v>0</v>
      </c>
      <c r="I287" s="4">
        <f t="shared" si="36"/>
        <v>0</v>
      </c>
      <c r="J287" s="4">
        <f t="shared" si="37"/>
        <v>0</v>
      </c>
      <c r="K287" s="4">
        <f t="shared" si="40"/>
        <v>0</v>
      </c>
      <c r="L287" s="4">
        <f t="shared" si="41"/>
        <v>0</v>
      </c>
      <c r="M287" s="4">
        <f t="shared" si="44"/>
        <v>0</v>
      </c>
      <c r="N287" s="4">
        <f t="shared" si="42"/>
        <v>0</v>
      </c>
    </row>
    <row r="288" spans="1:14" x14ac:dyDescent="0.25">
      <c r="A288" s="15">
        <f t="shared" si="43"/>
        <v>50437</v>
      </c>
      <c r="B288">
        <f t="shared" si="38"/>
        <v>24</v>
      </c>
      <c r="C288">
        <v>287</v>
      </c>
      <c r="D288" s="4">
        <f t="shared" si="39"/>
        <v>0</v>
      </c>
      <c r="E288" s="4">
        <f>IF(ISNA(VLOOKUP(A288,'Extra aflossing'!A:F,3,0)),0,VLOOKUP(A288,'Extra aflossing'!A:F,3,0))</f>
        <v>0</v>
      </c>
      <c r="F288" s="4">
        <f>IF(A288&lt;=Invoer!$B$20,IF(M287&gt;=0,IF(M287&gt;=$H$2,'Annuitair zonder gift'!I288-J288,M287-D288),0),0)</f>
        <v>0</v>
      </c>
      <c r="G288" s="4">
        <f>IF(M287*Invoer!$B$7/12&gt;=0,M287*Invoer!$B$7/12,0)</f>
        <v>0</v>
      </c>
      <c r="H288" s="4">
        <f>ABS(PMT(Invoer!$B$7/12,360-C288+1,IF(M287&gt;=0,M287,0),0))</f>
        <v>0</v>
      </c>
      <c r="I288" s="4">
        <f t="shared" si="36"/>
        <v>0</v>
      </c>
      <c r="J288" s="4">
        <f t="shared" si="37"/>
        <v>0</v>
      </c>
      <c r="K288" s="4">
        <f t="shared" si="40"/>
        <v>0</v>
      </c>
      <c r="L288" s="4">
        <f t="shared" si="41"/>
        <v>0</v>
      </c>
      <c r="M288" s="4">
        <f t="shared" si="44"/>
        <v>0</v>
      </c>
      <c r="N288" s="4">
        <f t="shared" si="42"/>
        <v>0</v>
      </c>
    </row>
    <row r="289" spans="1:14" x14ac:dyDescent="0.25">
      <c r="A289" s="15">
        <f t="shared" si="43"/>
        <v>50465</v>
      </c>
      <c r="B289">
        <f t="shared" si="38"/>
        <v>24</v>
      </c>
      <c r="C289">
        <v>288</v>
      </c>
      <c r="D289" s="4">
        <f t="shared" si="39"/>
        <v>0</v>
      </c>
      <c r="E289" s="4">
        <f>IF(ISNA(VLOOKUP(A289,'Extra aflossing'!A:F,3,0)),0,VLOOKUP(A289,'Extra aflossing'!A:F,3,0))</f>
        <v>0</v>
      </c>
      <c r="F289" s="4">
        <f>IF(A289&lt;=Invoer!$B$20,IF(M288&gt;=0,IF(M288&gt;=$H$2,'Annuitair zonder gift'!I289-J289,M288-D289),0),0)</f>
        <v>0</v>
      </c>
      <c r="G289" s="4">
        <f>IF(M288*Invoer!$B$7/12&gt;=0,M288*Invoer!$B$7/12,0)</f>
        <v>0</v>
      </c>
      <c r="H289" s="4">
        <f>ABS(PMT(Invoer!$B$7/12,360-C289+1,IF(M288&gt;=0,M288,0),0))</f>
        <v>0</v>
      </c>
      <c r="I289" s="4">
        <f t="shared" si="36"/>
        <v>0</v>
      </c>
      <c r="J289" s="4">
        <f t="shared" si="37"/>
        <v>0</v>
      </c>
      <c r="K289" s="4">
        <f t="shared" si="40"/>
        <v>0</v>
      </c>
      <c r="L289" s="4">
        <f t="shared" si="41"/>
        <v>0</v>
      </c>
      <c r="M289" s="4">
        <f t="shared" si="44"/>
        <v>0</v>
      </c>
      <c r="N289" s="4">
        <f t="shared" si="42"/>
        <v>0</v>
      </c>
    </row>
    <row r="290" spans="1:14" x14ac:dyDescent="0.25">
      <c r="A290" s="15">
        <f t="shared" si="43"/>
        <v>50496</v>
      </c>
      <c r="B290">
        <f t="shared" si="38"/>
        <v>25</v>
      </c>
      <c r="C290">
        <v>289</v>
      </c>
      <c r="D290" s="4">
        <f t="shared" si="39"/>
        <v>0</v>
      </c>
      <c r="E290" s="4">
        <f>IF(ISNA(VLOOKUP(A290,'Extra aflossing'!A:F,3,0)),0,VLOOKUP(A290,'Extra aflossing'!A:F,3,0))</f>
        <v>0</v>
      </c>
      <c r="F290" s="4">
        <f>IF(A290&lt;=Invoer!$B$20,IF(M289&gt;=0,IF(M289&gt;=$H$2,'Annuitair zonder gift'!I290-J290,M289-D290),0),0)</f>
        <v>0</v>
      </c>
      <c r="G290" s="4">
        <f>IF(M289*Invoer!$B$7/12&gt;=0,M289*Invoer!$B$7/12,0)</f>
        <v>0</v>
      </c>
      <c r="H290" s="4">
        <f>ABS(PMT(Invoer!$B$7/12,360-C290+1,IF(M289&gt;=0,M289,0),0))</f>
        <v>0</v>
      </c>
      <c r="I290" s="4">
        <f t="shared" si="36"/>
        <v>0</v>
      </c>
      <c r="J290" s="4">
        <f t="shared" si="37"/>
        <v>0</v>
      </c>
      <c r="K290" s="4">
        <f t="shared" si="40"/>
        <v>0</v>
      </c>
      <c r="L290" s="4">
        <f t="shared" si="41"/>
        <v>0</v>
      </c>
      <c r="M290" s="4">
        <f t="shared" si="44"/>
        <v>0</v>
      </c>
      <c r="N290" s="4">
        <f t="shared" si="42"/>
        <v>0</v>
      </c>
    </row>
    <row r="291" spans="1:14" x14ac:dyDescent="0.25">
      <c r="A291" s="15">
        <f t="shared" si="43"/>
        <v>50526</v>
      </c>
      <c r="B291">
        <f t="shared" si="38"/>
        <v>25</v>
      </c>
      <c r="C291">
        <v>290</v>
      </c>
      <c r="D291" s="4">
        <f t="shared" si="39"/>
        <v>0</v>
      </c>
      <c r="E291" s="4">
        <f>IF(ISNA(VLOOKUP(A291,'Extra aflossing'!A:F,3,0)),0,VLOOKUP(A291,'Extra aflossing'!A:F,3,0))</f>
        <v>0</v>
      </c>
      <c r="F291" s="4">
        <f>IF(A291&lt;=Invoer!$B$20,IF(M290&gt;=0,IF(M290&gt;=$H$2,'Annuitair zonder gift'!I291-J291,M290-D291),0),0)</f>
        <v>0</v>
      </c>
      <c r="G291" s="4">
        <f>IF(M290*Invoer!$B$7/12&gt;=0,M290*Invoer!$B$7/12,0)</f>
        <v>0</v>
      </c>
      <c r="H291" s="4">
        <f>ABS(PMT(Invoer!$B$7/12,360-C291+1,IF(M290&gt;=0,M290,0),0))</f>
        <v>0</v>
      </c>
      <c r="I291" s="4">
        <f t="shared" si="36"/>
        <v>0</v>
      </c>
      <c r="J291" s="4">
        <f t="shared" si="37"/>
        <v>0</v>
      </c>
      <c r="K291" s="4">
        <f t="shared" si="40"/>
        <v>0</v>
      </c>
      <c r="L291" s="4">
        <f t="shared" si="41"/>
        <v>0</v>
      </c>
      <c r="M291" s="4">
        <f t="shared" si="44"/>
        <v>0</v>
      </c>
      <c r="N291" s="4">
        <f t="shared" si="42"/>
        <v>0</v>
      </c>
    </row>
    <row r="292" spans="1:14" x14ac:dyDescent="0.25">
      <c r="A292" s="15">
        <f t="shared" si="43"/>
        <v>50557</v>
      </c>
      <c r="B292">
        <f t="shared" si="38"/>
        <v>25</v>
      </c>
      <c r="C292">
        <v>291</v>
      </c>
      <c r="D292" s="4">
        <f t="shared" si="39"/>
        <v>0</v>
      </c>
      <c r="E292" s="4">
        <f>IF(ISNA(VLOOKUP(A292,'Extra aflossing'!A:F,3,0)),0,VLOOKUP(A292,'Extra aflossing'!A:F,3,0))</f>
        <v>0</v>
      </c>
      <c r="F292" s="4">
        <f>IF(A292&lt;=Invoer!$B$20,IF(M291&gt;=0,IF(M291&gt;=$H$2,'Annuitair zonder gift'!I292-J292,M291-D292),0),0)</f>
        <v>0</v>
      </c>
      <c r="G292" s="4">
        <f>IF(M291*Invoer!$B$7/12&gt;=0,M291*Invoer!$B$7/12,0)</f>
        <v>0</v>
      </c>
      <c r="H292" s="4">
        <f>ABS(PMT(Invoer!$B$7/12,360-C292+1,IF(M291&gt;=0,M291,0),0))</f>
        <v>0</v>
      </c>
      <c r="I292" s="4">
        <f t="shared" si="36"/>
        <v>0</v>
      </c>
      <c r="J292" s="4">
        <f t="shared" si="37"/>
        <v>0</v>
      </c>
      <c r="K292" s="4">
        <f t="shared" si="40"/>
        <v>0</v>
      </c>
      <c r="L292" s="4">
        <f t="shared" si="41"/>
        <v>0</v>
      </c>
      <c r="M292" s="4">
        <f t="shared" si="44"/>
        <v>0</v>
      </c>
      <c r="N292" s="4">
        <f t="shared" si="42"/>
        <v>0</v>
      </c>
    </row>
    <row r="293" spans="1:14" x14ac:dyDescent="0.25">
      <c r="A293" s="15">
        <f t="shared" si="43"/>
        <v>50587</v>
      </c>
      <c r="B293">
        <f t="shared" si="38"/>
        <v>25</v>
      </c>
      <c r="C293">
        <v>292</v>
      </c>
      <c r="D293" s="4">
        <f t="shared" si="39"/>
        <v>0</v>
      </c>
      <c r="E293" s="4">
        <f>IF(ISNA(VLOOKUP(A293,'Extra aflossing'!A:F,3,0)),0,VLOOKUP(A293,'Extra aflossing'!A:F,3,0))</f>
        <v>0</v>
      </c>
      <c r="F293" s="4">
        <f>IF(A293&lt;=Invoer!$B$20,IF(M292&gt;=0,IF(M292&gt;=$H$2,'Annuitair zonder gift'!I293-J293,M292-D293),0),0)</f>
        <v>0</v>
      </c>
      <c r="G293" s="4">
        <f>IF(M292*Invoer!$B$7/12&gt;=0,M292*Invoer!$B$7/12,0)</f>
        <v>0</v>
      </c>
      <c r="H293" s="4">
        <f>ABS(PMT(Invoer!$B$7/12,360-C293+1,IF(M292&gt;=0,M292,0),0))</f>
        <v>0</v>
      </c>
      <c r="I293" s="4">
        <f t="shared" si="36"/>
        <v>0</v>
      </c>
      <c r="J293" s="4">
        <f t="shared" si="37"/>
        <v>0</v>
      </c>
      <c r="K293" s="4">
        <f t="shared" si="40"/>
        <v>0</v>
      </c>
      <c r="L293" s="4">
        <f t="shared" si="41"/>
        <v>0</v>
      </c>
      <c r="M293" s="4">
        <f t="shared" si="44"/>
        <v>0</v>
      </c>
      <c r="N293" s="4">
        <f t="shared" si="42"/>
        <v>0</v>
      </c>
    </row>
    <row r="294" spans="1:14" x14ac:dyDescent="0.25">
      <c r="A294" s="15">
        <f t="shared" si="43"/>
        <v>50618</v>
      </c>
      <c r="B294">
        <f t="shared" si="38"/>
        <v>25</v>
      </c>
      <c r="C294">
        <v>293</v>
      </c>
      <c r="D294" s="4">
        <f t="shared" si="39"/>
        <v>0</v>
      </c>
      <c r="E294" s="4">
        <f>IF(ISNA(VLOOKUP(A294,'Extra aflossing'!A:F,3,0)),0,VLOOKUP(A294,'Extra aflossing'!A:F,3,0))</f>
        <v>0</v>
      </c>
      <c r="F294" s="4">
        <f>IF(A294&lt;=Invoer!$B$20,IF(M293&gt;=0,IF(M293&gt;=$H$2,'Annuitair zonder gift'!I294-J294,M293-D294),0),0)</f>
        <v>0</v>
      </c>
      <c r="G294" s="4">
        <f>IF(M293*Invoer!$B$7/12&gt;=0,M293*Invoer!$B$7/12,0)</f>
        <v>0</v>
      </c>
      <c r="H294" s="4">
        <f>ABS(PMT(Invoer!$B$7/12,360-C294+1,IF(M293&gt;=0,M293,0),0))</f>
        <v>0</v>
      </c>
      <c r="I294" s="4">
        <f t="shared" si="36"/>
        <v>0</v>
      </c>
      <c r="J294" s="4">
        <f t="shared" si="37"/>
        <v>0</v>
      </c>
      <c r="K294" s="4">
        <f t="shared" si="40"/>
        <v>0</v>
      </c>
      <c r="L294" s="4">
        <f t="shared" si="41"/>
        <v>0</v>
      </c>
      <c r="M294" s="4">
        <f t="shared" si="44"/>
        <v>0</v>
      </c>
      <c r="N294" s="4">
        <f t="shared" si="42"/>
        <v>0</v>
      </c>
    </row>
    <row r="295" spans="1:14" x14ac:dyDescent="0.25">
      <c r="A295" s="15">
        <f t="shared" si="43"/>
        <v>50649</v>
      </c>
      <c r="B295">
        <f t="shared" si="38"/>
        <v>25</v>
      </c>
      <c r="C295">
        <v>294</v>
      </c>
      <c r="D295" s="4">
        <f t="shared" si="39"/>
        <v>0</v>
      </c>
      <c r="E295" s="4">
        <f>IF(ISNA(VLOOKUP(A295,'Extra aflossing'!A:F,3,0)),0,VLOOKUP(A295,'Extra aflossing'!A:F,3,0))</f>
        <v>0</v>
      </c>
      <c r="F295" s="4">
        <f>IF(A295&lt;=Invoer!$B$20,IF(M294&gt;=0,IF(M294&gt;=$H$2,'Annuitair zonder gift'!I295-J295,M294-D295),0),0)</f>
        <v>0</v>
      </c>
      <c r="G295" s="4">
        <f>IF(M294*Invoer!$B$7/12&gt;=0,M294*Invoer!$B$7/12,0)</f>
        <v>0</v>
      </c>
      <c r="H295" s="4">
        <f>ABS(PMT(Invoer!$B$7/12,360-C295+1,IF(M294&gt;=0,M294,0),0))</f>
        <v>0</v>
      </c>
      <c r="I295" s="4">
        <f t="shared" si="36"/>
        <v>0</v>
      </c>
      <c r="J295" s="4">
        <f t="shared" si="37"/>
        <v>0</v>
      </c>
      <c r="K295" s="4">
        <f t="shared" si="40"/>
        <v>0</v>
      </c>
      <c r="L295" s="4">
        <f t="shared" si="41"/>
        <v>0</v>
      </c>
      <c r="M295" s="4">
        <f t="shared" si="44"/>
        <v>0</v>
      </c>
      <c r="N295" s="4">
        <f t="shared" si="42"/>
        <v>0</v>
      </c>
    </row>
    <row r="296" spans="1:14" x14ac:dyDescent="0.25">
      <c r="A296" s="15">
        <f t="shared" si="43"/>
        <v>50679</v>
      </c>
      <c r="B296">
        <f t="shared" si="38"/>
        <v>25</v>
      </c>
      <c r="C296">
        <v>295</v>
      </c>
      <c r="D296" s="4">
        <f t="shared" si="39"/>
        <v>0</v>
      </c>
      <c r="E296" s="4">
        <f>IF(ISNA(VLOOKUP(A296,'Extra aflossing'!A:F,3,0)),0,VLOOKUP(A296,'Extra aflossing'!A:F,3,0))</f>
        <v>0</v>
      </c>
      <c r="F296" s="4">
        <f>IF(A296&lt;=Invoer!$B$20,IF(M295&gt;=0,IF(M295&gt;=$H$2,'Annuitair zonder gift'!I296-J296,M295-D296),0),0)</f>
        <v>0</v>
      </c>
      <c r="G296" s="4">
        <f>IF(M295*Invoer!$B$7/12&gt;=0,M295*Invoer!$B$7/12,0)</f>
        <v>0</v>
      </c>
      <c r="H296" s="4">
        <f>ABS(PMT(Invoer!$B$7/12,360-C296+1,IF(M295&gt;=0,M295,0),0))</f>
        <v>0</v>
      </c>
      <c r="I296" s="4">
        <f t="shared" si="36"/>
        <v>0</v>
      </c>
      <c r="J296" s="4">
        <f t="shared" si="37"/>
        <v>0</v>
      </c>
      <c r="K296" s="4">
        <f t="shared" si="40"/>
        <v>0</v>
      </c>
      <c r="L296" s="4">
        <f t="shared" si="41"/>
        <v>0</v>
      </c>
      <c r="M296" s="4">
        <f t="shared" si="44"/>
        <v>0</v>
      </c>
      <c r="N296" s="4">
        <f t="shared" si="42"/>
        <v>0</v>
      </c>
    </row>
    <row r="297" spans="1:14" x14ac:dyDescent="0.25">
      <c r="A297" s="15">
        <f t="shared" si="43"/>
        <v>50710</v>
      </c>
      <c r="B297">
        <f t="shared" si="38"/>
        <v>25</v>
      </c>
      <c r="C297">
        <v>296</v>
      </c>
      <c r="D297" s="4">
        <f t="shared" si="39"/>
        <v>0</v>
      </c>
      <c r="E297" s="4">
        <f>IF(ISNA(VLOOKUP(A297,'Extra aflossing'!A:F,3,0)),0,VLOOKUP(A297,'Extra aflossing'!A:F,3,0))</f>
        <v>0</v>
      </c>
      <c r="F297" s="4">
        <f>IF(A297&lt;=Invoer!$B$20,IF(M296&gt;=0,IF(M296&gt;=$H$2,'Annuitair zonder gift'!I297-J297,M296-D297),0),0)</f>
        <v>0</v>
      </c>
      <c r="G297" s="4">
        <f>IF(M296*Invoer!$B$7/12&gt;=0,M296*Invoer!$B$7/12,0)</f>
        <v>0</v>
      </c>
      <c r="H297" s="4">
        <f>ABS(PMT(Invoer!$B$7/12,360-C297+1,IF(M296&gt;=0,M296,0),0))</f>
        <v>0</v>
      </c>
      <c r="I297" s="4">
        <f t="shared" si="36"/>
        <v>0</v>
      </c>
      <c r="J297" s="4">
        <f t="shared" si="37"/>
        <v>0</v>
      </c>
      <c r="K297" s="4">
        <f t="shared" si="40"/>
        <v>0</v>
      </c>
      <c r="L297" s="4">
        <f t="shared" si="41"/>
        <v>0</v>
      </c>
      <c r="M297" s="4">
        <f t="shared" si="44"/>
        <v>0</v>
      </c>
      <c r="N297" s="4">
        <f t="shared" si="42"/>
        <v>0</v>
      </c>
    </row>
    <row r="298" spans="1:14" x14ac:dyDescent="0.25">
      <c r="A298" s="15">
        <f t="shared" si="43"/>
        <v>50740</v>
      </c>
      <c r="B298">
        <f t="shared" si="38"/>
        <v>25</v>
      </c>
      <c r="C298">
        <v>297</v>
      </c>
      <c r="D298" s="4">
        <f t="shared" si="39"/>
        <v>0</v>
      </c>
      <c r="E298" s="4">
        <f>IF(ISNA(VLOOKUP(A298,'Extra aflossing'!A:F,3,0)),0,VLOOKUP(A298,'Extra aflossing'!A:F,3,0))</f>
        <v>0</v>
      </c>
      <c r="F298" s="4">
        <f>IF(A298&lt;=Invoer!$B$20,IF(M297&gt;=0,IF(M297&gt;=$H$2,'Annuitair zonder gift'!I298-J298,M297-D298),0),0)</f>
        <v>0</v>
      </c>
      <c r="G298" s="4">
        <f>IF(M297*Invoer!$B$7/12&gt;=0,M297*Invoer!$B$7/12,0)</f>
        <v>0</v>
      </c>
      <c r="H298" s="4">
        <f>ABS(PMT(Invoer!$B$7/12,360-C298+1,IF(M297&gt;=0,M297,0),0))</f>
        <v>0</v>
      </c>
      <c r="I298" s="4">
        <f t="shared" si="36"/>
        <v>0</v>
      </c>
      <c r="J298" s="4">
        <f t="shared" si="37"/>
        <v>0</v>
      </c>
      <c r="K298" s="4">
        <f t="shared" si="40"/>
        <v>0</v>
      </c>
      <c r="L298" s="4">
        <f t="shared" si="41"/>
        <v>0</v>
      </c>
      <c r="M298" s="4">
        <f t="shared" si="44"/>
        <v>0</v>
      </c>
      <c r="N298" s="4">
        <f t="shared" si="42"/>
        <v>0</v>
      </c>
    </row>
    <row r="299" spans="1:14" x14ac:dyDescent="0.25">
      <c r="A299" s="15">
        <f t="shared" si="43"/>
        <v>50771</v>
      </c>
      <c r="B299">
        <f t="shared" si="38"/>
        <v>25</v>
      </c>
      <c r="C299">
        <v>298</v>
      </c>
      <c r="D299" s="4">
        <f t="shared" si="39"/>
        <v>0</v>
      </c>
      <c r="E299" s="4">
        <f>IF(ISNA(VLOOKUP(A299,'Extra aflossing'!A:F,3,0)),0,VLOOKUP(A299,'Extra aflossing'!A:F,3,0))</f>
        <v>0</v>
      </c>
      <c r="F299" s="4">
        <f>IF(A299&lt;=Invoer!$B$20,IF(M298&gt;=0,IF(M298&gt;=$H$2,'Annuitair zonder gift'!I299-J299,M298-D299),0),0)</f>
        <v>0</v>
      </c>
      <c r="G299" s="4">
        <f>IF(M298*Invoer!$B$7/12&gt;=0,M298*Invoer!$B$7/12,0)</f>
        <v>0</v>
      </c>
      <c r="H299" s="4">
        <f>ABS(PMT(Invoer!$B$7/12,360-C299+1,IF(M298&gt;=0,M298,0),0))</f>
        <v>0</v>
      </c>
      <c r="I299" s="4">
        <f t="shared" si="36"/>
        <v>0</v>
      </c>
      <c r="J299" s="4">
        <f t="shared" si="37"/>
        <v>0</v>
      </c>
      <c r="K299" s="4">
        <f t="shared" si="40"/>
        <v>0</v>
      </c>
      <c r="L299" s="4">
        <f t="shared" si="41"/>
        <v>0</v>
      </c>
      <c r="M299" s="4">
        <f t="shared" si="44"/>
        <v>0</v>
      </c>
      <c r="N299" s="4">
        <f t="shared" si="42"/>
        <v>0</v>
      </c>
    </row>
    <row r="300" spans="1:14" x14ac:dyDescent="0.25">
      <c r="A300" s="15">
        <f t="shared" si="43"/>
        <v>50802</v>
      </c>
      <c r="B300">
        <f t="shared" si="38"/>
        <v>25</v>
      </c>
      <c r="C300">
        <v>299</v>
      </c>
      <c r="D300" s="4">
        <f t="shared" si="39"/>
        <v>0</v>
      </c>
      <c r="E300" s="4">
        <f>IF(ISNA(VLOOKUP(A300,'Extra aflossing'!A:F,3,0)),0,VLOOKUP(A300,'Extra aflossing'!A:F,3,0))</f>
        <v>0</v>
      </c>
      <c r="F300" s="4">
        <f>IF(A300&lt;=Invoer!$B$20,IF(M299&gt;=0,IF(M299&gt;=$H$2,'Annuitair zonder gift'!I300-J300,M299-D300),0),0)</f>
        <v>0</v>
      </c>
      <c r="G300" s="4">
        <f>IF(M299*Invoer!$B$7/12&gt;=0,M299*Invoer!$B$7/12,0)</f>
        <v>0</v>
      </c>
      <c r="H300" s="4">
        <f>ABS(PMT(Invoer!$B$7/12,360-C300+1,IF(M299&gt;=0,M299,0),0))</f>
        <v>0</v>
      </c>
      <c r="I300" s="4">
        <f t="shared" si="36"/>
        <v>0</v>
      </c>
      <c r="J300" s="4">
        <f t="shared" si="37"/>
        <v>0</v>
      </c>
      <c r="K300" s="4">
        <f t="shared" si="40"/>
        <v>0</v>
      </c>
      <c r="L300" s="4">
        <f t="shared" si="41"/>
        <v>0</v>
      </c>
      <c r="M300" s="4">
        <f t="shared" si="44"/>
        <v>0</v>
      </c>
      <c r="N300" s="4">
        <f t="shared" si="42"/>
        <v>0</v>
      </c>
    </row>
    <row r="301" spans="1:14" x14ac:dyDescent="0.25">
      <c r="A301" s="15">
        <f t="shared" si="43"/>
        <v>50830</v>
      </c>
      <c r="B301">
        <f t="shared" si="38"/>
        <v>25</v>
      </c>
      <c r="C301">
        <v>300</v>
      </c>
      <c r="D301" s="4">
        <f t="shared" si="39"/>
        <v>0</v>
      </c>
      <c r="E301" s="4">
        <f>IF(ISNA(VLOOKUP(A301,'Extra aflossing'!A:F,3,0)),0,VLOOKUP(A301,'Extra aflossing'!A:F,3,0))</f>
        <v>0</v>
      </c>
      <c r="F301" s="4">
        <f>IF(A301&lt;=Invoer!$B$20,IF(M300&gt;=0,IF(M300&gt;=$H$2,'Annuitair zonder gift'!I301-J301,M300-D301),0),0)</f>
        <v>0</v>
      </c>
      <c r="G301" s="4">
        <f>IF(M300*Invoer!$B$7/12&gt;=0,M300*Invoer!$B$7/12,0)</f>
        <v>0</v>
      </c>
      <c r="H301" s="4">
        <f>ABS(PMT(Invoer!$B$7/12,360-C301+1,IF(M300&gt;=0,M300,0),0))</f>
        <v>0</v>
      </c>
      <c r="I301" s="4">
        <f t="shared" si="36"/>
        <v>0</v>
      </c>
      <c r="J301" s="4">
        <f t="shared" si="37"/>
        <v>0</v>
      </c>
      <c r="K301" s="4">
        <f t="shared" si="40"/>
        <v>0</v>
      </c>
      <c r="L301" s="4">
        <f t="shared" si="41"/>
        <v>0</v>
      </c>
      <c r="M301" s="4">
        <f t="shared" si="44"/>
        <v>0</v>
      </c>
      <c r="N301" s="4">
        <f t="shared" si="42"/>
        <v>0</v>
      </c>
    </row>
    <row r="302" spans="1:14" x14ac:dyDescent="0.25">
      <c r="A302" s="15">
        <f t="shared" si="43"/>
        <v>50861</v>
      </c>
      <c r="B302">
        <f t="shared" si="38"/>
        <v>26</v>
      </c>
      <c r="C302">
        <v>301</v>
      </c>
      <c r="D302" s="4">
        <f t="shared" si="39"/>
        <v>0</v>
      </c>
      <c r="E302" s="4">
        <f>IF(ISNA(VLOOKUP(A302,'Extra aflossing'!A:F,3,0)),0,VLOOKUP(A302,'Extra aflossing'!A:F,3,0))</f>
        <v>0</v>
      </c>
      <c r="F302" s="4">
        <f>IF(A302&lt;=Invoer!$B$20,IF(M301&gt;=0,IF(M301&gt;=$H$2,'Annuitair zonder gift'!I302-J302,M301-D302),0),0)</f>
        <v>0</v>
      </c>
      <c r="G302" s="4">
        <f>IF(M301*Invoer!$B$7/12&gt;=0,M301*Invoer!$B$7/12,0)</f>
        <v>0</v>
      </c>
      <c r="H302" s="4">
        <f>ABS(PMT(Invoer!$B$7/12,360-C302+1,IF(M301&gt;=0,M301,0),0))</f>
        <v>0</v>
      </c>
      <c r="I302" s="4">
        <f t="shared" si="36"/>
        <v>0</v>
      </c>
      <c r="J302" s="4">
        <f t="shared" si="37"/>
        <v>0</v>
      </c>
      <c r="K302" s="4">
        <f t="shared" si="40"/>
        <v>0</v>
      </c>
      <c r="L302" s="4">
        <f t="shared" si="41"/>
        <v>0</v>
      </c>
      <c r="M302" s="4">
        <f t="shared" si="44"/>
        <v>0</v>
      </c>
      <c r="N302" s="4">
        <f t="shared" si="42"/>
        <v>0</v>
      </c>
    </row>
    <row r="303" spans="1:14" x14ac:dyDescent="0.25">
      <c r="A303" s="15">
        <f t="shared" si="43"/>
        <v>50891</v>
      </c>
      <c r="B303">
        <f t="shared" si="38"/>
        <v>26</v>
      </c>
      <c r="C303">
        <v>302</v>
      </c>
      <c r="D303" s="4">
        <f t="shared" si="39"/>
        <v>0</v>
      </c>
      <c r="E303" s="4">
        <f>IF(ISNA(VLOOKUP(A303,'Extra aflossing'!A:F,3,0)),0,VLOOKUP(A303,'Extra aflossing'!A:F,3,0))</f>
        <v>0</v>
      </c>
      <c r="F303" s="4">
        <f>IF(A303&lt;=Invoer!$B$20,IF(M302&gt;=0,IF(M302&gt;=$H$2,'Annuitair zonder gift'!I303-J303,M302-D303),0),0)</f>
        <v>0</v>
      </c>
      <c r="G303" s="4">
        <f>IF(M302*Invoer!$B$7/12&gt;=0,M302*Invoer!$B$7/12,0)</f>
        <v>0</v>
      </c>
      <c r="H303" s="4">
        <f>ABS(PMT(Invoer!$B$7/12,360-C303+1,IF(M302&gt;=0,M302,0),0))</f>
        <v>0</v>
      </c>
      <c r="I303" s="4">
        <f t="shared" si="36"/>
        <v>0</v>
      </c>
      <c r="J303" s="4">
        <f t="shared" si="37"/>
        <v>0</v>
      </c>
      <c r="K303" s="4">
        <f t="shared" si="40"/>
        <v>0</v>
      </c>
      <c r="L303" s="4">
        <f t="shared" si="41"/>
        <v>0</v>
      </c>
      <c r="M303" s="4">
        <f t="shared" si="44"/>
        <v>0</v>
      </c>
      <c r="N303" s="4">
        <f t="shared" si="42"/>
        <v>0</v>
      </c>
    </row>
    <row r="304" spans="1:14" x14ac:dyDescent="0.25">
      <c r="A304" s="15">
        <f t="shared" si="43"/>
        <v>50922</v>
      </c>
      <c r="B304">
        <f t="shared" si="38"/>
        <v>26</v>
      </c>
      <c r="C304">
        <v>303</v>
      </c>
      <c r="D304" s="4">
        <f t="shared" si="39"/>
        <v>0</v>
      </c>
      <c r="E304" s="4">
        <f>IF(ISNA(VLOOKUP(A304,'Extra aflossing'!A:F,3,0)),0,VLOOKUP(A304,'Extra aflossing'!A:F,3,0))</f>
        <v>0</v>
      </c>
      <c r="F304" s="4">
        <f>IF(A304&lt;=Invoer!$B$20,IF(M303&gt;=0,IF(M303&gt;=$H$2,'Annuitair zonder gift'!I304-J304,M303-D304),0),0)</f>
        <v>0</v>
      </c>
      <c r="G304" s="4">
        <f>IF(M303*Invoer!$B$7/12&gt;=0,M303*Invoer!$B$7/12,0)</f>
        <v>0</v>
      </c>
      <c r="H304" s="4">
        <f>ABS(PMT(Invoer!$B$7/12,360-C304+1,IF(M303&gt;=0,M303,0),0))</f>
        <v>0</v>
      </c>
      <c r="I304" s="4">
        <f t="shared" si="36"/>
        <v>0</v>
      </c>
      <c r="J304" s="4">
        <f t="shared" si="37"/>
        <v>0</v>
      </c>
      <c r="K304" s="4">
        <f t="shared" si="40"/>
        <v>0</v>
      </c>
      <c r="L304" s="4">
        <f t="shared" si="41"/>
        <v>0</v>
      </c>
      <c r="M304" s="4">
        <f t="shared" si="44"/>
        <v>0</v>
      </c>
      <c r="N304" s="4">
        <f t="shared" si="42"/>
        <v>0</v>
      </c>
    </row>
    <row r="305" spans="1:14" x14ac:dyDescent="0.25">
      <c r="A305" s="15">
        <f t="shared" si="43"/>
        <v>50952</v>
      </c>
      <c r="B305">
        <f t="shared" si="38"/>
        <v>26</v>
      </c>
      <c r="C305">
        <v>304</v>
      </c>
      <c r="D305" s="4">
        <f t="shared" si="39"/>
        <v>0</v>
      </c>
      <c r="E305" s="4">
        <f>IF(ISNA(VLOOKUP(A305,'Extra aflossing'!A:F,3,0)),0,VLOOKUP(A305,'Extra aflossing'!A:F,3,0))</f>
        <v>0</v>
      </c>
      <c r="F305" s="4">
        <f>IF(A305&lt;=Invoer!$B$20,IF(M304&gt;=0,IF(M304&gt;=$H$2,'Annuitair zonder gift'!I305-J305,M304-D305),0),0)</f>
        <v>0</v>
      </c>
      <c r="G305" s="4">
        <f>IF(M304*Invoer!$B$7/12&gt;=0,M304*Invoer!$B$7/12,0)</f>
        <v>0</v>
      </c>
      <c r="H305" s="4">
        <f>ABS(PMT(Invoer!$B$7/12,360-C305+1,IF(M304&gt;=0,M304,0),0))</f>
        <v>0</v>
      </c>
      <c r="I305" s="4">
        <f t="shared" si="36"/>
        <v>0</v>
      </c>
      <c r="J305" s="4">
        <f t="shared" si="37"/>
        <v>0</v>
      </c>
      <c r="K305" s="4">
        <f t="shared" si="40"/>
        <v>0</v>
      </c>
      <c r="L305" s="4">
        <f t="shared" si="41"/>
        <v>0</v>
      </c>
      <c r="M305" s="4">
        <f t="shared" si="44"/>
        <v>0</v>
      </c>
      <c r="N305" s="4">
        <f t="shared" si="42"/>
        <v>0</v>
      </c>
    </row>
    <row r="306" spans="1:14" x14ac:dyDescent="0.25">
      <c r="A306" s="15">
        <f t="shared" si="43"/>
        <v>50983</v>
      </c>
      <c r="B306">
        <f t="shared" si="38"/>
        <v>26</v>
      </c>
      <c r="C306">
        <v>305</v>
      </c>
      <c r="D306" s="4">
        <f t="shared" si="39"/>
        <v>0</v>
      </c>
      <c r="E306" s="4">
        <f>IF(ISNA(VLOOKUP(A306,'Extra aflossing'!A:F,3,0)),0,VLOOKUP(A306,'Extra aflossing'!A:F,3,0))</f>
        <v>0</v>
      </c>
      <c r="F306" s="4">
        <f>IF(A306&lt;=Invoer!$B$20,IF(M305&gt;=0,IF(M305&gt;=$H$2,'Annuitair zonder gift'!I306-J306,M305-D306),0),0)</f>
        <v>0</v>
      </c>
      <c r="G306" s="4">
        <f>IF(M305*Invoer!$B$7/12&gt;=0,M305*Invoer!$B$7/12,0)</f>
        <v>0</v>
      </c>
      <c r="H306" s="4">
        <f>ABS(PMT(Invoer!$B$7/12,360-C306+1,IF(M305&gt;=0,M305,0),0))</f>
        <v>0</v>
      </c>
      <c r="I306" s="4">
        <f t="shared" si="36"/>
        <v>0</v>
      </c>
      <c r="J306" s="4">
        <f t="shared" si="37"/>
        <v>0</v>
      </c>
      <c r="K306" s="4">
        <f t="shared" si="40"/>
        <v>0</v>
      </c>
      <c r="L306" s="4">
        <f t="shared" si="41"/>
        <v>0</v>
      </c>
      <c r="M306" s="4">
        <f t="shared" si="44"/>
        <v>0</v>
      </c>
      <c r="N306" s="4">
        <f t="shared" si="42"/>
        <v>0</v>
      </c>
    </row>
    <row r="307" spans="1:14" x14ac:dyDescent="0.25">
      <c r="A307" s="15">
        <f t="shared" si="43"/>
        <v>51014</v>
      </c>
      <c r="B307">
        <f t="shared" si="38"/>
        <v>26</v>
      </c>
      <c r="C307">
        <v>306</v>
      </c>
      <c r="D307" s="4">
        <f t="shared" si="39"/>
        <v>0</v>
      </c>
      <c r="E307" s="4">
        <f>IF(ISNA(VLOOKUP(A307,'Extra aflossing'!A:F,3,0)),0,VLOOKUP(A307,'Extra aflossing'!A:F,3,0))</f>
        <v>0</v>
      </c>
      <c r="F307" s="4">
        <f>IF(A307&lt;=Invoer!$B$20,IF(M306&gt;=0,IF(M306&gt;=$H$2,'Annuitair zonder gift'!I307-J307,M306-D307),0),0)</f>
        <v>0</v>
      </c>
      <c r="G307" s="4">
        <f>IF(M306*Invoer!$B$7/12&gt;=0,M306*Invoer!$B$7/12,0)</f>
        <v>0</v>
      </c>
      <c r="H307" s="4">
        <f>ABS(PMT(Invoer!$B$7/12,360-C307+1,IF(M306&gt;=0,M306,0),0))</f>
        <v>0</v>
      </c>
      <c r="I307" s="4">
        <f t="shared" si="36"/>
        <v>0</v>
      </c>
      <c r="J307" s="4">
        <f t="shared" si="37"/>
        <v>0</v>
      </c>
      <c r="K307" s="4">
        <f t="shared" si="40"/>
        <v>0</v>
      </c>
      <c r="L307" s="4">
        <f t="shared" si="41"/>
        <v>0</v>
      </c>
      <c r="M307" s="4">
        <f t="shared" si="44"/>
        <v>0</v>
      </c>
      <c r="N307" s="4">
        <f t="shared" si="42"/>
        <v>0</v>
      </c>
    </row>
    <row r="308" spans="1:14" x14ac:dyDescent="0.25">
      <c r="A308" s="15">
        <f t="shared" si="43"/>
        <v>51044</v>
      </c>
      <c r="B308">
        <f t="shared" si="38"/>
        <v>26</v>
      </c>
      <c r="C308">
        <v>307</v>
      </c>
      <c r="D308" s="4">
        <f t="shared" si="39"/>
        <v>0</v>
      </c>
      <c r="E308" s="4">
        <f>IF(ISNA(VLOOKUP(A308,'Extra aflossing'!A:F,3,0)),0,VLOOKUP(A308,'Extra aflossing'!A:F,3,0))</f>
        <v>0</v>
      </c>
      <c r="F308" s="4">
        <f>IF(A308&lt;=Invoer!$B$20,IF(M307&gt;=0,IF(M307&gt;=$H$2,'Annuitair zonder gift'!I308-J308,M307-D308),0),0)</f>
        <v>0</v>
      </c>
      <c r="G308" s="4">
        <f>IF(M307*Invoer!$B$7/12&gt;=0,M307*Invoer!$B$7/12,0)</f>
        <v>0</v>
      </c>
      <c r="H308" s="4">
        <f>ABS(PMT(Invoer!$B$7/12,360-C308+1,IF(M307&gt;=0,M307,0),0))</f>
        <v>0</v>
      </c>
      <c r="I308" s="4">
        <f t="shared" si="36"/>
        <v>0</v>
      </c>
      <c r="J308" s="4">
        <f t="shared" si="37"/>
        <v>0</v>
      </c>
      <c r="K308" s="4">
        <f t="shared" si="40"/>
        <v>0</v>
      </c>
      <c r="L308" s="4">
        <f t="shared" si="41"/>
        <v>0</v>
      </c>
      <c r="M308" s="4">
        <f t="shared" si="44"/>
        <v>0</v>
      </c>
      <c r="N308" s="4">
        <f t="shared" si="42"/>
        <v>0</v>
      </c>
    </row>
    <row r="309" spans="1:14" x14ac:dyDescent="0.25">
      <c r="A309" s="15">
        <f t="shared" si="43"/>
        <v>51075</v>
      </c>
      <c r="B309">
        <f t="shared" si="38"/>
        <v>26</v>
      </c>
      <c r="C309">
        <v>308</v>
      </c>
      <c r="D309" s="4">
        <f t="shared" si="39"/>
        <v>0</v>
      </c>
      <c r="E309" s="4">
        <f>IF(ISNA(VLOOKUP(A309,'Extra aflossing'!A:F,3,0)),0,VLOOKUP(A309,'Extra aflossing'!A:F,3,0))</f>
        <v>0</v>
      </c>
      <c r="F309" s="4">
        <f>IF(A309&lt;=Invoer!$B$20,IF(M308&gt;=0,IF(M308&gt;=$H$2,'Annuitair zonder gift'!I309-J309,M308-D309),0),0)</f>
        <v>0</v>
      </c>
      <c r="G309" s="4">
        <f>IF(M308*Invoer!$B$7/12&gt;=0,M308*Invoer!$B$7/12,0)</f>
        <v>0</v>
      </c>
      <c r="H309" s="4">
        <f>ABS(PMT(Invoer!$B$7/12,360-C309+1,IF(M308&gt;=0,M308,0),0))</f>
        <v>0</v>
      </c>
      <c r="I309" s="4">
        <f t="shared" si="36"/>
        <v>0</v>
      </c>
      <c r="J309" s="4">
        <f t="shared" si="37"/>
        <v>0</v>
      </c>
      <c r="K309" s="4">
        <f t="shared" si="40"/>
        <v>0</v>
      </c>
      <c r="L309" s="4">
        <f t="shared" si="41"/>
        <v>0</v>
      </c>
      <c r="M309" s="4">
        <f t="shared" si="44"/>
        <v>0</v>
      </c>
      <c r="N309" s="4">
        <f t="shared" si="42"/>
        <v>0</v>
      </c>
    </row>
    <row r="310" spans="1:14" x14ac:dyDescent="0.25">
      <c r="A310" s="15">
        <f t="shared" si="43"/>
        <v>51105</v>
      </c>
      <c r="B310">
        <f t="shared" si="38"/>
        <v>26</v>
      </c>
      <c r="C310">
        <v>309</v>
      </c>
      <c r="D310" s="4">
        <f t="shared" si="39"/>
        <v>0</v>
      </c>
      <c r="E310" s="4">
        <f>IF(ISNA(VLOOKUP(A310,'Extra aflossing'!A:F,3,0)),0,VLOOKUP(A310,'Extra aflossing'!A:F,3,0))</f>
        <v>0</v>
      </c>
      <c r="F310" s="4">
        <f>IF(A310&lt;=Invoer!$B$20,IF(M309&gt;=0,IF(M309&gt;=$H$2,'Annuitair zonder gift'!I310-J310,M309-D310),0),0)</f>
        <v>0</v>
      </c>
      <c r="G310" s="4">
        <f>IF(M309*Invoer!$B$7/12&gt;=0,M309*Invoer!$B$7/12,0)</f>
        <v>0</v>
      </c>
      <c r="H310" s="4">
        <f>ABS(PMT(Invoer!$B$7/12,360-C310+1,IF(M309&gt;=0,M309,0),0))</f>
        <v>0</v>
      </c>
      <c r="I310" s="4">
        <f t="shared" si="36"/>
        <v>0</v>
      </c>
      <c r="J310" s="4">
        <f t="shared" si="37"/>
        <v>0</v>
      </c>
      <c r="K310" s="4">
        <f t="shared" si="40"/>
        <v>0</v>
      </c>
      <c r="L310" s="4">
        <f t="shared" si="41"/>
        <v>0</v>
      </c>
      <c r="M310" s="4">
        <f t="shared" si="44"/>
        <v>0</v>
      </c>
      <c r="N310" s="4">
        <f t="shared" si="42"/>
        <v>0</v>
      </c>
    </row>
    <row r="311" spans="1:14" x14ac:dyDescent="0.25">
      <c r="A311" s="15">
        <f t="shared" si="43"/>
        <v>51136</v>
      </c>
      <c r="B311">
        <f t="shared" si="38"/>
        <v>26</v>
      </c>
      <c r="C311">
        <v>310</v>
      </c>
      <c r="D311" s="4">
        <f t="shared" si="39"/>
        <v>0</v>
      </c>
      <c r="E311" s="4">
        <f>IF(ISNA(VLOOKUP(A311,'Extra aflossing'!A:F,3,0)),0,VLOOKUP(A311,'Extra aflossing'!A:F,3,0))</f>
        <v>0</v>
      </c>
      <c r="F311" s="4">
        <f>IF(A311&lt;=Invoer!$B$20,IF(M310&gt;=0,IF(M310&gt;=$H$2,'Annuitair zonder gift'!I311-J311,M310-D311),0),0)</f>
        <v>0</v>
      </c>
      <c r="G311" s="4">
        <f>IF(M310*Invoer!$B$7/12&gt;=0,M310*Invoer!$B$7/12,0)</f>
        <v>0</v>
      </c>
      <c r="H311" s="4">
        <f>ABS(PMT(Invoer!$B$7/12,360-C311+1,IF(M310&gt;=0,M310,0),0))</f>
        <v>0</v>
      </c>
      <c r="I311" s="4">
        <f t="shared" si="36"/>
        <v>0</v>
      </c>
      <c r="J311" s="4">
        <f t="shared" si="37"/>
        <v>0</v>
      </c>
      <c r="K311" s="4">
        <f t="shared" si="40"/>
        <v>0</v>
      </c>
      <c r="L311" s="4">
        <f t="shared" si="41"/>
        <v>0</v>
      </c>
      <c r="M311" s="4">
        <f t="shared" si="44"/>
        <v>0</v>
      </c>
      <c r="N311" s="4">
        <f t="shared" si="42"/>
        <v>0</v>
      </c>
    </row>
    <row r="312" spans="1:14" x14ac:dyDescent="0.25">
      <c r="A312" s="15">
        <f t="shared" si="43"/>
        <v>51167</v>
      </c>
      <c r="B312">
        <f t="shared" si="38"/>
        <v>26</v>
      </c>
      <c r="C312">
        <v>311</v>
      </c>
      <c r="D312" s="4">
        <f t="shared" si="39"/>
        <v>0</v>
      </c>
      <c r="E312" s="4">
        <f>IF(ISNA(VLOOKUP(A312,'Extra aflossing'!A:F,3,0)),0,VLOOKUP(A312,'Extra aflossing'!A:F,3,0))</f>
        <v>0</v>
      </c>
      <c r="F312" s="4">
        <f>IF(A312&lt;=Invoer!$B$20,IF(M311&gt;=0,IF(M311&gt;=$H$2,'Annuitair zonder gift'!I312-J312,M311-D312),0),0)</f>
        <v>0</v>
      </c>
      <c r="G312" s="4">
        <f>IF(M311*Invoer!$B$7/12&gt;=0,M311*Invoer!$B$7/12,0)</f>
        <v>0</v>
      </c>
      <c r="H312" s="4">
        <f>ABS(PMT(Invoer!$B$7/12,360-C312+1,IF(M311&gt;=0,M311,0),0))</f>
        <v>0</v>
      </c>
      <c r="I312" s="4">
        <f t="shared" si="36"/>
        <v>0</v>
      </c>
      <c r="J312" s="4">
        <f t="shared" si="37"/>
        <v>0</v>
      </c>
      <c r="K312" s="4">
        <f t="shared" si="40"/>
        <v>0</v>
      </c>
      <c r="L312" s="4">
        <f t="shared" si="41"/>
        <v>0</v>
      </c>
      <c r="M312" s="4">
        <f t="shared" si="44"/>
        <v>0</v>
      </c>
      <c r="N312" s="4">
        <f t="shared" si="42"/>
        <v>0</v>
      </c>
    </row>
    <row r="313" spans="1:14" x14ac:dyDescent="0.25">
      <c r="A313" s="15">
        <f t="shared" si="43"/>
        <v>51196</v>
      </c>
      <c r="B313">
        <f t="shared" si="38"/>
        <v>26</v>
      </c>
      <c r="C313">
        <v>312</v>
      </c>
      <c r="D313" s="4">
        <f t="shared" si="39"/>
        <v>0</v>
      </c>
      <c r="E313" s="4">
        <f>IF(ISNA(VLOOKUP(A313,'Extra aflossing'!A:F,3,0)),0,VLOOKUP(A313,'Extra aflossing'!A:F,3,0))</f>
        <v>0</v>
      </c>
      <c r="F313" s="4">
        <f>IF(A313&lt;=Invoer!$B$20,IF(M312&gt;=0,IF(M312&gt;=$H$2,'Annuitair zonder gift'!I313-J313,M312-D313),0),0)</f>
        <v>0</v>
      </c>
      <c r="G313" s="4">
        <f>IF(M312*Invoer!$B$7/12&gt;=0,M312*Invoer!$B$7/12,0)</f>
        <v>0</v>
      </c>
      <c r="H313" s="4">
        <f>ABS(PMT(Invoer!$B$7/12,360-C313+1,IF(M312&gt;=0,M312,0),0))</f>
        <v>0</v>
      </c>
      <c r="I313" s="4">
        <f t="shared" si="36"/>
        <v>0</v>
      </c>
      <c r="J313" s="4">
        <f t="shared" si="37"/>
        <v>0</v>
      </c>
      <c r="K313" s="4">
        <f t="shared" si="40"/>
        <v>0</v>
      </c>
      <c r="L313" s="4">
        <f t="shared" si="41"/>
        <v>0</v>
      </c>
      <c r="M313" s="4">
        <f t="shared" si="44"/>
        <v>0</v>
      </c>
      <c r="N313" s="4">
        <f t="shared" si="42"/>
        <v>0</v>
      </c>
    </row>
    <row r="314" spans="1:14" x14ac:dyDescent="0.25">
      <c r="A314" s="15">
        <f t="shared" si="43"/>
        <v>51227</v>
      </c>
      <c r="B314">
        <f t="shared" si="38"/>
        <v>27</v>
      </c>
      <c r="C314">
        <v>313</v>
      </c>
      <c r="D314" s="4">
        <f t="shared" si="39"/>
        <v>0</v>
      </c>
      <c r="E314" s="4">
        <f>IF(ISNA(VLOOKUP(A314,'Extra aflossing'!A:F,3,0)),0,VLOOKUP(A314,'Extra aflossing'!A:F,3,0))</f>
        <v>0</v>
      </c>
      <c r="F314" s="4">
        <f>IF(A314&lt;=Invoer!$B$20,IF(M313&gt;=0,IF(M313&gt;=$H$2,'Annuitair zonder gift'!I314-J314,M313-D314),0),0)</f>
        <v>0</v>
      </c>
      <c r="G314" s="4">
        <f>IF(M313*Invoer!$B$7/12&gt;=0,M313*Invoer!$B$7/12,0)</f>
        <v>0</v>
      </c>
      <c r="H314" s="4">
        <f>ABS(PMT(Invoer!$B$7/12,360-C314+1,IF(M313&gt;=0,M313,0),0))</f>
        <v>0</v>
      </c>
      <c r="I314" s="4">
        <f t="shared" si="36"/>
        <v>0</v>
      </c>
      <c r="J314" s="4">
        <f t="shared" si="37"/>
        <v>0</v>
      </c>
      <c r="K314" s="4">
        <f t="shared" si="40"/>
        <v>0</v>
      </c>
      <c r="L314" s="4">
        <f t="shared" si="41"/>
        <v>0</v>
      </c>
      <c r="M314" s="4">
        <f t="shared" si="44"/>
        <v>0</v>
      </c>
      <c r="N314" s="4">
        <f t="shared" si="42"/>
        <v>0</v>
      </c>
    </row>
    <row r="315" spans="1:14" x14ac:dyDescent="0.25">
      <c r="A315" s="15">
        <f t="shared" si="43"/>
        <v>51257</v>
      </c>
      <c r="B315">
        <f t="shared" si="38"/>
        <v>27</v>
      </c>
      <c r="C315">
        <v>314</v>
      </c>
      <c r="D315" s="4">
        <f t="shared" si="39"/>
        <v>0</v>
      </c>
      <c r="E315" s="4">
        <f>IF(ISNA(VLOOKUP(A315,'Extra aflossing'!A:F,3,0)),0,VLOOKUP(A315,'Extra aflossing'!A:F,3,0))</f>
        <v>0</v>
      </c>
      <c r="F315" s="4">
        <f>IF(A315&lt;=Invoer!$B$20,IF(M314&gt;=0,IF(M314&gt;=$H$2,'Annuitair zonder gift'!I315-J315,M314-D315),0),0)</f>
        <v>0</v>
      </c>
      <c r="G315" s="4">
        <f>IF(M314*Invoer!$B$7/12&gt;=0,M314*Invoer!$B$7/12,0)</f>
        <v>0</v>
      </c>
      <c r="H315" s="4">
        <f>ABS(PMT(Invoer!$B$7/12,360-C315+1,IF(M314&gt;=0,M314,0),0))</f>
        <v>0</v>
      </c>
      <c r="I315" s="4">
        <f t="shared" si="36"/>
        <v>0</v>
      </c>
      <c r="J315" s="4">
        <f t="shared" si="37"/>
        <v>0</v>
      </c>
      <c r="K315" s="4">
        <f t="shared" si="40"/>
        <v>0</v>
      </c>
      <c r="L315" s="4">
        <f t="shared" si="41"/>
        <v>0</v>
      </c>
      <c r="M315" s="4">
        <f t="shared" si="44"/>
        <v>0</v>
      </c>
      <c r="N315" s="4">
        <f t="shared" si="42"/>
        <v>0</v>
      </c>
    </row>
    <row r="316" spans="1:14" x14ac:dyDescent="0.25">
      <c r="A316" s="15">
        <f t="shared" si="43"/>
        <v>51288</v>
      </c>
      <c r="B316">
        <f t="shared" si="38"/>
        <v>27</v>
      </c>
      <c r="C316">
        <v>315</v>
      </c>
      <c r="D316" s="4">
        <f t="shared" si="39"/>
        <v>0</v>
      </c>
      <c r="E316" s="4">
        <f>IF(ISNA(VLOOKUP(A316,'Extra aflossing'!A:F,3,0)),0,VLOOKUP(A316,'Extra aflossing'!A:F,3,0))</f>
        <v>0</v>
      </c>
      <c r="F316" s="4">
        <f>IF(A316&lt;=Invoer!$B$20,IF(M315&gt;=0,IF(M315&gt;=$H$2,'Annuitair zonder gift'!I316-J316,M315-D316),0),0)</f>
        <v>0</v>
      </c>
      <c r="G316" s="4">
        <f>IF(M315*Invoer!$B$7/12&gt;=0,M315*Invoer!$B$7/12,0)</f>
        <v>0</v>
      </c>
      <c r="H316" s="4">
        <f>ABS(PMT(Invoer!$B$7/12,360-C316+1,IF(M315&gt;=0,M315,0),0))</f>
        <v>0</v>
      </c>
      <c r="I316" s="4">
        <f t="shared" si="36"/>
        <v>0</v>
      </c>
      <c r="J316" s="4">
        <f t="shared" si="37"/>
        <v>0</v>
      </c>
      <c r="K316" s="4">
        <f t="shared" si="40"/>
        <v>0</v>
      </c>
      <c r="L316" s="4">
        <f t="shared" si="41"/>
        <v>0</v>
      </c>
      <c r="M316" s="4">
        <f t="shared" si="44"/>
        <v>0</v>
      </c>
      <c r="N316" s="4">
        <f t="shared" si="42"/>
        <v>0</v>
      </c>
    </row>
    <row r="317" spans="1:14" x14ac:dyDescent="0.25">
      <c r="A317" s="15">
        <f t="shared" si="43"/>
        <v>51318</v>
      </c>
      <c r="B317">
        <f t="shared" si="38"/>
        <v>27</v>
      </c>
      <c r="C317">
        <v>316</v>
      </c>
      <c r="D317" s="4">
        <f t="shared" si="39"/>
        <v>0</v>
      </c>
      <c r="E317" s="4">
        <f>IF(ISNA(VLOOKUP(A317,'Extra aflossing'!A:F,3,0)),0,VLOOKUP(A317,'Extra aflossing'!A:F,3,0))</f>
        <v>0</v>
      </c>
      <c r="F317" s="4">
        <f>IF(A317&lt;=Invoer!$B$20,IF(M316&gt;=0,IF(M316&gt;=$H$2,'Annuitair zonder gift'!I317-J317,M316-D317),0),0)</f>
        <v>0</v>
      </c>
      <c r="G317" s="4">
        <f>IF(M316*Invoer!$B$7/12&gt;=0,M316*Invoer!$B$7/12,0)</f>
        <v>0</v>
      </c>
      <c r="H317" s="4">
        <f>ABS(PMT(Invoer!$B$7/12,360-C317+1,IF(M316&gt;=0,M316,0),0))</f>
        <v>0</v>
      </c>
      <c r="I317" s="4">
        <f t="shared" si="36"/>
        <v>0</v>
      </c>
      <c r="J317" s="4">
        <f t="shared" si="37"/>
        <v>0</v>
      </c>
      <c r="K317" s="4">
        <f t="shared" si="40"/>
        <v>0</v>
      </c>
      <c r="L317" s="4">
        <f t="shared" si="41"/>
        <v>0</v>
      </c>
      <c r="M317" s="4">
        <f t="shared" si="44"/>
        <v>0</v>
      </c>
      <c r="N317" s="4">
        <f t="shared" si="42"/>
        <v>0</v>
      </c>
    </row>
    <row r="318" spans="1:14" x14ac:dyDescent="0.25">
      <c r="A318" s="15">
        <f t="shared" si="43"/>
        <v>51349</v>
      </c>
      <c r="B318">
        <f t="shared" si="38"/>
        <v>27</v>
      </c>
      <c r="C318">
        <v>317</v>
      </c>
      <c r="D318" s="4">
        <f t="shared" si="39"/>
        <v>0</v>
      </c>
      <c r="E318" s="4">
        <f>IF(ISNA(VLOOKUP(A318,'Extra aflossing'!A:F,3,0)),0,VLOOKUP(A318,'Extra aflossing'!A:F,3,0))</f>
        <v>0</v>
      </c>
      <c r="F318" s="4">
        <f>IF(A318&lt;=Invoer!$B$20,IF(M317&gt;=0,IF(M317&gt;=$H$2,'Annuitair zonder gift'!I318-J318,M317-D318),0),0)</f>
        <v>0</v>
      </c>
      <c r="G318" s="4">
        <f>IF(M317*Invoer!$B$7/12&gt;=0,M317*Invoer!$B$7/12,0)</f>
        <v>0</v>
      </c>
      <c r="H318" s="4">
        <f>ABS(PMT(Invoer!$B$7/12,360-C318+1,IF(M317&gt;=0,M317,0),0))</f>
        <v>0</v>
      </c>
      <c r="I318" s="4">
        <f t="shared" si="36"/>
        <v>0</v>
      </c>
      <c r="J318" s="4">
        <f t="shared" si="37"/>
        <v>0</v>
      </c>
      <c r="K318" s="4">
        <f t="shared" si="40"/>
        <v>0</v>
      </c>
      <c r="L318" s="4">
        <f t="shared" si="41"/>
        <v>0</v>
      </c>
      <c r="M318" s="4">
        <f t="shared" si="44"/>
        <v>0</v>
      </c>
      <c r="N318" s="4">
        <f t="shared" si="42"/>
        <v>0</v>
      </c>
    </row>
    <row r="319" spans="1:14" x14ac:dyDescent="0.25">
      <c r="A319" s="15">
        <f t="shared" si="43"/>
        <v>51380</v>
      </c>
      <c r="B319">
        <f t="shared" si="38"/>
        <v>27</v>
      </c>
      <c r="C319">
        <v>318</v>
      </c>
      <c r="D319" s="4">
        <f t="shared" si="39"/>
        <v>0</v>
      </c>
      <c r="E319" s="4">
        <f>IF(ISNA(VLOOKUP(A319,'Extra aflossing'!A:F,3,0)),0,VLOOKUP(A319,'Extra aflossing'!A:F,3,0))</f>
        <v>0</v>
      </c>
      <c r="F319" s="4">
        <f>IF(A319&lt;=Invoer!$B$20,IF(M318&gt;=0,IF(M318&gt;=$H$2,'Annuitair zonder gift'!I319-J319,M318-D319),0),0)</f>
        <v>0</v>
      </c>
      <c r="G319" s="4">
        <f>IF(M318*Invoer!$B$7/12&gt;=0,M318*Invoer!$B$7/12,0)</f>
        <v>0</v>
      </c>
      <c r="H319" s="4">
        <f>ABS(PMT(Invoer!$B$7/12,360-C319+1,IF(M318&gt;=0,M318,0),0))</f>
        <v>0</v>
      </c>
      <c r="I319" s="4">
        <f t="shared" si="36"/>
        <v>0</v>
      </c>
      <c r="J319" s="4">
        <f t="shared" si="37"/>
        <v>0</v>
      </c>
      <c r="K319" s="4">
        <f t="shared" si="40"/>
        <v>0</v>
      </c>
      <c r="L319" s="4">
        <f t="shared" si="41"/>
        <v>0</v>
      </c>
      <c r="M319" s="4">
        <f t="shared" si="44"/>
        <v>0</v>
      </c>
      <c r="N319" s="4">
        <f t="shared" si="42"/>
        <v>0</v>
      </c>
    </row>
    <row r="320" spans="1:14" x14ac:dyDescent="0.25">
      <c r="A320" s="15">
        <f t="shared" si="43"/>
        <v>51410</v>
      </c>
      <c r="B320">
        <f t="shared" si="38"/>
        <v>27</v>
      </c>
      <c r="C320">
        <v>319</v>
      </c>
      <c r="D320" s="4">
        <f t="shared" si="39"/>
        <v>0</v>
      </c>
      <c r="E320" s="4">
        <f>IF(ISNA(VLOOKUP(A320,'Extra aflossing'!A:F,3,0)),0,VLOOKUP(A320,'Extra aflossing'!A:F,3,0))</f>
        <v>0</v>
      </c>
      <c r="F320" s="4">
        <f>IF(A320&lt;=Invoer!$B$20,IF(M319&gt;=0,IF(M319&gt;=$H$2,'Annuitair zonder gift'!I320-J320,M319-D320),0),0)</f>
        <v>0</v>
      </c>
      <c r="G320" s="4">
        <f>IF(M319*Invoer!$B$7/12&gt;=0,M319*Invoer!$B$7/12,0)</f>
        <v>0</v>
      </c>
      <c r="H320" s="4">
        <f>ABS(PMT(Invoer!$B$7/12,360-C320+1,IF(M319&gt;=0,M319,0),0))</f>
        <v>0</v>
      </c>
      <c r="I320" s="4">
        <f t="shared" si="36"/>
        <v>0</v>
      </c>
      <c r="J320" s="4">
        <f t="shared" si="37"/>
        <v>0</v>
      </c>
      <c r="K320" s="4">
        <f t="shared" si="40"/>
        <v>0</v>
      </c>
      <c r="L320" s="4">
        <f t="shared" si="41"/>
        <v>0</v>
      </c>
      <c r="M320" s="4">
        <f t="shared" si="44"/>
        <v>0</v>
      </c>
      <c r="N320" s="4">
        <f t="shared" si="42"/>
        <v>0</v>
      </c>
    </row>
    <row r="321" spans="1:14" x14ac:dyDescent="0.25">
      <c r="A321" s="15">
        <f t="shared" si="43"/>
        <v>51441</v>
      </c>
      <c r="B321">
        <f t="shared" si="38"/>
        <v>27</v>
      </c>
      <c r="C321">
        <v>320</v>
      </c>
      <c r="D321" s="4">
        <f t="shared" si="39"/>
        <v>0</v>
      </c>
      <c r="E321" s="4">
        <f>IF(ISNA(VLOOKUP(A321,'Extra aflossing'!A:F,3,0)),0,VLOOKUP(A321,'Extra aflossing'!A:F,3,0))</f>
        <v>0</v>
      </c>
      <c r="F321" s="4">
        <f>IF(A321&lt;=Invoer!$B$20,IF(M320&gt;=0,IF(M320&gt;=$H$2,'Annuitair zonder gift'!I321-J321,M320-D321),0),0)</f>
        <v>0</v>
      </c>
      <c r="G321" s="4">
        <f>IF(M320*Invoer!$B$7/12&gt;=0,M320*Invoer!$B$7/12,0)</f>
        <v>0</v>
      </c>
      <c r="H321" s="4">
        <f>ABS(PMT(Invoer!$B$7/12,360-C321+1,IF(M320&gt;=0,M320,0),0))</f>
        <v>0</v>
      </c>
      <c r="I321" s="4">
        <f t="shared" si="36"/>
        <v>0</v>
      </c>
      <c r="J321" s="4">
        <f t="shared" si="37"/>
        <v>0</v>
      </c>
      <c r="K321" s="4">
        <f t="shared" si="40"/>
        <v>0</v>
      </c>
      <c r="L321" s="4">
        <f t="shared" si="41"/>
        <v>0</v>
      </c>
      <c r="M321" s="4">
        <f t="shared" si="44"/>
        <v>0</v>
      </c>
      <c r="N321" s="4">
        <f t="shared" si="42"/>
        <v>0</v>
      </c>
    </row>
    <row r="322" spans="1:14" x14ac:dyDescent="0.25">
      <c r="A322" s="15">
        <f t="shared" si="43"/>
        <v>51471</v>
      </c>
      <c r="B322">
        <f t="shared" si="38"/>
        <v>27</v>
      </c>
      <c r="C322">
        <v>321</v>
      </c>
      <c r="D322" s="4">
        <f t="shared" si="39"/>
        <v>0</v>
      </c>
      <c r="E322" s="4">
        <f>IF(ISNA(VLOOKUP(A322,'Extra aflossing'!A:F,3,0)),0,VLOOKUP(A322,'Extra aflossing'!A:F,3,0))</f>
        <v>0</v>
      </c>
      <c r="F322" s="4">
        <f>IF(A322&lt;=Invoer!$B$20,IF(M321&gt;=0,IF(M321&gt;=$H$2,'Annuitair zonder gift'!I322-J322,M321-D322),0),0)</f>
        <v>0</v>
      </c>
      <c r="G322" s="4">
        <f>IF(M321*Invoer!$B$7/12&gt;=0,M321*Invoer!$B$7/12,0)</f>
        <v>0</v>
      </c>
      <c r="H322" s="4">
        <f>ABS(PMT(Invoer!$B$7/12,360-C322+1,IF(M321&gt;=0,M321,0),0))</f>
        <v>0</v>
      </c>
      <c r="I322" s="4">
        <f t="shared" ref="I322:I361" si="45">IF(G322-(Eigenwoningforfait/12)&lt;=0,0,(G322-(Eigenwoningforfait/12))*Belastingpercentage)</f>
        <v>0</v>
      </c>
      <c r="J322" s="4">
        <f t="shared" ref="J322:J361" si="46">H322-I322</f>
        <v>0</v>
      </c>
      <c r="K322" s="4">
        <f t="shared" si="40"/>
        <v>0</v>
      </c>
      <c r="L322" s="4">
        <f t="shared" si="41"/>
        <v>0</v>
      </c>
      <c r="M322" s="4">
        <f t="shared" si="44"/>
        <v>0</v>
      </c>
      <c r="N322" s="4">
        <f t="shared" si="42"/>
        <v>0</v>
      </c>
    </row>
    <row r="323" spans="1:14" x14ac:dyDescent="0.25">
      <c r="A323" s="15">
        <f t="shared" si="43"/>
        <v>51502</v>
      </c>
      <c r="B323">
        <f t="shared" ref="B323:B361" si="47">CEILING(C323/12,1)</f>
        <v>27</v>
      </c>
      <c r="C323">
        <v>322</v>
      </c>
      <c r="D323" s="4">
        <f t="shared" ref="D323:D361" si="48">H323-G323</f>
        <v>0</v>
      </c>
      <c r="E323" s="4">
        <f>IF(ISNA(VLOOKUP(A323,'Extra aflossing'!A:F,3,0)),0,VLOOKUP(A323,'Extra aflossing'!A:F,3,0))</f>
        <v>0</v>
      </c>
      <c r="F323" s="4">
        <f>IF(A323&lt;=Invoer!$B$20,IF(M322&gt;=0,IF(M322&gt;=$H$2,'Annuitair zonder gift'!I323-J323,M322-D323),0),0)</f>
        <v>0</v>
      </c>
      <c r="G323" s="4">
        <f>IF(M322*Invoer!$B$7/12&gt;=0,M322*Invoer!$B$7/12,0)</f>
        <v>0</v>
      </c>
      <c r="H323" s="4">
        <f>ABS(PMT(Invoer!$B$7/12,360-C323+1,IF(M322&gt;=0,M322,0),0))</f>
        <v>0</v>
      </c>
      <c r="I323" s="4">
        <f t="shared" si="45"/>
        <v>0</v>
      </c>
      <c r="J323" s="4">
        <f t="shared" si="46"/>
        <v>0</v>
      </c>
      <c r="K323" s="4">
        <f t="shared" ref="K323:K361" si="49">SUM(F323,H323)</f>
        <v>0</v>
      </c>
      <c r="L323" s="4">
        <f t="shared" ref="L323:L361" si="50">K323-I323</f>
        <v>0</v>
      </c>
      <c r="M323" s="4">
        <f t="shared" si="44"/>
        <v>0</v>
      </c>
      <c r="N323" s="4">
        <f t="shared" ref="N323:N361" si="51">SUM(E323,F323,H323)</f>
        <v>0</v>
      </c>
    </row>
    <row r="324" spans="1:14" x14ac:dyDescent="0.25">
      <c r="A324" s="15">
        <f t="shared" ref="A324:A361" si="52">DATE(YEAR(A323),MONTH(A323)+1,DAY(A323))</f>
        <v>51533</v>
      </c>
      <c r="B324">
        <f t="shared" si="47"/>
        <v>27</v>
      </c>
      <c r="C324">
        <v>323</v>
      </c>
      <c r="D324" s="4">
        <f t="shared" si="48"/>
        <v>0</v>
      </c>
      <c r="E324" s="4">
        <f>IF(ISNA(VLOOKUP(A324,'Extra aflossing'!A:F,3,0)),0,VLOOKUP(A324,'Extra aflossing'!A:F,3,0))</f>
        <v>0</v>
      </c>
      <c r="F324" s="4">
        <f>IF(A324&lt;=Invoer!$B$20,IF(M323&gt;=0,IF(M323&gt;=$H$2,'Annuitair zonder gift'!I324-J324,M323-D324),0),0)</f>
        <v>0</v>
      </c>
      <c r="G324" s="4">
        <f>IF(M323*Invoer!$B$7/12&gt;=0,M323*Invoer!$B$7/12,0)</f>
        <v>0</v>
      </c>
      <c r="H324" s="4">
        <f>ABS(PMT(Invoer!$B$7/12,360-C324+1,IF(M323&gt;=0,M323,0),0))</f>
        <v>0</v>
      </c>
      <c r="I324" s="4">
        <f t="shared" si="45"/>
        <v>0</v>
      </c>
      <c r="J324" s="4">
        <f t="shared" si="46"/>
        <v>0</v>
      </c>
      <c r="K324" s="4">
        <f t="shared" si="49"/>
        <v>0</v>
      </c>
      <c r="L324" s="4">
        <f t="shared" si="50"/>
        <v>0</v>
      </c>
      <c r="M324" s="4">
        <f t="shared" ref="M324:M361" si="53">M323-D324-E324-F324</f>
        <v>0</v>
      </c>
      <c r="N324" s="4">
        <f t="shared" si="51"/>
        <v>0</v>
      </c>
    </row>
    <row r="325" spans="1:14" x14ac:dyDescent="0.25">
      <c r="A325" s="15">
        <f t="shared" si="52"/>
        <v>51561</v>
      </c>
      <c r="B325">
        <f t="shared" si="47"/>
        <v>27</v>
      </c>
      <c r="C325">
        <v>324</v>
      </c>
      <c r="D325" s="4">
        <f t="shared" si="48"/>
        <v>0</v>
      </c>
      <c r="E325" s="4">
        <f>IF(ISNA(VLOOKUP(A325,'Extra aflossing'!A:F,3,0)),0,VLOOKUP(A325,'Extra aflossing'!A:F,3,0))</f>
        <v>0</v>
      </c>
      <c r="F325" s="4">
        <f>IF(A325&lt;=Invoer!$B$20,IF(M324&gt;=0,IF(M324&gt;=$H$2,'Annuitair zonder gift'!I325-J325,M324-D325),0),0)</f>
        <v>0</v>
      </c>
      <c r="G325" s="4">
        <f>IF(M324*Invoer!$B$7/12&gt;=0,M324*Invoer!$B$7/12,0)</f>
        <v>0</v>
      </c>
      <c r="H325" s="4">
        <f>ABS(PMT(Invoer!$B$7/12,360-C325+1,IF(M324&gt;=0,M324,0),0))</f>
        <v>0</v>
      </c>
      <c r="I325" s="4">
        <f t="shared" si="45"/>
        <v>0</v>
      </c>
      <c r="J325" s="4">
        <f t="shared" si="46"/>
        <v>0</v>
      </c>
      <c r="K325" s="4">
        <f t="shared" si="49"/>
        <v>0</v>
      </c>
      <c r="L325" s="4">
        <f t="shared" si="50"/>
        <v>0</v>
      </c>
      <c r="M325" s="4">
        <f t="shared" si="53"/>
        <v>0</v>
      </c>
      <c r="N325" s="4">
        <f t="shared" si="51"/>
        <v>0</v>
      </c>
    </row>
    <row r="326" spans="1:14" x14ac:dyDescent="0.25">
      <c r="A326" s="15">
        <f t="shared" si="52"/>
        <v>51592</v>
      </c>
      <c r="B326">
        <f t="shared" si="47"/>
        <v>28</v>
      </c>
      <c r="C326">
        <v>325</v>
      </c>
      <c r="D326" s="4">
        <f t="shared" si="48"/>
        <v>0</v>
      </c>
      <c r="E326" s="4">
        <f>IF(ISNA(VLOOKUP(A326,'Extra aflossing'!A:F,3,0)),0,VLOOKUP(A326,'Extra aflossing'!A:F,3,0))</f>
        <v>0</v>
      </c>
      <c r="F326" s="4">
        <f>IF(A326&lt;=Invoer!$B$20,IF(M325&gt;=0,IF(M325&gt;=$H$2,'Annuitair zonder gift'!I326-J326,M325-D326),0),0)</f>
        <v>0</v>
      </c>
      <c r="G326" s="4">
        <f>IF(M325*Invoer!$B$7/12&gt;=0,M325*Invoer!$B$7/12,0)</f>
        <v>0</v>
      </c>
      <c r="H326" s="4">
        <f>ABS(PMT(Invoer!$B$7/12,360-C326+1,IF(M325&gt;=0,M325,0),0))</f>
        <v>0</v>
      </c>
      <c r="I326" s="4">
        <f t="shared" si="45"/>
        <v>0</v>
      </c>
      <c r="J326" s="4">
        <f t="shared" si="46"/>
        <v>0</v>
      </c>
      <c r="K326" s="4">
        <f t="shared" si="49"/>
        <v>0</v>
      </c>
      <c r="L326" s="4">
        <f t="shared" si="50"/>
        <v>0</v>
      </c>
      <c r="M326" s="4">
        <f t="shared" si="53"/>
        <v>0</v>
      </c>
      <c r="N326" s="4">
        <f t="shared" si="51"/>
        <v>0</v>
      </c>
    </row>
    <row r="327" spans="1:14" x14ac:dyDescent="0.25">
      <c r="A327" s="15">
        <f t="shared" si="52"/>
        <v>51622</v>
      </c>
      <c r="B327">
        <f t="shared" si="47"/>
        <v>28</v>
      </c>
      <c r="C327">
        <v>326</v>
      </c>
      <c r="D327" s="4">
        <f t="shared" si="48"/>
        <v>0</v>
      </c>
      <c r="E327" s="4">
        <f>IF(ISNA(VLOOKUP(A327,'Extra aflossing'!A:F,3,0)),0,VLOOKUP(A327,'Extra aflossing'!A:F,3,0))</f>
        <v>0</v>
      </c>
      <c r="F327" s="4">
        <f>IF(A327&lt;=Invoer!$B$20,IF(M326&gt;=0,IF(M326&gt;=$H$2,'Annuitair zonder gift'!I327-J327,M326-D327),0),0)</f>
        <v>0</v>
      </c>
      <c r="G327" s="4">
        <f>IF(M326*Invoer!$B$7/12&gt;=0,M326*Invoer!$B$7/12,0)</f>
        <v>0</v>
      </c>
      <c r="H327" s="4">
        <f>ABS(PMT(Invoer!$B$7/12,360-C327+1,IF(M326&gt;=0,M326,0),0))</f>
        <v>0</v>
      </c>
      <c r="I327" s="4">
        <f t="shared" si="45"/>
        <v>0</v>
      </c>
      <c r="J327" s="4">
        <f t="shared" si="46"/>
        <v>0</v>
      </c>
      <c r="K327" s="4">
        <f t="shared" si="49"/>
        <v>0</v>
      </c>
      <c r="L327" s="4">
        <f t="shared" si="50"/>
        <v>0</v>
      </c>
      <c r="M327" s="4">
        <f t="shared" si="53"/>
        <v>0</v>
      </c>
      <c r="N327" s="4">
        <f t="shared" si="51"/>
        <v>0</v>
      </c>
    </row>
    <row r="328" spans="1:14" x14ac:dyDescent="0.25">
      <c r="A328" s="15">
        <f t="shared" si="52"/>
        <v>51653</v>
      </c>
      <c r="B328">
        <f t="shared" si="47"/>
        <v>28</v>
      </c>
      <c r="C328">
        <v>327</v>
      </c>
      <c r="D328" s="4">
        <f t="shared" si="48"/>
        <v>0</v>
      </c>
      <c r="E328" s="4">
        <f>IF(ISNA(VLOOKUP(A328,'Extra aflossing'!A:F,3,0)),0,VLOOKUP(A328,'Extra aflossing'!A:F,3,0))</f>
        <v>0</v>
      </c>
      <c r="F328" s="4">
        <f>IF(A328&lt;=Invoer!$B$20,IF(M327&gt;=0,IF(M327&gt;=$H$2,'Annuitair zonder gift'!I328-J328,M327-D328),0),0)</f>
        <v>0</v>
      </c>
      <c r="G328" s="4">
        <f>IF(M327*Invoer!$B$7/12&gt;=0,M327*Invoer!$B$7/12,0)</f>
        <v>0</v>
      </c>
      <c r="H328" s="4">
        <f>ABS(PMT(Invoer!$B$7/12,360-C328+1,IF(M327&gt;=0,M327,0),0))</f>
        <v>0</v>
      </c>
      <c r="I328" s="4">
        <f t="shared" si="45"/>
        <v>0</v>
      </c>
      <c r="J328" s="4">
        <f t="shared" si="46"/>
        <v>0</v>
      </c>
      <c r="K328" s="4">
        <f t="shared" si="49"/>
        <v>0</v>
      </c>
      <c r="L328" s="4">
        <f t="shared" si="50"/>
        <v>0</v>
      </c>
      <c r="M328" s="4">
        <f t="shared" si="53"/>
        <v>0</v>
      </c>
      <c r="N328" s="4">
        <f t="shared" si="51"/>
        <v>0</v>
      </c>
    </row>
    <row r="329" spans="1:14" x14ac:dyDescent="0.25">
      <c r="A329" s="15">
        <f t="shared" si="52"/>
        <v>51683</v>
      </c>
      <c r="B329">
        <f t="shared" si="47"/>
        <v>28</v>
      </c>
      <c r="C329">
        <v>328</v>
      </c>
      <c r="D329" s="4">
        <f t="shared" si="48"/>
        <v>0</v>
      </c>
      <c r="E329" s="4">
        <f>IF(ISNA(VLOOKUP(A329,'Extra aflossing'!A:F,3,0)),0,VLOOKUP(A329,'Extra aflossing'!A:F,3,0))</f>
        <v>0</v>
      </c>
      <c r="F329" s="4">
        <f>IF(A329&lt;=Invoer!$B$20,IF(M328&gt;=0,IF(M328&gt;=$H$2,'Annuitair zonder gift'!I329-J329,M328-D329),0),0)</f>
        <v>0</v>
      </c>
      <c r="G329" s="4">
        <f>IF(M328*Invoer!$B$7/12&gt;=0,M328*Invoer!$B$7/12,0)</f>
        <v>0</v>
      </c>
      <c r="H329" s="4">
        <f>ABS(PMT(Invoer!$B$7/12,360-C329+1,IF(M328&gt;=0,M328,0),0))</f>
        <v>0</v>
      </c>
      <c r="I329" s="4">
        <f t="shared" si="45"/>
        <v>0</v>
      </c>
      <c r="J329" s="4">
        <f t="shared" si="46"/>
        <v>0</v>
      </c>
      <c r="K329" s="4">
        <f t="shared" si="49"/>
        <v>0</v>
      </c>
      <c r="L329" s="4">
        <f t="shared" si="50"/>
        <v>0</v>
      </c>
      <c r="M329" s="4">
        <f t="shared" si="53"/>
        <v>0</v>
      </c>
      <c r="N329" s="4">
        <f t="shared" si="51"/>
        <v>0</v>
      </c>
    </row>
    <row r="330" spans="1:14" x14ac:dyDescent="0.25">
      <c r="A330" s="15">
        <f t="shared" si="52"/>
        <v>51714</v>
      </c>
      <c r="B330">
        <f t="shared" si="47"/>
        <v>28</v>
      </c>
      <c r="C330">
        <v>329</v>
      </c>
      <c r="D330" s="4">
        <f t="shared" si="48"/>
        <v>0</v>
      </c>
      <c r="E330" s="4">
        <f>IF(ISNA(VLOOKUP(A330,'Extra aflossing'!A:F,3,0)),0,VLOOKUP(A330,'Extra aflossing'!A:F,3,0))</f>
        <v>0</v>
      </c>
      <c r="F330" s="4">
        <f>IF(A330&lt;=Invoer!$B$20,IF(M329&gt;=0,IF(M329&gt;=$H$2,'Annuitair zonder gift'!I330-J330,M329-D330),0),0)</f>
        <v>0</v>
      </c>
      <c r="G330" s="4">
        <f>IF(M329*Invoer!$B$7/12&gt;=0,M329*Invoer!$B$7/12,0)</f>
        <v>0</v>
      </c>
      <c r="H330" s="4">
        <f>ABS(PMT(Invoer!$B$7/12,360-C330+1,IF(M329&gt;=0,M329,0),0))</f>
        <v>0</v>
      </c>
      <c r="I330" s="4">
        <f t="shared" si="45"/>
        <v>0</v>
      </c>
      <c r="J330" s="4">
        <f t="shared" si="46"/>
        <v>0</v>
      </c>
      <c r="K330" s="4">
        <f t="shared" si="49"/>
        <v>0</v>
      </c>
      <c r="L330" s="4">
        <f t="shared" si="50"/>
        <v>0</v>
      </c>
      <c r="M330" s="4">
        <f t="shared" si="53"/>
        <v>0</v>
      </c>
      <c r="N330" s="4">
        <f t="shared" si="51"/>
        <v>0</v>
      </c>
    </row>
    <row r="331" spans="1:14" x14ac:dyDescent="0.25">
      <c r="A331" s="15">
        <f t="shared" si="52"/>
        <v>51745</v>
      </c>
      <c r="B331">
        <f t="shared" si="47"/>
        <v>28</v>
      </c>
      <c r="C331">
        <v>330</v>
      </c>
      <c r="D331" s="4">
        <f t="shared" si="48"/>
        <v>0</v>
      </c>
      <c r="E331" s="4">
        <f>IF(ISNA(VLOOKUP(A331,'Extra aflossing'!A:F,3,0)),0,VLOOKUP(A331,'Extra aflossing'!A:F,3,0))</f>
        <v>0</v>
      </c>
      <c r="F331" s="4">
        <f>IF(A331&lt;=Invoer!$B$20,IF(M330&gt;=0,IF(M330&gt;=$H$2,'Annuitair zonder gift'!I331-J331,M330-D331),0),0)</f>
        <v>0</v>
      </c>
      <c r="G331" s="4">
        <f>IF(M330*Invoer!$B$7/12&gt;=0,M330*Invoer!$B$7/12,0)</f>
        <v>0</v>
      </c>
      <c r="H331" s="4">
        <f>ABS(PMT(Invoer!$B$7/12,360-C331+1,IF(M330&gt;=0,M330,0),0))</f>
        <v>0</v>
      </c>
      <c r="I331" s="4">
        <f t="shared" si="45"/>
        <v>0</v>
      </c>
      <c r="J331" s="4">
        <f t="shared" si="46"/>
        <v>0</v>
      </c>
      <c r="K331" s="4">
        <f t="shared" si="49"/>
        <v>0</v>
      </c>
      <c r="L331" s="4">
        <f t="shared" si="50"/>
        <v>0</v>
      </c>
      <c r="M331" s="4">
        <f t="shared" si="53"/>
        <v>0</v>
      </c>
      <c r="N331" s="4">
        <f t="shared" si="51"/>
        <v>0</v>
      </c>
    </row>
    <row r="332" spans="1:14" x14ac:dyDescent="0.25">
      <c r="A332" s="15">
        <f t="shared" si="52"/>
        <v>51775</v>
      </c>
      <c r="B332">
        <f t="shared" si="47"/>
        <v>28</v>
      </c>
      <c r="C332">
        <v>331</v>
      </c>
      <c r="D332" s="4">
        <f t="shared" si="48"/>
        <v>0</v>
      </c>
      <c r="E332" s="4">
        <f>IF(ISNA(VLOOKUP(A332,'Extra aflossing'!A:F,3,0)),0,VLOOKUP(A332,'Extra aflossing'!A:F,3,0))</f>
        <v>0</v>
      </c>
      <c r="F332" s="4">
        <f>IF(A332&lt;=Invoer!$B$20,IF(M331&gt;=0,IF(M331&gt;=$H$2,'Annuitair zonder gift'!I332-J332,M331-D332),0),0)</f>
        <v>0</v>
      </c>
      <c r="G332" s="4">
        <f>IF(M331*Invoer!$B$7/12&gt;=0,M331*Invoer!$B$7/12,0)</f>
        <v>0</v>
      </c>
      <c r="H332" s="4">
        <f>ABS(PMT(Invoer!$B$7/12,360-C332+1,IF(M331&gt;=0,M331,0),0))</f>
        <v>0</v>
      </c>
      <c r="I332" s="4">
        <f t="shared" si="45"/>
        <v>0</v>
      </c>
      <c r="J332" s="4">
        <f t="shared" si="46"/>
        <v>0</v>
      </c>
      <c r="K332" s="4">
        <f t="shared" si="49"/>
        <v>0</v>
      </c>
      <c r="L332" s="4">
        <f t="shared" si="50"/>
        <v>0</v>
      </c>
      <c r="M332" s="4">
        <f t="shared" si="53"/>
        <v>0</v>
      </c>
      <c r="N332" s="4">
        <f t="shared" si="51"/>
        <v>0</v>
      </c>
    </row>
    <row r="333" spans="1:14" x14ac:dyDescent="0.25">
      <c r="A333" s="15">
        <f t="shared" si="52"/>
        <v>51806</v>
      </c>
      <c r="B333">
        <f t="shared" si="47"/>
        <v>28</v>
      </c>
      <c r="C333">
        <v>332</v>
      </c>
      <c r="D333" s="4">
        <f t="shared" si="48"/>
        <v>0</v>
      </c>
      <c r="E333" s="4">
        <f>IF(ISNA(VLOOKUP(A333,'Extra aflossing'!A:F,3,0)),0,VLOOKUP(A333,'Extra aflossing'!A:F,3,0))</f>
        <v>0</v>
      </c>
      <c r="F333" s="4">
        <f>IF(A333&lt;=Invoer!$B$20,IF(M332&gt;=0,IF(M332&gt;=$H$2,'Annuitair zonder gift'!I333-J333,M332-D333),0),0)</f>
        <v>0</v>
      </c>
      <c r="G333" s="4">
        <f>IF(M332*Invoer!$B$7/12&gt;=0,M332*Invoer!$B$7/12,0)</f>
        <v>0</v>
      </c>
      <c r="H333" s="4">
        <f>ABS(PMT(Invoer!$B$7/12,360-C333+1,IF(M332&gt;=0,M332,0),0))</f>
        <v>0</v>
      </c>
      <c r="I333" s="4">
        <f t="shared" si="45"/>
        <v>0</v>
      </c>
      <c r="J333" s="4">
        <f t="shared" si="46"/>
        <v>0</v>
      </c>
      <c r="K333" s="4">
        <f t="shared" si="49"/>
        <v>0</v>
      </c>
      <c r="L333" s="4">
        <f t="shared" si="50"/>
        <v>0</v>
      </c>
      <c r="M333" s="4">
        <f t="shared" si="53"/>
        <v>0</v>
      </c>
      <c r="N333" s="4">
        <f t="shared" si="51"/>
        <v>0</v>
      </c>
    </row>
    <row r="334" spans="1:14" x14ac:dyDescent="0.25">
      <c r="A334" s="15">
        <f t="shared" si="52"/>
        <v>51836</v>
      </c>
      <c r="B334">
        <f t="shared" si="47"/>
        <v>28</v>
      </c>
      <c r="C334">
        <v>333</v>
      </c>
      <c r="D334" s="4">
        <f t="shared" si="48"/>
        <v>0</v>
      </c>
      <c r="E334" s="4">
        <f>IF(ISNA(VLOOKUP(A334,'Extra aflossing'!A:F,3,0)),0,VLOOKUP(A334,'Extra aflossing'!A:F,3,0))</f>
        <v>0</v>
      </c>
      <c r="F334" s="4">
        <f>IF(A334&lt;=Invoer!$B$20,IF(M333&gt;=0,IF(M333&gt;=$H$2,'Annuitair zonder gift'!I334-J334,M333-D334),0),0)</f>
        <v>0</v>
      </c>
      <c r="G334" s="4">
        <f>IF(M333*Invoer!$B$7/12&gt;=0,M333*Invoer!$B$7/12,0)</f>
        <v>0</v>
      </c>
      <c r="H334" s="4">
        <f>ABS(PMT(Invoer!$B$7/12,360-C334+1,IF(M333&gt;=0,M333,0),0))</f>
        <v>0</v>
      </c>
      <c r="I334" s="4">
        <f t="shared" si="45"/>
        <v>0</v>
      </c>
      <c r="J334" s="4">
        <f t="shared" si="46"/>
        <v>0</v>
      </c>
      <c r="K334" s="4">
        <f t="shared" si="49"/>
        <v>0</v>
      </c>
      <c r="L334" s="4">
        <f t="shared" si="50"/>
        <v>0</v>
      </c>
      <c r="M334" s="4">
        <f t="shared" si="53"/>
        <v>0</v>
      </c>
      <c r="N334" s="4">
        <f t="shared" si="51"/>
        <v>0</v>
      </c>
    </row>
    <row r="335" spans="1:14" x14ac:dyDescent="0.25">
      <c r="A335" s="15">
        <f t="shared" si="52"/>
        <v>51867</v>
      </c>
      <c r="B335">
        <f t="shared" si="47"/>
        <v>28</v>
      </c>
      <c r="C335">
        <v>334</v>
      </c>
      <c r="D335" s="4">
        <f t="shared" si="48"/>
        <v>0</v>
      </c>
      <c r="E335" s="4">
        <f>IF(ISNA(VLOOKUP(A335,'Extra aflossing'!A:F,3,0)),0,VLOOKUP(A335,'Extra aflossing'!A:F,3,0))</f>
        <v>0</v>
      </c>
      <c r="F335" s="4">
        <f>IF(A335&lt;=Invoer!$B$20,IF(M334&gt;=0,IF(M334&gt;=$H$2,'Annuitair zonder gift'!I335-J335,M334-D335),0),0)</f>
        <v>0</v>
      </c>
      <c r="G335" s="4">
        <f>IF(M334*Invoer!$B$7/12&gt;=0,M334*Invoer!$B$7/12,0)</f>
        <v>0</v>
      </c>
      <c r="H335" s="4">
        <f>ABS(PMT(Invoer!$B$7/12,360-C335+1,IF(M334&gt;=0,M334,0),0))</f>
        <v>0</v>
      </c>
      <c r="I335" s="4">
        <f t="shared" si="45"/>
        <v>0</v>
      </c>
      <c r="J335" s="4">
        <f t="shared" si="46"/>
        <v>0</v>
      </c>
      <c r="K335" s="4">
        <f t="shared" si="49"/>
        <v>0</v>
      </c>
      <c r="L335" s="4">
        <f t="shared" si="50"/>
        <v>0</v>
      </c>
      <c r="M335" s="4">
        <f t="shared" si="53"/>
        <v>0</v>
      </c>
      <c r="N335" s="4">
        <f t="shared" si="51"/>
        <v>0</v>
      </c>
    </row>
    <row r="336" spans="1:14" x14ac:dyDescent="0.25">
      <c r="A336" s="15">
        <f t="shared" si="52"/>
        <v>51898</v>
      </c>
      <c r="B336">
        <f t="shared" si="47"/>
        <v>28</v>
      </c>
      <c r="C336">
        <v>335</v>
      </c>
      <c r="D336" s="4">
        <f t="shared" si="48"/>
        <v>0</v>
      </c>
      <c r="E336" s="4">
        <f>IF(ISNA(VLOOKUP(A336,'Extra aflossing'!A:F,3,0)),0,VLOOKUP(A336,'Extra aflossing'!A:F,3,0))</f>
        <v>0</v>
      </c>
      <c r="F336" s="4">
        <f>IF(A336&lt;=Invoer!$B$20,IF(M335&gt;=0,IF(M335&gt;=$H$2,'Annuitair zonder gift'!I336-J336,M335-D336),0),0)</f>
        <v>0</v>
      </c>
      <c r="G336" s="4">
        <f>IF(M335*Invoer!$B$7/12&gt;=0,M335*Invoer!$B$7/12,0)</f>
        <v>0</v>
      </c>
      <c r="H336" s="4">
        <f>ABS(PMT(Invoer!$B$7/12,360-C336+1,IF(M335&gt;=0,M335,0),0))</f>
        <v>0</v>
      </c>
      <c r="I336" s="4">
        <f t="shared" si="45"/>
        <v>0</v>
      </c>
      <c r="J336" s="4">
        <f t="shared" si="46"/>
        <v>0</v>
      </c>
      <c r="K336" s="4">
        <f t="shared" si="49"/>
        <v>0</v>
      </c>
      <c r="L336" s="4">
        <f t="shared" si="50"/>
        <v>0</v>
      </c>
      <c r="M336" s="4">
        <f t="shared" si="53"/>
        <v>0</v>
      </c>
      <c r="N336" s="4">
        <f t="shared" si="51"/>
        <v>0</v>
      </c>
    </row>
    <row r="337" spans="1:14" x14ac:dyDescent="0.25">
      <c r="A337" s="15">
        <f t="shared" si="52"/>
        <v>51926</v>
      </c>
      <c r="B337">
        <f t="shared" si="47"/>
        <v>28</v>
      </c>
      <c r="C337">
        <v>336</v>
      </c>
      <c r="D337" s="4">
        <f t="shared" si="48"/>
        <v>0</v>
      </c>
      <c r="E337" s="4">
        <f>IF(ISNA(VLOOKUP(A337,'Extra aflossing'!A:F,3,0)),0,VLOOKUP(A337,'Extra aflossing'!A:F,3,0))</f>
        <v>0</v>
      </c>
      <c r="F337" s="4">
        <f>IF(A337&lt;=Invoer!$B$20,IF(M336&gt;=0,IF(M336&gt;=$H$2,'Annuitair zonder gift'!I337-J337,M336-D337),0),0)</f>
        <v>0</v>
      </c>
      <c r="G337" s="4">
        <f>IF(M336*Invoer!$B$7/12&gt;=0,M336*Invoer!$B$7/12,0)</f>
        <v>0</v>
      </c>
      <c r="H337" s="4">
        <f>ABS(PMT(Invoer!$B$7/12,360-C337+1,IF(M336&gt;=0,M336,0),0))</f>
        <v>0</v>
      </c>
      <c r="I337" s="4">
        <f t="shared" si="45"/>
        <v>0</v>
      </c>
      <c r="J337" s="4">
        <f t="shared" si="46"/>
        <v>0</v>
      </c>
      <c r="K337" s="4">
        <f t="shared" si="49"/>
        <v>0</v>
      </c>
      <c r="L337" s="4">
        <f t="shared" si="50"/>
        <v>0</v>
      </c>
      <c r="M337" s="4">
        <f t="shared" si="53"/>
        <v>0</v>
      </c>
      <c r="N337" s="4">
        <f t="shared" si="51"/>
        <v>0</v>
      </c>
    </row>
    <row r="338" spans="1:14" x14ac:dyDescent="0.25">
      <c r="A338" s="15">
        <f t="shared" si="52"/>
        <v>51957</v>
      </c>
      <c r="B338">
        <f t="shared" si="47"/>
        <v>29</v>
      </c>
      <c r="C338">
        <v>337</v>
      </c>
      <c r="D338" s="4">
        <f t="shared" si="48"/>
        <v>0</v>
      </c>
      <c r="E338" s="4">
        <f>IF(ISNA(VLOOKUP(A338,'Extra aflossing'!A:F,3,0)),0,VLOOKUP(A338,'Extra aflossing'!A:F,3,0))</f>
        <v>0</v>
      </c>
      <c r="F338" s="4">
        <f>IF(A338&lt;=Invoer!$B$20,IF(M337&gt;=0,IF(M337&gt;=$H$2,'Annuitair zonder gift'!I338-J338,M337-D338),0),0)</f>
        <v>0</v>
      </c>
      <c r="G338" s="4">
        <f>IF(M337*Invoer!$B$7/12&gt;=0,M337*Invoer!$B$7/12,0)</f>
        <v>0</v>
      </c>
      <c r="H338" s="4">
        <f>ABS(PMT(Invoer!$B$7/12,360-C338+1,IF(M337&gt;=0,M337,0),0))</f>
        <v>0</v>
      </c>
      <c r="I338" s="4">
        <f t="shared" si="45"/>
        <v>0</v>
      </c>
      <c r="J338" s="4">
        <f t="shared" si="46"/>
        <v>0</v>
      </c>
      <c r="K338" s="4">
        <f t="shared" si="49"/>
        <v>0</v>
      </c>
      <c r="L338" s="4">
        <f t="shared" si="50"/>
        <v>0</v>
      </c>
      <c r="M338" s="4">
        <f t="shared" si="53"/>
        <v>0</v>
      </c>
      <c r="N338" s="4">
        <f t="shared" si="51"/>
        <v>0</v>
      </c>
    </row>
    <row r="339" spans="1:14" x14ac:dyDescent="0.25">
      <c r="A339" s="15">
        <f t="shared" si="52"/>
        <v>51987</v>
      </c>
      <c r="B339">
        <f t="shared" si="47"/>
        <v>29</v>
      </c>
      <c r="C339">
        <v>338</v>
      </c>
      <c r="D339" s="4">
        <f t="shared" si="48"/>
        <v>0</v>
      </c>
      <c r="E339" s="4">
        <f>IF(ISNA(VLOOKUP(A339,'Extra aflossing'!A:F,3,0)),0,VLOOKUP(A339,'Extra aflossing'!A:F,3,0))</f>
        <v>0</v>
      </c>
      <c r="F339" s="4">
        <f>IF(A339&lt;=Invoer!$B$20,IF(M338&gt;=0,IF(M338&gt;=$H$2,'Annuitair zonder gift'!I339-J339,M338-D339),0),0)</f>
        <v>0</v>
      </c>
      <c r="G339" s="4">
        <f>IF(M338*Invoer!$B$7/12&gt;=0,M338*Invoer!$B$7/12,0)</f>
        <v>0</v>
      </c>
      <c r="H339" s="4">
        <f>ABS(PMT(Invoer!$B$7/12,360-C339+1,IF(M338&gt;=0,M338,0),0))</f>
        <v>0</v>
      </c>
      <c r="I339" s="4">
        <f t="shared" si="45"/>
        <v>0</v>
      </c>
      <c r="J339" s="4">
        <f t="shared" si="46"/>
        <v>0</v>
      </c>
      <c r="K339" s="4">
        <f t="shared" si="49"/>
        <v>0</v>
      </c>
      <c r="L339" s="4">
        <f t="shared" si="50"/>
        <v>0</v>
      </c>
      <c r="M339" s="4">
        <f t="shared" si="53"/>
        <v>0</v>
      </c>
      <c r="N339" s="4">
        <f t="shared" si="51"/>
        <v>0</v>
      </c>
    </row>
    <row r="340" spans="1:14" x14ac:dyDescent="0.25">
      <c r="A340" s="15">
        <f t="shared" si="52"/>
        <v>52018</v>
      </c>
      <c r="B340">
        <f t="shared" si="47"/>
        <v>29</v>
      </c>
      <c r="C340">
        <v>339</v>
      </c>
      <c r="D340" s="4">
        <f t="shared" si="48"/>
        <v>0</v>
      </c>
      <c r="E340" s="4">
        <f>IF(ISNA(VLOOKUP(A340,'Extra aflossing'!A:F,3,0)),0,VLOOKUP(A340,'Extra aflossing'!A:F,3,0))</f>
        <v>0</v>
      </c>
      <c r="F340" s="4">
        <f>IF(A340&lt;=Invoer!$B$20,IF(M339&gt;=0,IF(M339&gt;=$H$2,'Annuitair zonder gift'!I340-J340,M339-D340),0),0)</f>
        <v>0</v>
      </c>
      <c r="G340" s="4">
        <f>IF(M339*Invoer!$B$7/12&gt;=0,M339*Invoer!$B$7/12,0)</f>
        <v>0</v>
      </c>
      <c r="H340" s="4">
        <f>ABS(PMT(Invoer!$B$7/12,360-C340+1,IF(M339&gt;=0,M339,0),0))</f>
        <v>0</v>
      </c>
      <c r="I340" s="4">
        <f t="shared" si="45"/>
        <v>0</v>
      </c>
      <c r="J340" s="4">
        <f t="shared" si="46"/>
        <v>0</v>
      </c>
      <c r="K340" s="4">
        <f t="shared" si="49"/>
        <v>0</v>
      </c>
      <c r="L340" s="4">
        <f t="shared" si="50"/>
        <v>0</v>
      </c>
      <c r="M340" s="4">
        <f t="shared" si="53"/>
        <v>0</v>
      </c>
      <c r="N340" s="4">
        <f t="shared" si="51"/>
        <v>0</v>
      </c>
    </row>
    <row r="341" spans="1:14" x14ac:dyDescent="0.25">
      <c r="A341" s="15">
        <f t="shared" si="52"/>
        <v>52048</v>
      </c>
      <c r="B341">
        <f t="shared" si="47"/>
        <v>29</v>
      </c>
      <c r="C341">
        <v>340</v>
      </c>
      <c r="D341" s="4">
        <f t="shared" si="48"/>
        <v>0</v>
      </c>
      <c r="E341" s="4">
        <f>IF(ISNA(VLOOKUP(A341,'Extra aflossing'!A:F,3,0)),0,VLOOKUP(A341,'Extra aflossing'!A:F,3,0))</f>
        <v>0</v>
      </c>
      <c r="F341" s="4">
        <f>IF(A341&lt;=Invoer!$B$20,IF(M340&gt;=0,IF(M340&gt;=$H$2,'Annuitair zonder gift'!I341-J341,M340-D341),0),0)</f>
        <v>0</v>
      </c>
      <c r="G341" s="4">
        <f>IF(M340*Invoer!$B$7/12&gt;=0,M340*Invoer!$B$7/12,0)</f>
        <v>0</v>
      </c>
      <c r="H341" s="4">
        <f>ABS(PMT(Invoer!$B$7/12,360-C341+1,IF(M340&gt;=0,M340,0),0))</f>
        <v>0</v>
      </c>
      <c r="I341" s="4">
        <f t="shared" si="45"/>
        <v>0</v>
      </c>
      <c r="J341" s="4">
        <f t="shared" si="46"/>
        <v>0</v>
      </c>
      <c r="K341" s="4">
        <f t="shared" si="49"/>
        <v>0</v>
      </c>
      <c r="L341" s="4">
        <f t="shared" si="50"/>
        <v>0</v>
      </c>
      <c r="M341" s="4">
        <f t="shared" si="53"/>
        <v>0</v>
      </c>
      <c r="N341" s="4">
        <f t="shared" si="51"/>
        <v>0</v>
      </c>
    </row>
    <row r="342" spans="1:14" x14ac:dyDescent="0.25">
      <c r="A342" s="15">
        <f t="shared" si="52"/>
        <v>52079</v>
      </c>
      <c r="B342">
        <f t="shared" si="47"/>
        <v>29</v>
      </c>
      <c r="C342">
        <v>341</v>
      </c>
      <c r="D342" s="4">
        <f t="shared" si="48"/>
        <v>0</v>
      </c>
      <c r="E342" s="4">
        <f>IF(ISNA(VLOOKUP(A342,'Extra aflossing'!A:F,3,0)),0,VLOOKUP(A342,'Extra aflossing'!A:F,3,0))</f>
        <v>0</v>
      </c>
      <c r="F342" s="4">
        <f>IF(A342&lt;=Invoer!$B$20,IF(M341&gt;=0,IF(M341&gt;=$H$2,'Annuitair zonder gift'!I342-J342,M341-D342),0),0)</f>
        <v>0</v>
      </c>
      <c r="G342" s="4">
        <f>IF(M341*Invoer!$B$7/12&gt;=0,M341*Invoer!$B$7/12,0)</f>
        <v>0</v>
      </c>
      <c r="H342" s="4">
        <f>ABS(PMT(Invoer!$B$7/12,360-C342+1,IF(M341&gt;=0,M341,0),0))</f>
        <v>0</v>
      </c>
      <c r="I342" s="4">
        <f t="shared" si="45"/>
        <v>0</v>
      </c>
      <c r="J342" s="4">
        <f t="shared" si="46"/>
        <v>0</v>
      </c>
      <c r="K342" s="4">
        <f t="shared" si="49"/>
        <v>0</v>
      </c>
      <c r="L342" s="4">
        <f t="shared" si="50"/>
        <v>0</v>
      </c>
      <c r="M342" s="4">
        <f t="shared" si="53"/>
        <v>0</v>
      </c>
      <c r="N342" s="4">
        <f t="shared" si="51"/>
        <v>0</v>
      </c>
    </row>
    <row r="343" spans="1:14" x14ac:dyDescent="0.25">
      <c r="A343" s="15">
        <f t="shared" si="52"/>
        <v>52110</v>
      </c>
      <c r="B343">
        <f t="shared" si="47"/>
        <v>29</v>
      </c>
      <c r="C343">
        <v>342</v>
      </c>
      <c r="D343" s="4">
        <f t="shared" si="48"/>
        <v>0</v>
      </c>
      <c r="E343" s="4">
        <f>IF(ISNA(VLOOKUP(A343,'Extra aflossing'!A:F,3,0)),0,VLOOKUP(A343,'Extra aflossing'!A:F,3,0))</f>
        <v>0</v>
      </c>
      <c r="F343" s="4">
        <f>IF(A343&lt;=Invoer!$B$20,IF(M342&gt;=0,IF(M342&gt;=$H$2,'Annuitair zonder gift'!I343-J343,M342-D343),0),0)</f>
        <v>0</v>
      </c>
      <c r="G343" s="4">
        <f>IF(M342*Invoer!$B$7/12&gt;=0,M342*Invoer!$B$7/12,0)</f>
        <v>0</v>
      </c>
      <c r="H343" s="4">
        <f>ABS(PMT(Invoer!$B$7/12,360-C343+1,IF(M342&gt;=0,M342,0),0))</f>
        <v>0</v>
      </c>
      <c r="I343" s="4">
        <f t="shared" si="45"/>
        <v>0</v>
      </c>
      <c r="J343" s="4">
        <f t="shared" si="46"/>
        <v>0</v>
      </c>
      <c r="K343" s="4">
        <f t="shared" si="49"/>
        <v>0</v>
      </c>
      <c r="L343" s="4">
        <f t="shared" si="50"/>
        <v>0</v>
      </c>
      <c r="M343" s="4">
        <f t="shared" si="53"/>
        <v>0</v>
      </c>
      <c r="N343" s="4">
        <f t="shared" si="51"/>
        <v>0</v>
      </c>
    </row>
    <row r="344" spans="1:14" x14ac:dyDescent="0.25">
      <c r="A344" s="15">
        <f t="shared" si="52"/>
        <v>52140</v>
      </c>
      <c r="B344">
        <f t="shared" si="47"/>
        <v>29</v>
      </c>
      <c r="C344">
        <v>343</v>
      </c>
      <c r="D344" s="4">
        <f t="shared" si="48"/>
        <v>0</v>
      </c>
      <c r="E344" s="4">
        <f>IF(ISNA(VLOOKUP(A344,'Extra aflossing'!A:F,3,0)),0,VLOOKUP(A344,'Extra aflossing'!A:F,3,0))</f>
        <v>0</v>
      </c>
      <c r="F344" s="4">
        <f>IF(A344&lt;=Invoer!$B$20,IF(M343&gt;=0,IF(M343&gt;=$H$2,'Annuitair zonder gift'!I344-J344,M343-D344),0),0)</f>
        <v>0</v>
      </c>
      <c r="G344" s="4">
        <f>IF(M343*Invoer!$B$7/12&gt;=0,M343*Invoer!$B$7/12,0)</f>
        <v>0</v>
      </c>
      <c r="H344" s="4">
        <f>ABS(PMT(Invoer!$B$7/12,360-C344+1,IF(M343&gt;=0,M343,0),0))</f>
        <v>0</v>
      </c>
      <c r="I344" s="4">
        <f t="shared" si="45"/>
        <v>0</v>
      </c>
      <c r="J344" s="4">
        <f t="shared" si="46"/>
        <v>0</v>
      </c>
      <c r="K344" s="4">
        <f t="shared" si="49"/>
        <v>0</v>
      </c>
      <c r="L344" s="4">
        <f t="shared" si="50"/>
        <v>0</v>
      </c>
      <c r="M344" s="4">
        <f t="shared" si="53"/>
        <v>0</v>
      </c>
      <c r="N344" s="4">
        <f t="shared" si="51"/>
        <v>0</v>
      </c>
    </row>
    <row r="345" spans="1:14" x14ac:dyDescent="0.25">
      <c r="A345" s="15">
        <f t="shared" si="52"/>
        <v>52171</v>
      </c>
      <c r="B345">
        <f t="shared" si="47"/>
        <v>29</v>
      </c>
      <c r="C345">
        <v>344</v>
      </c>
      <c r="D345" s="4">
        <f t="shared" si="48"/>
        <v>0</v>
      </c>
      <c r="E345" s="4">
        <f>IF(ISNA(VLOOKUP(A345,'Extra aflossing'!A:F,3,0)),0,VLOOKUP(A345,'Extra aflossing'!A:F,3,0))</f>
        <v>0</v>
      </c>
      <c r="F345" s="4">
        <f>IF(A345&lt;=Invoer!$B$20,IF(M344&gt;=0,IF(M344&gt;=$H$2,'Annuitair zonder gift'!I345-J345,M344-D345),0),0)</f>
        <v>0</v>
      </c>
      <c r="G345" s="4">
        <f>IF(M344*Invoer!$B$7/12&gt;=0,M344*Invoer!$B$7/12,0)</f>
        <v>0</v>
      </c>
      <c r="H345" s="4">
        <f>ABS(PMT(Invoer!$B$7/12,360-C345+1,IF(M344&gt;=0,M344,0),0))</f>
        <v>0</v>
      </c>
      <c r="I345" s="4">
        <f t="shared" si="45"/>
        <v>0</v>
      </c>
      <c r="J345" s="4">
        <f t="shared" si="46"/>
        <v>0</v>
      </c>
      <c r="K345" s="4">
        <f t="shared" si="49"/>
        <v>0</v>
      </c>
      <c r="L345" s="4">
        <f t="shared" si="50"/>
        <v>0</v>
      </c>
      <c r="M345" s="4">
        <f t="shared" si="53"/>
        <v>0</v>
      </c>
      <c r="N345" s="4">
        <f t="shared" si="51"/>
        <v>0</v>
      </c>
    </row>
    <row r="346" spans="1:14" x14ac:dyDescent="0.25">
      <c r="A346" s="15">
        <f t="shared" si="52"/>
        <v>52201</v>
      </c>
      <c r="B346">
        <f t="shared" si="47"/>
        <v>29</v>
      </c>
      <c r="C346">
        <v>345</v>
      </c>
      <c r="D346" s="4">
        <f t="shared" si="48"/>
        <v>0</v>
      </c>
      <c r="E346" s="4">
        <f>IF(ISNA(VLOOKUP(A346,'Extra aflossing'!A:F,3,0)),0,VLOOKUP(A346,'Extra aflossing'!A:F,3,0))</f>
        <v>0</v>
      </c>
      <c r="F346" s="4">
        <f>IF(A346&lt;=Invoer!$B$20,IF(M345&gt;=0,IF(M345&gt;=$H$2,'Annuitair zonder gift'!I346-J346,M345-D346),0),0)</f>
        <v>0</v>
      </c>
      <c r="G346" s="4">
        <f>IF(M345*Invoer!$B$7/12&gt;=0,M345*Invoer!$B$7/12,0)</f>
        <v>0</v>
      </c>
      <c r="H346" s="4">
        <f>ABS(PMT(Invoer!$B$7/12,360-C346+1,IF(M345&gt;=0,M345,0),0))</f>
        <v>0</v>
      </c>
      <c r="I346" s="4">
        <f t="shared" si="45"/>
        <v>0</v>
      </c>
      <c r="J346" s="4">
        <f t="shared" si="46"/>
        <v>0</v>
      </c>
      <c r="K346" s="4">
        <f t="shared" si="49"/>
        <v>0</v>
      </c>
      <c r="L346" s="4">
        <f t="shared" si="50"/>
        <v>0</v>
      </c>
      <c r="M346" s="4">
        <f t="shared" si="53"/>
        <v>0</v>
      </c>
      <c r="N346" s="4">
        <f t="shared" si="51"/>
        <v>0</v>
      </c>
    </row>
    <row r="347" spans="1:14" x14ac:dyDescent="0.25">
      <c r="A347" s="15">
        <f t="shared" si="52"/>
        <v>52232</v>
      </c>
      <c r="B347">
        <f t="shared" si="47"/>
        <v>29</v>
      </c>
      <c r="C347">
        <v>346</v>
      </c>
      <c r="D347" s="4">
        <f t="shared" si="48"/>
        <v>0</v>
      </c>
      <c r="E347" s="4">
        <f>IF(ISNA(VLOOKUP(A347,'Extra aflossing'!A:F,3,0)),0,VLOOKUP(A347,'Extra aflossing'!A:F,3,0))</f>
        <v>0</v>
      </c>
      <c r="F347" s="4">
        <f>IF(A347&lt;=Invoer!$B$20,IF(M346&gt;=0,IF(M346&gt;=$H$2,'Annuitair zonder gift'!I347-J347,M346-D347),0),0)</f>
        <v>0</v>
      </c>
      <c r="G347" s="4">
        <f>IF(M346*Invoer!$B$7/12&gt;=0,M346*Invoer!$B$7/12,0)</f>
        <v>0</v>
      </c>
      <c r="H347" s="4">
        <f>ABS(PMT(Invoer!$B$7/12,360-C347+1,IF(M346&gt;=0,M346,0),0))</f>
        <v>0</v>
      </c>
      <c r="I347" s="4">
        <f t="shared" si="45"/>
        <v>0</v>
      </c>
      <c r="J347" s="4">
        <f t="shared" si="46"/>
        <v>0</v>
      </c>
      <c r="K347" s="4">
        <f t="shared" si="49"/>
        <v>0</v>
      </c>
      <c r="L347" s="4">
        <f t="shared" si="50"/>
        <v>0</v>
      </c>
      <c r="M347" s="4">
        <f t="shared" si="53"/>
        <v>0</v>
      </c>
      <c r="N347" s="4">
        <f t="shared" si="51"/>
        <v>0</v>
      </c>
    </row>
    <row r="348" spans="1:14" x14ac:dyDescent="0.25">
      <c r="A348" s="15">
        <f t="shared" si="52"/>
        <v>52263</v>
      </c>
      <c r="B348">
        <f t="shared" si="47"/>
        <v>29</v>
      </c>
      <c r="C348">
        <v>347</v>
      </c>
      <c r="D348" s="4">
        <f t="shared" si="48"/>
        <v>0</v>
      </c>
      <c r="E348" s="4">
        <f>IF(ISNA(VLOOKUP(A348,'Extra aflossing'!A:F,3,0)),0,VLOOKUP(A348,'Extra aflossing'!A:F,3,0))</f>
        <v>0</v>
      </c>
      <c r="F348" s="4">
        <f>IF(A348&lt;=Invoer!$B$20,IF(M347&gt;=0,IF(M347&gt;=$H$2,'Annuitair zonder gift'!I348-J348,M347-D348),0),0)</f>
        <v>0</v>
      </c>
      <c r="G348" s="4">
        <f>IF(M347*Invoer!$B$7/12&gt;=0,M347*Invoer!$B$7/12,0)</f>
        <v>0</v>
      </c>
      <c r="H348" s="4">
        <f>ABS(PMT(Invoer!$B$7/12,360-C348+1,IF(M347&gt;=0,M347,0),0))</f>
        <v>0</v>
      </c>
      <c r="I348" s="4">
        <f t="shared" si="45"/>
        <v>0</v>
      </c>
      <c r="J348" s="4">
        <f t="shared" si="46"/>
        <v>0</v>
      </c>
      <c r="K348" s="4">
        <f t="shared" si="49"/>
        <v>0</v>
      </c>
      <c r="L348" s="4">
        <f t="shared" si="50"/>
        <v>0</v>
      </c>
      <c r="M348" s="4">
        <f t="shared" si="53"/>
        <v>0</v>
      </c>
      <c r="N348" s="4">
        <f t="shared" si="51"/>
        <v>0</v>
      </c>
    </row>
    <row r="349" spans="1:14" x14ac:dyDescent="0.25">
      <c r="A349" s="15">
        <f t="shared" si="52"/>
        <v>52291</v>
      </c>
      <c r="B349">
        <f t="shared" si="47"/>
        <v>29</v>
      </c>
      <c r="C349">
        <v>348</v>
      </c>
      <c r="D349" s="4">
        <f t="shared" si="48"/>
        <v>0</v>
      </c>
      <c r="E349" s="4">
        <f>IF(ISNA(VLOOKUP(A349,'Extra aflossing'!A:F,3,0)),0,VLOOKUP(A349,'Extra aflossing'!A:F,3,0))</f>
        <v>0</v>
      </c>
      <c r="F349" s="4">
        <f>IF(A349&lt;=Invoer!$B$20,IF(M348&gt;=0,IF(M348&gt;=$H$2,'Annuitair zonder gift'!I349-J349,M348-D349),0),0)</f>
        <v>0</v>
      </c>
      <c r="G349" s="4">
        <f>IF(M348*Invoer!$B$7/12&gt;=0,M348*Invoer!$B$7/12,0)</f>
        <v>0</v>
      </c>
      <c r="H349" s="4">
        <f>ABS(PMT(Invoer!$B$7/12,360-C349+1,IF(M348&gt;=0,M348,0),0))</f>
        <v>0</v>
      </c>
      <c r="I349" s="4">
        <f t="shared" si="45"/>
        <v>0</v>
      </c>
      <c r="J349" s="4">
        <f t="shared" si="46"/>
        <v>0</v>
      </c>
      <c r="K349" s="4">
        <f t="shared" si="49"/>
        <v>0</v>
      </c>
      <c r="L349" s="4">
        <f t="shared" si="50"/>
        <v>0</v>
      </c>
      <c r="M349" s="4">
        <f t="shared" si="53"/>
        <v>0</v>
      </c>
      <c r="N349" s="4">
        <f t="shared" si="51"/>
        <v>0</v>
      </c>
    </row>
    <row r="350" spans="1:14" x14ac:dyDescent="0.25">
      <c r="A350" s="15">
        <f t="shared" si="52"/>
        <v>52322</v>
      </c>
      <c r="B350">
        <f t="shared" si="47"/>
        <v>30</v>
      </c>
      <c r="C350">
        <v>349</v>
      </c>
      <c r="D350" s="4">
        <f t="shared" si="48"/>
        <v>0</v>
      </c>
      <c r="E350" s="4">
        <f>IF(ISNA(VLOOKUP(A350,'Extra aflossing'!A:F,3,0)),0,VLOOKUP(A350,'Extra aflossing'!A:F,3,0))</f>
        <v>0</v>
      </c>
      <c r="F350" s="4">
        <f>IF(A350&lt;=Invoer!$B$20,IF(M349&gt;=0,IF(M349&gt;=$H$2,'Annuitair zonder gift'!I350-J350,M349-D350),0),0)</f>
        <v>0</v>
      </c>
      <c r="G350" s="4">
        <f>IF(M349*Invoer!$B$7/12&gt;=0,M349*Invoer!$B$7/12,0)</f>
        <v>0</v>
      </c>
      <c r="H350" s="4">
        <f>ABS(PMT(Invoer!$B$7/12,360-C350+1,IF(M349&gt;=0,M349,0),0))</f>
        <v>0</v>
      </c>
      <c r="I350" s="4">
        <f t="shared" si="45"/>
        <v>0</v>
      </c>
      <c r="J350" s="4">
        <f t="shared" si="46"/>
        <v>0</v>
      </c>
      <c r="K350" s="4">
        <f t="shared" si="49"/>
        <v>0</v>
      </c>
      <c r="L350" s="4">
        <f t="shared" si="50"/>
        <v>0</v>
      </c>
      <c r="M350" s="4">
        <f t="shared" si="53"/>
        <v>0</v>
      </c>
      <c r="N350" s="4">
        <f t="shared" si="51"/>
        <v>0</v>
      </c>
    </row>
    <row r="351" spans="1:14" x14ac:dyDescent="0.25">
      <c r="A351" s="15">
        <f t="shared" si="52"/>
        <v>52352</v>
      </c>
      <c r="B351">
        <f t="shared" si="47"/>
        <v>30</v>
      </c>
      <c r="C351">
        <v>350</v>
      </c>
      <c r="D351" s="4">
        <f t="shared" si="48"/>
        <v>0</v>
      </c>
      <c r="E351" s="4">
        <f>IF(ISNA(VLOOKUP(A351,'Extra aflossing'!A:F,3,0)),0,VLOOKUP(A351,'Extra aflossing'!A:F,3,0))</f>
        <v>0</v>
      </c>
      <c r="F351" s="4">
        <f>IF(A351&lt;=Invoer!$B$20,IF(M350&gt;=0,IF(M350&gt;=$H$2,'Annuitair zonder gift'!I351-J351,M350-D351),0),0)</f>
        <v>0</v>
      </c>
      <c r="G351" s="4">
        <f>IF(M350*Invoer!$B$7/12&gt;=0,M350*Invoer!$B$7/12,0)</f>
        <v>0</v>
      </c>
      <c r="H351" s="4">
        <f>ABS(PMT(Invoer!$B$7/12,360-C351+1,IF(M350&gt;=0,M350,0),0))</f>
        <v>0</v>
      </c>
      <c r="I351" s="4">
        <f t="shared" si="45"/>
        <v>0</v>
      </c>
      <c r="J351" s="4">
        <f t="shared" si="46"/>
        <v>0</v>
      </c>
      <c r="K351" s="4">
        <f t="shared" si="49"/>
        <v>0</v>
      </c>
      <c r="L351" s="4">
        <f t="shared" si="50"/>
        <v>0</v>
      </c>
      <c r="M351" s="4">
        <f t="shared" si="53"/>
        <v>0</v>
      </c>
      <c r="N351" s="4">
        <f t="shared" si="51"/>
        <v>0</v>
      </c>
    </row>
    <row r="352" spans="1:14" x14ac:dyDescent="0.25">
      <c r="A352" s="15">
        <f t="shared" si="52"/>
        <v>52383</v>
      </c>
      <c r="B352">
        <f t="shared" si="47"/>
        <v>30</v>
      </c>
      <c r="C352">
        <v>351</v>
      </c>
      <c r="D352" s="4">
        <f t="shared" si="48"/>
        <v>0</v>
      </c>
      <c r="E352" s="4">
        <f>IF(ISNA(VLOOKUP(A352,'Extra aflossing'!A:F,3,0)),0,VLOOKUP(A352,'Extra aflossing'!A:F,3,0))</f>
        <v>0</v>
      </c>
      <c r="F352" s="4">
        <f>IF(A352&lt;=Invoer!$B$20,IF(M351&gt;=0,IF(M351&gt;=$H$2,'Annuitair zonder gift'!I352-J352,M351-D352),0),0)</f>
        <v>0</v>
      </c>
      <c r="G352" s="4">
        <f>IF(M351*Invoer!$B$7/12&gt;=0,M351*Invoer!$B$7/12,0)</f>
        <v>0</v>
      </c>
      <c r="H352" s="4">
        <f>ABS(PMT(Invoer!$B$7/12,360-C352+1,IF(M351&gt;=0,M351,0),0))</f>
        <v>0</v>
      </c>
      <c r="I352" s="4">
        <f t="shared" si="45"/>
        <v>0</v>
      </c>
      <c r="J352" s="4">
        <f t="shared" si="46"/>
        <v>0</v>
      </c>
      <c r="K352" s="4">
        <f t="shared" si="49"/>
        <v>0</v>
      </c>
      <c r="L352" s="4">
        <f t="shared" si="50"/>
        <v>0</v>
      </c>
      <c r="M352" s="4">
        <f t="shared" si="53"/>
        <v>0</v>
      </c>
      <c r="N352" s="4">
        <f t="shared" si="51"/>
        <v>0</v>
      </c>
    </row>
    <row r="353" spans="1:14" x14ac:dyDescent="0.25">
      <c r="A353" s="15">
        <f t="shared" si="52"/>
        <v>52413</v>
      </c>
      <c r="B353">
        <f t="shared" si="47"/>
        <v>30</v>
      </c>
      <c r="C353">
        <v>352</v>
      </c>
      <c r="D353" s="4">
        <f t="shared" si="48"/>
        <v>0</v>
      </c>
      <c r="E353" s="4">
        <f>IF(ISNA(VLOOKUP(A353,'Extra aflossing'!A:F,3,0)),0,VLOOKUP(A353,'Extra aflossing'!A:F,3,0))</f>
        <v>0</v>
      </c>
      <c r="F353" s="4">
        <f>IF(A353&lt;=Invoer!$B$20,IF(M352&gt;=0,IF(M352&gt;=$H$2,'Annuitair zonder gift'!I353-J353,M352-D353),0),0)</f>
        <v>0</v>
      </c>
      <c r="G353" s="4">
        <f>IF(M352*Invoer!$B$7/12&gt;=0,M352*Invoer!$B$7/12,0)</f>
        <v>0</v>
      </c>
      <c r="H353" s="4">
        <f>ABS(PMT(Invoer!$B$7/12,360-C353+1,IF(M352&gt;=0,M352,0),0))</f>
        <v>0</v>
      </c>
      <c r="I353" s="4">
        <f t="shared" si="45"/>
        <v>0</v>
      </c>
      <c r="J353" s="4">
        <f t="shared" si="46"/>
        <v>0</v>
      </c>
      <c r="K353" s="4">
        <f t="shared" si="49"/>
        <v>0</v>
      </c>
      <c r="L353" s="4">
        <f t="shared" si="50"/>
        <v>0</v>
      </c>
      <c r="M353" s="4">
        <f t="shared" si="53"/>
        <v>0</v>
      </c>
      <c r="N353" s="4">
        <f t="shared" si="51"/>
        <v>0</v>
      </c>
    </row>
    <row r="354" spans="1:14" x14ac:dyDescent="0.25">
      <c r="A354" s="15">
        <f t="shared" si="52"/>
        <v>52444</v>
      </c>
      <c r="B354">
        <f t="shared" si="47"/>
        <v>30</v>
      </c>
      <c r="C354">
        <v>353</v>
      </c>
      <c r="D354" s="4">
        <f t="shared" si="48"/>
        <v>0</v>
      </c>
      <c r="E354" s="4">
        <f>IF(ISNA(VLOOKUP(A354,'Extra aflossing'!A:F,3,0)),0,VLOOKUP(A354,'Extra aflossing'!A:F,3,0))</f>
        <v>0</v>
      </c>
      <c r="F354" s="4">
        <f>IF(A354&lt;=Invoer!$B$20,IF(M353&gt;=0,IF(M353&gt;=$H$2,'Annuitair zonder gift'!I354-J354,M353-D354),0),0)</f>
        <v>0</v>
      </c>
      <c r="G354" s="4">
        <f>IF(M353*Invoer!$B$7/12&gt;=0,M353*Invoer!$B$7/12,0)</f>
        <v>0</v>
      </c>
      <c r="H354" s="4">
        <f>ABS(PMT(Invoer!$B$7/12,360-C354+1,IF(M353&gt;=0,M353,0),0))</f>
        <v>0</v>
      </c>
      <c r="I354" s="4">
        <f t="shared" si="45"/>
        <v>0</v>
      </c>
      <c r="J354" s="4">
        <f t="shared" si="46"/>
        <v>0</v>
      </c>
      <c r="K354" s="4">
        <f t="shared" si="49"/>
        <v>0</v>
      </c>
      <c r="L354" s="4">
        <f t="shared" si="50"/>
        <v>0</v>
      </c>
      <c r="M354" s="4">
        <f t="shared" si="53"/>
        <v>0</v>
      </c>
      <c r="N354" s="4">
        <f t="shared" si="51"/>
        <v>0</v>
      </c>
    </row>
    <row r="355" spans="1:14" x14ac:dyDescent="0.25">
      <c r="A355" s="15">
        <f t="shared" si="52"/>
        <v>52475</v>
      </c>
      <c r="B355">
        <f t="shared" si="47"/>
        <v>30</v>
      </c>
      <c r="C355">
        <v>354</v>
      </c>
      <c r="D355" s="4">
        <f t="shared" si="48"/>
        <v>0</v>
      </c>
      <c r="E355" s="4">
        <f>IF(ISNA(VLOOKUP(A355,'Extra aflossing'!A:F,3,0)),0,VLOOKUP(A355,'Extra aflossing'!A:F,3,0))</f>
        <v>0</v>
      </c>
      <c r="F355" s="4">
        <f>IF(A355&lt;=Invoer!$B$20,IF(M354&gt;=0,IF(M354&gt;=$H$2,'Annuitair zonder gift'!I355-J355,M354-D355),0),0)</f>
        <v>0</v>
      </c>
      <c r="G355" s="4">
        <f>IF(M354*Invoer!$B$7/12&gt;=0,M354*Invoer!$B$7/12,0)</f>
        <v>0</v>
      </c>
      <c r="H355" s="4">
        <f>ABS(PMT(Invoer!$B$7/12,360-C355+1,IF(M354&gt;=0,M354,0),0))</f>
        <v>0</v>
      </c>
      <c r="I355" s="4">
        <f t="shared" si="45"/>
        <v>0</v>
      </c>
      <c r="J355" s="4">
        <f t="shared" si="46"/>
        <v>0</v>
      </c>
      <c r="K355" s="4">
        <f t="shared" si="49"/>
        <v>0</v>
      </c>
      <c r="L355" s="4">
        <f t="shared" si="50"/>
        <v>0</v>
      </c>
      <c r="M355" s="4">
        <f t="shared" si="53"/>
        <v>0</v>
      </c>
      <c r="N355" s="4">
        <f t="shared" si="51"/>
        <v>0</v>
      </c>
    </row>
    <row r="356" spans="1:14" x14ac:dyDescent="0.25">
      <c r="A356" s="15">
        <f t="shared" si="52"/>
        <v>52505</v>
      </c>
      <c r="B356">
        <f t="shared" si="47"/>
        <v>30</v>
      </c>
      <c r="C356">
        <v>355</v>
      </c>
      <c r="D356" s="4">
        <f t="shared" si="48"/>
        <v>0</v>
      </c>
      <c r="E356" s="4">
        <f>IF(ISNA(VLOOKUP(A356,'Extra aflossing'!A:F,3,0)),0,VLOOKUP(A356,'Extra aflossing'!A:F,3,0))</f>
        <v>0</v>
      </c>
      <c r="F356" s="4">
        <f>IF(A356&lt;=Invoer!$B$20,IF(M355&gt;=0,IF(M355&gt;=$H$2,'Annuitair zonder gift'!I356-J356,M355-D356),0),0)</f>
        <v>0</v>
      </c>
      <c r="G356" s="4">
        <f>IF(M355*Invoer!$B$7/12&gt;=0,M355*Invoer!$B$7/12,0)</f>
        <v>0</v>
      </c>
      <c r="H356" s="4">
        <f>ABS(PMT(Invoer!$B$7/12,360-C356+1,IF(M355&gt;=0,M355,0),0))</f>
        <v>0</v>
      </c>
      <c r="I356" s="4">
        <f t="shared" si="45"/>
        <v>0</v>
      </c>
      <c r="J356" s="4">
        <f t="shared" si="46"/>
        <v>0</v>
      </c>
      <c r="K356" s="4">
        <f t="shared" si="49"/>
        <v>0</v>
      </c>
      <c r="L356" s="4">
        <f t="shared" si="50"/>
        <v>0</v>
      </c>
      <c r="M356" s="4">
        <f t="shared" si="53"/>
        <v>0</v>
      </c>
      <c r="N356" s="4">
        <f t="shared" si="51"/>
        <v>0</v>
      </c>
    </row>
    <row r="357" spans="1:14" x14ac:dyDescent="0.25">
      <c r="A357" s="15">
        <f t="shared" si="52"/>
        <v>52536</v>
      </c>
      <c r="B357">
        <f t="shared" si="47"/>
        <v>30</v>
      </c>
      <c r="C357">
        <v>356</v>
      </c>
      <c r="D357" s="4">
        <f t="shared" si="48"/>
        <v>0</v>
      </c>
      <c r="E357" s="4">
        <f>IF(ISNA(VLOOKUP(A357,'Extra aflossing'!A:F,3,0)),0,VLOOKUP(A357,'Extra aflossing'!A:F,3,0))</f>
        <v>0</v>
      </c>
      <c r="F357" s="4">
        <f>IF(A357&lt;=Invoer!$B$20,IF(M356&gt;=0,IF(M356&gt;=$H$2,'Annuitair zonder gift'!I357-J357,M356-D357),0),0)</f>
        <v>0</v>
      </c>
      <c r="G357" s="4">
        <f>IF(M356*Invoer!$B$7/12&gt;=0,M356*Invoer!$B$7/12,0)</f>
        <v>0</v>
      </c>
      <c r="H357" s="4">
        <f>ABS(PMT(Invoer!$B$7/12,360-C357+1,IF(M356&gt;=0,M356,0),0))</f>
        <v>0</v>
      </c>
      <c r="I357" s="4">
        <f t="shared" si="45"/>
        <v>0</v>
      </c>
      <c r="J357" s="4">
        <f t="shared" si="46"/>
        <v>0</v>
      </c>
      <c r="K357" s="4">
        <f t="shared" si="49"/>
        <v>0</v>
      </c>
      <c r="L357" s="4">
        <f t="shared" si="50"/>
        <v>0</v>
      </c>
      <c r="M357" s="4">
        <f t="shared" si="53"/>
        <v>0</v>
      </c>
      <c r="N357" s="4">
        <f t="shared" si="51"/>
        <v>0</v>
      </c>
    </row>
    <row r="358" spans="1:14" x14ac:dyDescent="0.25">
      <c r="A358" s="15">
        <f t="shared" si="52"/>
        <v>52566</v>
      </c>
      <c r="B358">
        <f t="shared" si="47"/>
        <v>30</v>
      </c>
      <c r="C358">
        <v>357</v>
      </c>
      <c r="D358" s="4">
        <f t="shared" si="48"/>
        <v>0</v>
      </c>
      <c r="E358" s="4">
        <f>IF(ISNA(VLOOKUP(A358,'Extra aflossing'!A:F,3,0)),0,VLOOKUP(A358,'Extra aflossing'!A:F,3,0))</f>
        <v>0</v>
      </c>
      <c r="F358" s="4">
        <f>IF(A358&lt;=Invoer!$B$20,IF(M357&gt;=0,IF(M357&gt;=$H$2,'Annuitair zonder gift'!I358-J358,M357-D358),0),0)</f>
        <v>0</v>
      </c>
      <c r="G358" s="4">
        <f>IF(M357*Invoer!$B$7/12&gt;=0,M357*Invoer!$B$7/12,0)</f>
        <v>0</v>
      </c>
      <c r="H358" s="4">
        <f>ABS(PMT(Invoer!$B$7/12,360-C358+1,IF(M357&gt;=0,M357,0),0))</f>
        <v>0</v>
      </c>
      <c r="I358" s="4">
        <f t="shared" si="45"/>
        <v>0</v>
      </c>
      <c r="J358" s="4">
        <f t="shared" si="46"/>
        <v>0</v>
      </c>
      <c r="K358" s="4">
        <f t="shared" si="49"/>
        <v>0</v>
      </c>
      <c r="L358" s="4">
        <f t="shared" si="50"/>
        <v>0</v>
      </c>
      <c r="M358" s="4">
        <f t="shared" si="53"/>
        <v>0</v>
      </c>
      <c r="N358" s="4">
        <f t="shared" si="51"/>
        <v>0</v>
      </c>
    </row>
    <row r="359" spans="1:14" x14ac:dyDescent="0.25">
      <c r="A359" s="15">
        <f t="shared" si="52"/>
        <v>52597</v>
      </c>
      <c r="B359">
        <f t="shared" si="47"/>
        <v>30</v>
      </c>
      <c r="C359">
        <v>358</v>
      </c>
      <c r="D359" s="4">
        <f t="shared" si="48"/>
        <v>0</v>
      </c>
      <c r="E359" s="4">
        <f>IF(ISNA(VLOOKUP(A359,'Extra aflossing'!A:F,3,0)),0,VLOOKUP(A359,'Extra aflossing'!A:F,3,0))</f>
        <v>0</v>
      </c>
      <c r="F359" s="4">
        <f>IF(A359&lt;=Invoer!$B$20,IF(M358&gt;=0,IF(M358&gt;=$H$2,'Annuitair zonder gift'!I359-J359,M358-D359),0),0)</f>
        <v>0</v>
      </c>
      <c r="G359" s="4">
        <f>IF(M358*Invoer!$B$7/12&gt;=0,M358*Invoer!$B$7/12,0)</f>
        <v>0</v>
      </c>
      <c r="H359" s="4">
        <f>ABS(PMT(Invoer!$B$7/12,360-C359+1,IF(M358&gt;=0,M358,0),0))</f>
        <v>0</v>
      </c>
      <c r="I359" s="4">
        <f t="shared" si="45"/>
        <v>0</v>
      </c>
      <c r="J359" s="4">
        <f t="shared" si="46"/>
        <v>0</v>
      </c>
      <c r="K359" s="4">
        <f t="shared" si="49"/>
        <v>0</v>
      </c>
      <c r="L359" s="4">
        <f t="shared" si="50"/>
        <v>0</v>
      </c>
      <c r="M359" s="4">
        <f t="shared" si="53"/>
        <v>0</v>
      </c>
      <c r="N359" s="4">
        <f t="shared" si="51"/>
        <v>0</v>
      </c>
    </row>
    <row r="360" spans="1:14" x14ac:dyDescent="0.25">
      <c r="A360" s="15">
        <f t="shared" si="52"/>
        <v>52628</v>
      </c>
      <c r="B360">
        <f t="shared" si="47"/>
        <v>30</v>
      </c>
      <c r="C360">
        <v>359</v>
      </c>
      <c r="D360" s="4">
        <f t="shared" si="48"/>
        <v>0</v>
      </c>
      <c r="E360" s="4">
        <f>IF(ISNA(VLOOKUP(A360,'Extra aflossing'!A:F,3,0)),0,VLOOKUP(A360,'Extra aflossing'!A:F,3,0))</f>
        <v>0</v>
      </c>
      <c r="F360" s="4">
        <f>IF(A360&lt;=Invoer!$B$20,IF(M359&gt;=0,IF(M359&gt;=$H$2,'Annuitair zonder gift'!I360-J360,M359-D360),0),0)</f>
        <v>0</v>
      </c>
      <c r="G360" s="4">
        <f>IF(M359*Invoer!$B$7/12&gt;=0,M359*Invoer!$B$7/12,0)</f>
        <v>0</v>
      </c>
      <c r="H360" s="4">
        <f>ABS(PMT(Invoer!$B$7/12,360-C360+1,IF(M359&gt;=0,M359,0),0))</f>
        <v>0</v>
      </c>
      <c r="I360" s="4">
        <f t="shared" si="45"/>
        <v>0</v>
      </c>
      <c r="J360" s="4">
        <f t="shared" si="46"/>
        <v>0</v>
      </c>
      <c r="K360" s="4">
        <f t="shared" si="49"/>
        <v>0</v>
      </c>
      <c r="L360" s="4">
        <f t="shared" si="50"/>
        <v>0</v>
      </c>
      <c r="M360" s="4">
        <f t="shared" si="53"/>
        <v>0</v>
      </c>
      <c r="N360" s="4">
        <f t="shared" si="51"/>
        <v>0</v>
      </c>
    </row>
    <row r="361" spans="1:14" x14ac:dyDescent="0.25">
      <c r="A361" s="15">
        <f t="shared" si="52"/>
        <v>52657</v>
      </c>
      <c r="B361">
        <f t="shared" si="47"/>
        <v>30</v>
      </c>
      <c r="C361">
        <v>360</v>
      </c>
      <c r="D361" s="4">
        <f t="shared" si="48"/>
        <v>0</v>
      </c>
      <c r="E361" s="4">
        <f>IF(ISNA(VLOOKUP(A361,'Extra aflossing'!A:F,3,0)),0,VLOOKUP(A361,'Extra aflossing'!A:F,3,0))</f>
        <v>0</v>
      </c>
      <c r="F361" s="4">
        <f>IF(A361&lt;=Invoer!$B$20,IF(M360&gt;=0,IF(M360&gt;=$H$2,'Annuitair zonder gift'!I361-J361,M360-D361),0),0)</f>
        <v>0</v>
      </c>
      <c r="G361" s="4">
        <f>IF(M360*Invoer!$B$7/12&gt;=0,M360*Invoer!$B$7/12,0)</f>
        <v>0</v>
      </c>
      <c r="H361" s="4">
        <f>ABS(PMT(Invoer!$B$7/12,360-C361+1,IF(M360&gt;=0,M360,0),0))</f>
        <v>0</v>
      </c>
      <c r="I361" s="4">
        <f t="shared" si="45"/>
        <v>0</v>
      </c>
      <c r="J361" s="4">
        <f t="shared" si="46"/>
        <v>0</v>
      </c>
      <c r="K361" s="4">
        <f t="shared" si="49"/>
        <v>0</v>
      </c>
      <c r="L361" s="4">
        <f t="shared" si="50"/>
        <v>0</v>
      </c>
      <c r="M361" s="4">
        <f t="shared" si="53"/>
        <v>0</v>
      </c>
      <c r="N361" s="4">
        <f t="shared" si="51"/>
        <v>0</v>
      </c>
    </row>
    <row r="362" spans="1:14" x14ac:dyDescent="0.25">
      <c r="A362" s="15"/>
    </row>
    <row r="363" spans="1:14" x14ac:dyDescent="0.25">
      <c r="A363" s="15"/>
    </row>
    <row r="364" spans="1:14" x14ac:dyDescent="0.25">
      <c r="A364" s="15"/>
    </row>
    <row r="365" spans="1:14" x14ac:dyDescent="0.25">
      <c r="A365" s="15"/>
    </row>
    <row r="366" spans="1:14" x14ac:dyDescent="0.25">
      <c r="A366" s="15"/>
    </row>
    <row r="367" spans="1:14" x14ac:dyDescent="0.25">
      <c r="A367" s="15"/>
    </row>
    <row r="368" spans="1:14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372"/>
  <sheetViews>
    <sheetView workbookViewId="0">
      <pane ySplit="1" topLeftCell="A338" activePane="bottomLeft" state="frozen"/>
      <selection pane="bottomLeft" activeCell="H2" sqref="H2"/>
    </sheetView>
  </sheetViews>
  <sheetFormatPr defaultRowHeight="15" x14ac:dyDescent="0.25"/>
  <cols>
    <col min="3" max="3" width="10.7109375" customWidth="1"/>
    <col min="4" max="4" width="10.7109375" style="4" customWidth="1"/>
    <col min="5" max="5" width="13.85546875" style="4" bestFit="1" customWidth="1"/>
    <col min="6" max="11" width="10.7109375" style="4" customWidth="1"/>
    <col min="12" max="12" width="12.42578125" style="4" bestFit="1" customWidth="1"/>
    <col min="15" max="15" width="10.42578125" bestFit="1" customWidth="1"/>
  </cols>
  <sheetData>
    <row r="1" spans="1:15" x14ac:dyDescent="0.25">
      <c r="A1" t="s">
        <v>80</v>
      </c>
      <c r="B1" t="s">
        <v>10</v>
      </c>
      <c r="C1" t="s">
        <v>5</v>
      </c>
      <c r="D1" s="4" t="s">
        <v>2</v>
      </c>
      <c r="E1" s="4" t="s">
        <v>86</v>
      </c>
      <c r="F1" s="4" t="s">
        <v>3</v>
      </c>
      <c r="G1" s="4" t="s">
        <v>8</v>
      </c>
      <c r="H1" s="4" t="s">
        <v>6</v>
      </c>
      <c r="I1" s="4" t="s">
        <v>7</v>
      </c>
      <c r="J1" s="4" t="s">
        <v>88</v>
      </c>
      <c r="K1" s="4" t="s">
        <v>89</v>
      </c>
      <c r="L1" s="4" t="s">
        <v>4</v>
      </c>
    </row>
    <row r="2" spans="1:15" x14ac:dyDescent="0.25">
      <c r="A2" s="15">
        <f>Invoer!B2</f>
        <v>41730</v>
      </c>
      <c r="B2">
        <f>CEILING(C2/12,1)</f>
        <v>1</v>
      </c>
      <c r="C2">
        <v>1</v>
      </c>
      <c r="D2" s="4">
        <f>G2-F2</f>
        <v>0</v>
      </c>
      <c r="F2" s="4">
        <f>Invoer!B3*Invoer!B7/12</f>
        <v>0</v>
      </c>
      <c r="G2" s="4">
        <f>ABS(PMT(Invoer!$B$7/12,360-C2+1,Invoer!$B$3,0))</f>
        <v>0</v>
      </c>
      <c r="H2" s="4">
        <f t="shared" ref="H2:H65" si="0">IF(F2-(Eigenwoningforfait/12)&lt;=0,0,(F2-(Eigenwoningforfait/12))*Belastingpercentage)</f>
        <v>0</v>
      </c>
      <c r="I2" s="4">
        <f>G2-H2</f>
        <v>0</v>
      </c>
      <c r="J2" s="4">
        <f>SUM(E2,G2)</f>
        <v>0</v>
      </c>
      <c r="K2" s="4">
        <f>J2-H2</f>
        <v>0</v>
      </c>
      <c r="L2" s="4">
        <f>Invoer!B3-D2-E2</f>
        <v>0</v>
      </c>
    </row>
    <row r="3" spans="1:15" x14ac:dyDescent="0.25">
      <c r="A3" s="15">
        <f>DATE(YEAR(A2),MONTH(A2)+1,DAY(A2))</f>
        <v>41760</v>
      </c>
      <c r="B3">
        <f t="shared" ref="B3:B66" si="1">CEILING(C3/12,1)</f>
        <v>1</v>
      </c>
      <c r="C3">
        <v>2</v>
      </c>
      <c r="D3" s="4">
        <f t="shared" ref="D3:D66" si="2">G3-F3</f>
        <v>0</v>
      </c>
      <c r="F3" s="4">
        <f>L2*Invoer!$B$7/12</f>
        <v>0</v>
      </c>
      <c r="G3" s="4">
        <f>ABS(PMT(Invoer!$B$7/12,360-C3+1,L2,0))</f>
        <v>0</v>
      </c>
      <c r="H3" s="4">
        <f t="shared" si="0"/>
        <v>0</v>
      </c>
      <c r="I3" s="4">
        <f t="shared" ref="I3:I66" si="3">G3-H3</f>
        <v>0</v>
      </c>
      <c r="J3" s="4">
        <f t="shared" ref="J3:J66" si="4">SUM(E3,G3)</f>
        <v>0</v>
      </c>
      <c r="K3" s="4">
        <f t="shared" ref="K3:K66" si="5">J3-H3</f>
        <v>0</v>
      </c>
      <c r="L3" s="4">
        <f>L2-D3-E3</f>
        <v>0</v>
      </c>
    </row>
    <row r="4" spans="1:15" x14ac:dyDescent="0.25">
      <c r="A4" s="15">
        <f t="shared" ref="A4:A67" si="6">DATE(YEAR(A3),MONTH(A3)+1,DAY(A3))</f>
        <v>41791</v>
      </c>
      <c r="B4">
        <f t="shared" si="1"/>
        <v>1</v>
      </c>
      <c r="C4">
        <v>3</v>
      </c>
      <c r="D4" s="4">
        <f t="shared" si="2"/>
        <v>0</v>
      </c>
      <c r="F4" s="4">
        <f>L3*Invoer!$B$7/12</f>
        <v>0</v>
      </c>
      <c r="G4" s="4">
        <f>ABS(PMT(Invoer!$B$7/12,360-C4+1,L3,0))</f>
        <v>0</v>
      </c>
      <c r="H4" s="4">
        <f t="shared" si="0"/>
        <v>0</v>
      </c>
      <c r="I4" s="4">
        <f t="shared" si="3"/>
        <v>0</v>
      </c>
      <c r="J4" s="4">
        <f t="shared" si="4"/>
        <v>0</v>
      </c>
      <c r="K4" s="4">
        <f t="shared" si="5"/>
        <v>0</v>
      </c>
      <c r="L4" s="4">
        <f t="shared" ref="L4:L67" si="7">L3-D4-E4</f>
        <v>0</v>
      </c>
      <c r="O4" s="4">
        <f>SUM(F2:F11)</f>
        <v>0</v>
      </c>
    </row>
    <row r="5" spans="1:15" x14ac:dyDescent="0.25">
      <c r="A5" s="15">
        <f t="shared" si="6"/>
        <v>41821</v>
      </c>
      <c r="B5">
        <f t="shared" si="1"/>
        <v>1</v>
      </c>
      <c r="C5">
        <v>4</v>
      </c>
      <c r="D5" s="4">
        <f t="shared" si="2"/>
        <v>0</v>
      </c>
      <c r="F5" s="4">
        <f>L4*Invoer!$B$7/12</f>
        <v>0</v>
      </c>
      <c r="G5" s="4">
        <f>ABS(PMT(Invoer!$B$7/12,360-C5+1,L4,0))</f>
        <v>0</v>
      </c>
      <c r="H5" s="4">
        <f t="shared" si="0"/>
        <v>0</v>
      </c>
      <c r="I5" s="4">
        <f t="shared" si="3"/>
        <v>0</v>
      </c>
      <c r="J5" s="4">
        <f t="shared" si="4"/>
        <v>0</v>
      </c>
      <c r="K5" s="4">
        <f t="shared" si="5"/>
        <v>0</v>
      </c>
      <c r="L5" s="4">
        <f t="shared" si="7"/>
        <v>0</v>
      </c>
    </row>
    <row r="6" spans="1:15" x14ac:dyDescent="0.25">
      <c r="A6" s="15">
        <f t="shared" si="6"/>
        <v>41852</v>
      </c>
      <c r="B6">
        <f t="shared" si="1"/>
        <v>1</v>
      </c>
      <c r="C6">
        <v>5</v>
      </c>
      <c r="D6" s="4">
        <f t="shared" si="2"/>
        <v>0</v>
      </c>
      <c r="F6" s="4">
        <f>L5*Invoer!$B$7/12</f>
        <v>0</v>
      </c>
      <c r="G6" s="4">
        <f>ABS(PMT(Invoer!$B$7/12,360-C6+1,L5,0))</f>
        <v>0</v>
      </c>
      <c r="H6" s="4">
        <f t="shared" si="0"/>
        <v>0</v>
      </c>
      <c r="I6" s="4">
        <f t="shared" si="3"/>
        <v>0</v>
      </c>
      <c r="J6" s="4">
        <f t="shared" si="4"/>
        <v>0</v>
      </c>
      <c r="K6" s="4">
        <f t="shared" si="5"/>
        <v>0</v>
      </c>
      <c r="L6" s="4">
        <f t="shared" si="7"/>
        <v>0</v>
      </c>
    </row>
    <row r="7" spans="1:15" x14ac:dyDescent="0.25">
      <c r="A7" s="15">
        <f t="shared" si="6"/>
        <v>41883</v>
      </c>
      <c r="B7">
        <f t="shared" si="1"/>
        <v>1</v>
      </c>
      <c r="C7">
        <v>6</v>
      </c>
      <c r="D7" s="4">
        <f t="shared" si="2"/>
        <v>0</v>
      </c>
      <c r="F7" s="4">
        <f>L6*Invoer!$B$7/12</f>
        <v>0</v>
      </c>
      <c r="G7" s="4">
        <f>ABS(PMT(Invoer!$B$7/12,360-C7+1,L6,0))</f>
        <v>0</v>
      </c>
      <c r="H7" s="4">
        <f t="shared" si="0"/>
        <v>0</v>
      </c>
      <c r="I7" s="4">
        <f t="shared" si="3"/>
        <v>0</v>
      </c>
      <c r="J7" s="4">
        <f t="shared" si="4"/>
        <v>0</v>
      </c>
      <c r="K7" s="4">
        <f t="shared" si="5"/>
        <v>0</v>
      </c>
      <c r="L7" s="4">
        <f t="shared" si="7"/>
        <v>0</v>
      </c>
    </row>
    <row r="8" spans="1:15" x14ac:dyDescent="0.25">
      <c r="A8" s="15">
        <f t="shared" si="6"/>
        <v>41913</v>
      </c>
      <c r="B8">
        <f t="shared" si="1"/>
        <v>1</v>
      </c>
      <c r="C8">
        <v>7</v>
      </c>
      <c r="D8" s="4">
        <f t="shared" si="2"/>
        <v>0</v>
      </c>
      <c r="F8" s="4">
        <f>L7*Invoer!$B$7/12</f>
        <v>0</v>
      </c>
      <c r="G8" s="4">
        <f>ABS(PMT(Invoer!$B$7/12,360-C8+1,L7,0))</f>
        <v>0</v>
      </c>
      <c r="H8" s="4">
        <f t="shared" si="0"/>
        <v>0</v>
      </c>
      <c r="I8" s="4">
        <f t="shared" si="3"/>
        <v>0</v>
      </c>
      <c r="J8" s="4">
        <f t="shared" si="4"/>
        <v>0</v>
      </c>
      <c r="K8" s="4">
        <f t="shared" si="5"/>
        <v>0</v>
      </c>
      <c r="L8" s="4">
        <f t="shared" si="7"/>
        <v>0</v>
      </c>
    </row>
    <row r="9" spans="1:15" x14ac:dyDescent="0.25">
      <c r="A9" s="15">
        <f t="shared" si="6"/>
        <v>41944</v>
      </c>
      <c r="B9">
        <f t="shared" si="1"/>
        <v>1</v>
      </c>
      <c r="C9">
        <v>8</v>
      </c>
      <c r="D9" s="4">
        <f t="shared" si="2"/>
        <v>0</v>
      </c>
      <c r="F9" s="4">
        <f>L8*Invoer!$B$7/12</f>
        <v>0</v>
      </c>
      <c r="G9" s="4">
        <f>ABS(PMT(Invoer!$B$7/12,360-C9+1,L8,0))</f>
        <v>0</v>
      </c>
      <c r="H9" s="4">
        <f t="shared" si="0"/>
        <v>0</v>
      </c>
      <c r="I9" s="4">
        <f t="shared" si="3"/>
        <v>0</v>
      </c>
      <c r="J9" s="4">
        <f t="shared" si="4"/>
        <v>0</v>
      </c>
      <c r="K9" s="4">
        <f t="shared" si="5"/>
        <v>0</v>
      </c>
      <c r="L9" s="4">
        <f t="shared" si="7"/>
        <v>0</v>
      </c>
    </row>
    <row r="10" spans="1:15" x14ac:dyDescent="0.25">
      <c r="A10" s="15">
        <f t="shared" si="6"/>
        <v>41974</v>
      </c>
      <c r="B10">
        <f t="shared" si="1"/>
        <v>1</v>
      </c>
      <c r="C10">
        <v>9</v>
      </c>
      <c r="D10" s="4">
        <f t="shared" si="2"/>
        <v>0</v>
      </c>
      <c r="F10" s="4">
        <f>L9*Invoer!$B$7/12</f>
        <v>0</v>
      </c>
      <c r="G10" s="4">
        <f>ABS(PMT(Invoer!$B$7/12,360-C10+1,L9,0))</f>
        <v>0</v>
      </c>
      <c r="H10" s="4">
        <f t="shared" si="0"/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  <c r="L10" s="4">
        <f t="shared" si="7"/>
        <v>0</v>
      </c>
    </row>
    <row r="11" spans="1:15" x14ac:dyDescent="0.25">
      <c r="A11" s="15">
        <f t="shared" si="6"/>
        <v>42005</v>
      </c>
      <c r="B11">
        <f t="shared" si="1"/>
        <v>1</v>
      </c>
      <c r="C11">
        <v>10</v>
      </c>
      <c r="D11" s="4">
        <f t="shared" si="2"/>
        <v>0</v>
      </c>
      <c r="F11" s="4">
        <f>L10*Invoer!$B$7/12</f>
        <v>0</v>
      </c>
      <c r="G11" s="4">
        <f>ABS(PMT(Invoer!$B$7/12,360-C11+1,L10,0))</f>
        <v>0</v>
      </c>
      <c r="H11" s="4">
        <f t="shared" si="0"/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  <c r="L11" s="4">
        <f t="shared" si="7"/>
        <v>0</v>
      </c>
    </row>
    <row r="12" spans="1:15" x14ac:dyDescent="0.25">
      <c r="A12" s="15">
        <f t="shared" si="6"/>
        <v>42036</v>
      </c>
      <c r="B12">
        <f t="shared" si="1"/>
        <v>1</v>
      </c>
      <c r="C12">
        <v>11</v>
      </c>
      <c r="D12" s="4">
        <f t="shared" si="2"/>
        <v>0</v>
      </c>
      <c r="F12" s="4">
        <f>L11*Invoer!$B$7/12</f>
        <v>0</v>
      </c>
      <c r="G12" s="4">
        <f>ABS(PMT(Invoer!$B$7/12,360-C12+1,L11,0))</f>
        <v>0</v>
      </c>
      <c r="H12" s="4">
        <f t="shared" si="0"/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  <c r="L12" s="4">
        <f t="shared" si="7"/>
        <v>0</v>
      </c>
    </row>
    <row r="13" spans="1:15" x14ac:dyDescent="0.25">
      <c r="A13" s="15">
        <f t="shared" si="6"/>
        <v>42064</v>
      </c>
      <c r="B13">
        <f t="shared" si="1"/>
        <v>1</v>
      </c>
      <c r="C13">
        <v>12</v>
      </c>
      <c r="D13" s="4">
        <f t="shared" si="2"/>
        <v>0</v>
      </c>
      <c r="F13" s="4">
        <f>L12*Invoer!$B$7/12</f>
        <v>0</v>
      </c>
      <c r="G13" s="4">
        <f>ABS(PMT(Invoer!$B$7/12,360-C13+1,L12,0))</f>
        <v>0</v>
      </c>
      <c r="H13" s="4">
        <f t="shared" si="0"/>
        <v>0</v>
      </c>
      <c r="I13" s="4">
        <f t="shared" si="3"/>
        <v>0</v>
      </c>
      <c r="J13" s="4">
        <f t="shared" si="4"/>
        <v>0</v>
      </c>
      <c r="K13" s="4">
        <f t="shared" si="5"/>
        <v>0</v>
      </c>
      <c r="L13" s="4">
        <f t="shared" si="7"/>
        <v>0</v>
      </c>
    </row>
    <row r="14" spans="1:15" x14ac:dyDescent="0.25">
      <c r="A14" s="15">
        <f t="shared" si="6"/>
        <v>42095</v>
      </c>
      <c r="B14">
        <f t="shared" si="1"/>
        <v>2</v>
      </c>
      <c r="C14">
        <v>13</v>
      </c>
      <c r="D14" s="4">
        <f t="shared" si="2"/>
        <v>0</v>
      </c>
      <c r="F14" s="4">
        <f>L13*Invoer!$B$7/12</f>
        <v>0</v>
      </c>
      <c r="G14" s="4">
        <f>ABS(PMT(Invoer!$B$7/12,360-C14+1,L13,0))</f>
        <v>0</v>
      </c>
      <c r="H14" s="4">
        <f t="shared" si="0"/>
        <v>0</v>
      </c>
      <c r="I14" s="4">
        <f t="shared" si="3"/>
        <v>0</v>
      </c>
      <c r="J14" s="4">
        <f t="shared" si="4"/>
        <v>0</v>
      </c>
      <c r="K14" s="4">
        <f t="shared" si="5"/>
        <v>0</v>
      </c>
      <c r="L14" s="4">
        <f t="shared" si="7"/>
        <v>0</v>
      </c>
    </row>
    <row r="15" spans="1:15" x14ac:dyDescent="0.25">
      <c r="A15" s="15">
        <f>DATE(YEAR(A14),MONTH(A14)+1,DAY(A14))</f>
        <v>42125</v>
      </c>
      <c r="B15">
        <f t="shared" si="1"/>
        <v>2</v>
      </c>
      <c r="C15">
        <v>14</v>
      </c>
      <c r="D15" s="4">
        <f t="shared" si="2"/>
        <v>0</v>
      </c>
      <c r="F15" s="4">
        <f>L14*Invoer!$B$7/12</f>
        <v>0</v>
      </c>
      <c r="G15" s="4">
        <f>ABS(PMT(Invoer!$B$7/12,360-C15+1,L14,0))</f>
        <v>0</v>
      </c>
      <c r="H15" s="4">
        <f t="shared" si="0"/>
        <v>0</v>
      </c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7"/>
        <v>0</v>
      </c>
    </row>
    <row r="16" spans="1:15" x14ac:dyDescent="0.25">
      <c r="A16" s="15">
        <f t="shared" si="6"/>
        <v>42156</v>
      </c>
      <c r="B16">
        <f t="shared" si="1"/>
        <v>2</v>
      </c>
      <c r="C16">
        <v>15</v>
      </c>
      <c r="D16" s="4">
        <f t="shared" si="2"/>
        <v>0</v>
      </c>
      <c r="F16" s="4">
        <f>L15*Invoer!$B$7/12</f>
        <v>0</v>
      </c>
      <c r="G16" s="4">
        <f>ABS(PMT(Invoer!$B$7/12,360-C16+1,L15,0))</f>
        <v>0</v>
      </c>
      <c r="H16" s="4">
        <f t="shared" si="0"/>
        <v>0</v>
      </c>
      <c r="I16" s="4">
        <f t="shared" si="3"/>
        <v>0</v>
      </c>
      <c r="J16" s="4">
        <f t="shared" si="4"/>
        <v>0</v>
      </c>
      <c r="K16" s="4">
        <f t="shared" si="5"/>
        <v>0</v>
      </c>
      <c r="L16" s="4">
        <f t="shared" si="7"/>
        <v>0</v>
      </c>
    </row>
    <row r="17" spans="1:12" x14ac:dyDescent="0.25">
      <c r="A17" s="15">
        <f t="shared" si="6"/>
        <v>42186</v>
      </c>
      <c r="B17">
        <f t="shared" si="1"/>
        <v>2</v>
      </c>
      <c r="C17">
        <v>16</v>
      </c>
      <c r="D17" s="4">
        <f t="shared" si="2"/>
        <v>0</v>
      </c>
      <c r="F17" s="4">
        <f>L16*Invoer!$B$7/12</f>
        <v>0</v>
      </c>
      <c r="G17" s="4">
        <f>ABS(PMT(Invoer!$B$7/12,360-C17+1,L16,0))</f>
        <v>0</v>
      </c>
      <c r="H17" s="4">
        <f t="shared" si="0"/>
        <v>0</v>
      </c>
      <c r="I17" s="4">
        <f t="shared" si="3"/>
        <v>0</v>
      </c>
      <c r="J17" s="4">
        <f t="shared" si="4"/>
        <v>0</v>
      </c>
      <c r="K17" s="4">
        <f t="shared" si="5"/>
        <v>0</v>
      </c>
      <c r="L17" s="4">
        <f t="shared" si="7"/>
        <v>0</v>
      </c>
    </row>
    <row r="18" spans="1:12" x14ac:dyDescent="0.25">
      <c r="A18" s="15">
        <f t="shared" si="6"/>
        <v>42217</v>
      </c>
      <c r="B18">
        <f t="shared" si="1"/>
        <v>2</v>
      </c>
      <c r="C18">
        <v>17</v>
      </c>
      <c r="D18" s="4">
        <f t="shared" si="2"/>
        <v>0</v>
      </c>
      <c r="F18" s="4">
        <f>L17*Invoer!$B$7/12</f>
        <v>0</v>
      </c>
      <c r="G18" s="4">
        <f>ABS(PMT(Invoer!$B$7/12,360-C18+1,L17,0))</f>
        <v>0</v>
      </c>
      <c r="H18" s="4">
        <f t="shared" si="0"/>
        <v>0</v>
      </c>
      <c r="I18" s="4">
        <f t="shared" si="3"/>
        <v>0</v>
      </c>
      <c r="J18" s="4">
        <f t="shared" si="4"/>
        <v>0</v>
      </c>
      <c r="K18" s="4">
        <f t="shared" si="5"/>
        <v>0</v>
      </c>
      <c r="L18" s="4">
        <f t="shared" si="7"/>
        <v>0</v>
      </c>
    </row>
    <row r="19" spans="1:12" x14ac:dyDescent="0.25">
      <c r="A19" s="15">
        <f t="shared" si="6"/>
        <v>42248</v>
      </c>
      <c r="B19">
        <f t="shared" si="1"/>
        <v>2</v>
      </c>
      <c r="C19">
        <v>18</v>
      </c>
      <c r="D19" s="4">
        <f t="shared" si="2"/>
        <v>0</v>
      </c>
      <c r="F19" s="4">
        <f>L18*Invoer!$B$7/12</f>
        <v>0</v>
      </c>
      <c r="G19" s="4">
        <f>ABS(PMT(Invoer!$B$7/12,360-C19+1,L18,0))</f>
        <v>0</v>
      </c>
      <c r="H19" s="4">
        <f t="shared" si="0"/>
        <v>0</v>
      </c>
      <c r="I19" s="4">
        <f t="shared" si="3"/>
        <v>0</v>
      </c>
      <c r="J19" s="4">
        <f t="shared" si="4"/>
        <v>0</v>
      </c>
      <c r="K19" s="4">
        <f t="shared" si="5"/>
        <v>0</v>
      </c>
      <c r="L19" s="4">
        <f t="shared" si="7"/>
        <v>0</v>
      </c>
    </row>
    <row r="20" spans="1:12" x14ac:dyDescent="0.25">
      <c r="A20" s="15">
        <f t="shared" si="6"/>
        <v>42278</v>
      </c>
      <c r="B20">
        <f t="shared" si="1"/>
        <v>2</v>
      </c>
      <c r="C20">
        <v>19</v>
      </c>
      <c r="D20" s="4">
        <f t="shared" si="2"/>
        <v>0</v>
      </c>
      <c r="F20" s="4">
        <f>L19*Invoer!$B$7/12</f>
        <v>0</v>
      </c>
      <c r="G20" s="4">
        <f>ABS(PMT(Invoer!$B$7/12,360-C20+1,L19,0))</f>
        <v>0</v>
      </c>
      <c r="H20" s="4">
        <f t="shared" si="0"/>
        <v>0</v>
      </c>
      <c r="I20" s="4">
        <f t="shared" si="3"/>
        <v>0</v>
      </c>
      <c r="J20" s="4">
        <f t="shared" si="4"/>
        <v>0</v>
      </c>
      <c r="K20" s="4">
        <f t="shared" si="5"/>
        <v>0</v>
      </c>
      <c r="L20" s="4">
        <f t="shared" si="7"/>
        <v>0</v>
      </c>
    </row>
    <row r="21" spans="1:12" x14ac:dyDescent="0.25">
      <c r="A21" s="15">
        <f t="shared" si="6"/>
        <v>42309</v>
      </c>
      <c r="B21">
        <f t="shared" si="1"/>
        <v>2</v>
      </c>
      <c r="C21">
        <v>20</v>
      </c>
      <c r="D21" s="4">
        <f t="shared" si="2"/>
        <v>0</v>
      </c>
      <c r="F21" s="4">
        <f>L20*Invoer!$B$7/12</f>
        <v>0</v>
      </c>
      <c r="G21" s="4">
        <f>ABS(PMT(Invoer!$B$7/12,360-C21+1,L20,0))</f>
        <v>0</v>
      </c>
      <c r="H21" s="4">
        <f t="shared" si="0"/>
        <v>0</v>
      </c>
      <c r="I21" s="4">
        <f t="shared" si="3"/>
        <v>0</v>
      </c>
      <c r="J21" s="4">
        <f t="shared" si="4"/>
        <v>0</v>
      </c>
      <c r="K21" s="4">
        <f t="shared" si="5"/>
        <v>0</v>
      </c>
      <c r="L21" s="4">
        <f t="shared" si="7"/>
        <v>0</v>
      </c>
    </row>
    <row r="22" spans="1:12" x14ac:dyDescent="0.25">
      <c r="A22" s="15">
        <f t="shared" si="6"/>
        <v>42339</v>
      </c>
      <c r="B22">
        <f t="shared" si="1"/>
        <v>2</v>
      </c>
      <c r="C22">
        <v>21</v>
      </c>
      <c r="D22" s="4">
        <f t="shared" si="2"/>
        <v>0</v>
      </c>
      <c r="F22" s="4">
        <f>L21*Invoer!$B$7/12</f>
        <v>0</v>
      </c>
      <c r="G22" s="4">
        <f>ABS(PMT(Invoer!$B$7/12,360-C22+1,L21,0))</f>
        <v>0</v>
      </c>
      <c r="H22" s="4">
        <f t="shared" si="0"/>
        <v>0</v>
      </c>
      <c r="I22" s="4">
        <f t="shared" si="3"/>
        <v>0</v>
      </c>
      <c r="J22" s="4">
        <f t="shared" si="4"/>
        <v>0</v>
      </c>
      <c r="K22" s="4">
        <f t="shared" si="5"/>
        <v>0</v>
      </c>
      <c r="L22" s="4">
        <f t="shared" si="7"/>
        <v>0</v>
      </c>
    </row>
    <row r="23" spans="1:12" x14ac:dyDescent="0.25">
      <c r="A23" s="15">
        <f t="shared" si="6"/>
        <v>42370</v>
      </c>
      <c r="B23">
        <f t="shared" si="1"/>
        <v>2</v>
      </c>
      <c r="C23">
        <v>22</v>
      </c>
      <c r="D23" s="4">
        <f t="shared" si="2"/>
        <v>0</v>
      </c>
      <c r="F23" s="4">
        <f>L22*Invoer!$B$7/12</f>
        <v>0</v>
      </c>
      <c r="G23" s="4">
        <f>ABS(PMT(Invoer!$B$7/12,360-C23+1,L22,0))</f>
        <v>0</v>
      </c>
      <c r="H23" s="4">
        <f t="shared" si="0"/>
        <v>0</v>
      </c>
      <c r="I23" s="4">
        <f t="shared" si="3"/>
        <v>0</v>
      </c>
      <c r="J23" s="4">
        <f t="shared" si="4"/>
        <v>0</v>
      </c>
      <c r="K23" s="4">
        <f t="shared" si="5"/>
        <v>0</v>
      </c>
      <c r="L23" s="4">
        <f t="shared" si="7"/>
        <v>0</v>
      </c>
    </row>
    <row r="24" spans="1:12" x14ac:dyDescent="0.25">
      <c r="A24" s="15">
        <f t="shared" si="6"/>
        <v>42401</v>
      </c>
      <c r="B24">
        <f t="shared" si="1"/>
        <v>2</v>
      </c>
      <c r="C24">
        <v>23</v>
      </c>
      <c r="D24" s="4">
        <f t="shared" si="2"/>
        <v>0</v>
      </c>
      <c r="F24" s="4">
        <f>L23*Invoer!$B$7/12</f>
        <v>0</v>
      </c>
      <c r="G24" s="4">
        <f>ABS(PMT(Invoer!$B$7/12,360-C24+1,L23,0))</f>
        <v>0</v>
      </c>
      <c r="H24" s="4">
        <f t="shared" si="0"/>
        <v>0</v>
      </c>
      <c r="I24" s="4">
        <f t="shared" si="3"/>
        <v>0</v>
      </c>
      <c r="J24" s="4">
        <f t="shared" si="4"/>
        <v>0</v>
      </c>
      <c r="K24" s="4">
        <f t="shared" si="5"/>
        <v>0</v>
      </c>
      <c r="L24" s="4">
        <f t="shared" si="7"/>
        <v>0</v>
      </c>
    </row>
    <row r="25" spans="1:12" x14ac:dyDescent="0.25">
      <c r="A25" s="15">
        <f t="shared" si="6"/>
        <v>42430</v>
      </c>
      <c r="B25">
        <f t="shared" si="1"/>
        <v>2</v>
      </c>
      <c r="C25">
        <v>24</v>
      </c>
      <c r="D25" s="4">
        <f t="shared" si="2"/>
        <v>0</v>
      </c>
      <c r="F25" s="4">
        <f>L24*Invoer!$B$7/12</f>
        <v>0</v>
      </c>
      <c r="G25" s="4">
        <f>ABS(PMT(Invoer!$B$7/12,360-C25+1,L24,0))</f>
        <v>0</v>
      </c>
      <c r="H25" s="4">
        <f t="shared" si="0"/>
        <v>0</v>
      </c>
      <c r="I25" s="4">
        <f t="shared" si="3"/>
        <v>0</v>
      </c>
      <c r="J25" s="4">
        <f t="shared" si="4"/>
        <v>0</v>
      </c>
      <c r="K25" s="4">
        <f t="shared" si="5"/>
        <v>0</v>
      </c>
      <c r="L25" s="4">
        <f t="shared" si="7"/>
        <v>0</v>
      </c>
    </row>
    <row r="26" spans="1:12" x14ac:dyDescent="0.25">
      <c r="A26" s="15">
        <f t="shared" si="6"/>
        <v>42461</v>
      </c>
      <c r="B26">
        <f t="shared" si="1"/>
        <v>3</v>
      </c>
      <c r="C26">
        <v>25</v>
      </c>
      <c r="D26" s="4">
        <f t="shared" si="2"/>
        <v>0</v>
      </c>
      <c r="F26" s="4">
        <f>L25*Invoer!$B$7/12</f>
        <v>0</v>
      </c>
      <c r="G26" s="4">
        <f>ABS(PMT(Invoer!$B$7/12,360-C26+1,L25,0))</f>
        <v>0</v>
      </c>
      <c r="H26" s="4">
        <f t="shared" si="0"/>
        <v>0</v>
      </c>
      <c r="I26" s="4">
        <f t="shared" si="3"/>
        <v>0</v>
      </c>
      <c r="J26" s="4">
        <f t="shared" si="4"/>
        <v>0</v>
      </c>
      <c r="K26" s="4">
        <f t="shared" si="5"/>
        <v>0</v>
      </c>
      <c r="L26" s="4">
        <f t="shared" si="7"/>
        <v>0</v>
      </c>
    </row>
    <row r="27" spans="1:12" x14ac:dyDescent="0.25">
      <c r="A27" s="15">
        <f t="shared" si="6"/>
        <v>42491</v>
      </c>
      <c r="B27">
        <f t="shared" si="1"/>
        <v>3</v>
      </c>
      <c r="C27">
        <v>26</v>
      </c>
      <c r="D27" s="4">
        <f t="shared" si="2"/>
        <v>0</v>
      </c>
      <c r="F27" s="4">
        <f>L26*Invoer!$B$7/12</f>
        <v>0</v>
      </c>
      <c r="G27" s="4">
        <f>ABS(PMT(Invoer!$B$7/12,360-C27+1,L26,0))</f>
        <v>0</v>
      </c>
      <c r="H27" s="4">
        <f t="shared" si="0"/>
        <v>0</v>
      </c>
      <c r="I27" s="4">
        <f t="shared" si="3"/>
        <v>0</v>
      </c>
      <c r="J27" s="4">
        <f t="shared" si="4"/>
        <v>0</v>
      </c>
      <c r="K27" s="4">
        <f t="shared" si="5"/>
        <v>0</v>
      </c>
      <c r="L27" s="4">
        <f t="shared" si="7"/>
        <v>0</v>
      </c>
    </row>
    <row r="28" spans="1:12" x14ac:dyDescent="0.25">
      <c r="A28" s="15">
        <f t="shared" si="6"/>
        <v>42522</v>
      </c>
      <c r="B28">
        <f t="shared" si="1"/>
        <v>3</v>
      </c>
      <c r="C28">
        <v>27</v>
      </c>
      <c r="D28" s="4">
        <f t="shared" si="2"/>
        <v>0</v>
      </c>
      <c r="F28" s="4">
        <f>L27*Invoer!$B$7/12</f>
        <v>0</v>
      </c>
      <c r="G28" s="4">
        <f>ABS(PMT(Invoer!$B$7/12,360-C28+1,L27,0))</f>
        <v>0</v>
      </c>
      <c r="H28" s="4">
        <f t="shared" si="0"/>
        <v>0</v>
      </c>
      <c r="I28" s="4">
        <f t="shared" si="3"/>
        <v>0</v>
      </c>
      <c r="J28" s="4">
        <f t="shared" si="4"/>
        <v>0</v>
      </c>
      <c r="K28" s="4">
        <f t="shared" si="5"/>
        <v>0</v>
      </c>
      <c r="L28" s="4">
        <f t="shared" si="7"/>
        <v>0</v>
      </c>
    </row>
    <row r="29" spans="1:12" x14ac:dyDescent="0.25">
      <c r="A29" s="15">
        <f t="shared" si="6"/>
        <v>42552</v>
      </c>
      <c r="B29">
        <f t="shared" si="1"/>
        <v>3</v>
      </c>
      <c r="C29">
        <v>28</v>
      </c>
      <c r="D29" s="4">
        <f t="shared" si="2"/>
        <v>0</v>
      </c>
      <c r="F29" s="4">
        <f>L28*Invoer!$B$7/12</f>
        <v>0</v>
      </c>
      <c r="G29" s="4">
        <f>ABS(PMT(Invoer!$B$7/12,360-C29+1,L28,0))</f>
        <v>0</v>
      </c>
      <c r="H29" s="4">
        <f t="shared" si="0"/>
        <v>0</v>
      </c>
      <c r="I29" s="4">
        <f t="shared" si="3"/>
        <v>0</v>
      </c>
      <c r="J29" s="4">
        <f t="shared" si="4"/>
        <v>0</v>
      </c>
      <c r="K29" s="4">
        <f t="shared" si="5"/>
        <v>0</v>
      </c>
      <c r="L29" s="4">
        <f t="shared" si="7"/>
        <v>0</v>
      </c>
    </row>
    <row r="30" spans="1:12" x14ac:dyDescent="0.25">
      <c r="A30" s="15">
        <f t="shared" si="6"/>
        <v>42583</v>
      </c>
      <c r="B30">
        <f t="shared" si="1"/>
        <v>3</v>
      </c>
      <c r="C30">
        <v>29</v>
      </c>
      <c r="D30" s="4">
        <f t="shared" si="2"/>
        <v>0</v>
      </c>
      <c r="F30" s="4">
        <f>L29*Invoer!$B$7/12</f>
        <v>0</v>
      </c>
      <c r="G30" s="4">
        <f>ABS(PMT(Invoer!$B$7/12,360-C30+1,L29,0))</f>
        <v>0</v>
      </c>
      <c r="H30" s="4">
        <f t="shared" si="0"/>
        <v>0</v>
      </c>
      <c r="I30" s="4">
        <f t="shared" si="3"/>
        <v>0</v>
      </c>
      <c r="J30" s="4">
        <f t="shared" si="4"/>
        <v>0</v>
      </c>
      <c r="K30" s="4">
        <f t="shared" si="5"/>
        <v>0</v>
      </c>
      <c r="L30" s="4">
        <f t="shared" si="7"/>
        <v>0</v>
      </c>
    </row>
    <row r="31" spans="1:12" x14ac:dyDescent="0.25">
      <c r="A31" s="15">
        <f t="shared" si="6"/>
        <v>42614</v>
      </c>
      <c r="B31">
        <f t="shared" si="1"/>
        <v>3</v>
      </c>
      <c r="C31">
        <v>30</v>
      </c>
      <c r="D31" s="4">
        <f t="shared" si="2"/>
        <v>0</v>
      </c>
      <c r="F31" s="4">
        <f>L30*Invoer!$B$7/12</f>
        <v>0</v>
      </c>
      <c r="G31" s="4">
        <f>ABS(PMT(Invoer!$B$7/12,360-C31+1,L30,0))</f>
        <v>0</v>
      </c>
      <c r="H31" s="4">
        <f t="shared" si="0"/>
        <v>0</v>
      </c>
      <c r="I31" s="4">
        <f t="shared" si="3"/>
        <v>0</v>
      </c>
      <c r="J31" s="4">
        <f t="shared" si="4"/>
        <v>0</v>
      </c>
      <c r="K31" s="4">
        <f t="shared" si="5"/>
        <v>0</v>
      </c>
      <c r="L31" s="4">
        <f t="shared" si="7"/>
        <v>0</v>
      </c>
    </row>
    <row r="32" spans="1:12" x14ac:dyDescent="0.25">
      <c r="A32" s="15">
        <f t="shared" si="6"/>
        <v>42644</v>
      </c>
      <c r="B32">
        <f t="shared" si="1"/>
        <v>3</v>
      </c>
      <c r="C32">
        <v>31</v>
      </c>
      <c r="D32" s="4">
        <f t="shared" si="2"/>
        <v>0</v>
      </c>
      <c r="F32" s="4">
        <f>L31*Invoer!$B$7/12</f>
        <v>0</v>
      </c>
      <c r="G32" s="4">
        <f>ABS(PMT(Invoer!$B$7/12,360-C32+1,L31,0))</f>
        <v>0</v>
      </c>
      <c r="H32" s="4">
        <f t="shared" si="0"/>
        <v>0</v>
      </c>
      <c r="I32" s="4">
        <f t="shared" si="3"/>
        <v>0</v>
      </c>
      <c r="J32" s="4">
        <f t="shared" si="4"/>
        <v>0</v>
      </c>
      <c r="K32" s="4">
        <f t="shared" si="5"/>
        <v>0</v>
      </c>
      <c r="L32" s="4">
        <f t="shared" si="7"/>
        <v>0</v>
      </c>
    </row>
    <row r="33" spans="1:12" x14ac:dyDescent="0.25">
      <c r="A33" s="15">
        <f t="shared" si="6"/>
        <v>42675</v>
      </c>
      <c r="B33">
        <f t="shared" si="1"/>
        <v>3</v>
      </c>
      <c r="C33">
        <v>32</v>
      </c>
      <c r="D33" s="4">
        <f t="shared" si="2"/>
        <v>0</v>
      </c>
      <c r="F33" s="4">
        <f>L32*Invoer!$B$7/12</f>
        <v>0</v>
      </c>
      <c r="G33" s="4">
        <f>ABS(PMT(Invoer!$B$7/12,360-C33+1,L32,0))</f>
        <v>0</v>
      </c>
      <c r="H33" s="4">
        <f t="shared" si="0"/>
        <v>0</v>
      </c>
      <c r="I33" s="4">
        <f t="shared" si="3"/>
        <v>0</v>
      </c>
      <c r="J33" s="4">
        <f t="shared" si="4"/>
        <v>0</v>
      </c>
      <c r="K33" s="4">
        <f t="shared" si="5"/>
        <v>0</v>
      </c>
      <c r="L33" s="4">
        <f t="shared" si="7"/>
        <v>0</v>
      </c>
    </row>
    <row r="34" spans="1:12" x14ac:dyDescent="0.25">
      <c r="A34" s="15">
        <f t="shared" si="6"/>
        <v>42705</v>
      </c>
      <c r="B34">
        <f t="shared" si="1"/>
        <v>3</v>
      </c>
      <c r="C34">
        <v>33</v>
      </c>
      <c r="D34" s="4">
        <f t="shared" si="2"/>
        <v>0</v>
      </c>
      <c r="F34" s="4">
        <f>L33*Invoer!$B$7/12</f>
        <v>0</v>
      </c>
      <c r="G34" s="4">
        <f>ABS(PMT(Invoer!$B$7/12,360-C34+1,L33,0))</f>
        <v>0</v>
      </c>
      <c r="H34" s="4">
        <f t="shared" si="0"/>
        <v>0</v>
      </c>
      <c r="I34" s="4">
        <f t="shared" si="3"/>
        <v>0</v>
      </c>
      <c r="J34" s="4">
        <f t="shared" si="4"/>
        <v>0</v>
      </c>
      <c r="K34" s="4">
        <f t="shared" si="5"/>
        <v>0</v>
      </c>
      <c r="L34" s="4">
        <f t="shared" si="7"/>
        <v>0</v>
      </c>
    </row>
    <row r="35" spans="1:12" x14ac:dyDescent="0.25">
      <c r="A35" s="15">
        <f t="shared" si="6"/>
        <v>42736</v>
      </c>
      <c r="B35">
        <f t="shared" si="1"/>
        <v>3</v>
      </c>
      <c r="C35">
        <v>34</v>
      </c>
      <c r="D35" s="4">
        <f t="shared" si="2"/>
        <v>0</v>
      </c>
      <c r="F35" s="4">
        <f>L34*Invoer!$B$7/12</f>
        <v>0</v>
      </c>
      <c r="G35" s="4">
        <f>ABS(PMT(Invoer!$B$7/12,360-C35+1,L34,0))</f>
        <v>0</v>
      </c>
      <c r="H35" s="4">
        <f t="shared" si="0"/>
        <v>0</v>
      </c>
      <c r="I35" s="4">
        <f t="shared" si="3"/>
        <v>0</v>
      </c>
      <c r="J35" s="4">
        <f t="shared" si="4"/>
        <v>0</v>
      </c>
      <c r="K35" s="4">
        <f t="shared" si="5"/>
        <v>0</v>
      </c>
      <c r="L35" s="4">
        <f t="shared" si="7"/>
        <v>0</v>
      </c>
    </row>
    <row r="36" spans="1:12" x14ac:dyDescent="0.25">
      <c r="A36" s="15">
        <f t="shared" si="6"/>
        <v>42767</v>
      </c>
      <c r="B36">
        <f t="shared" si="1"/>
        <v>3</v>
      </c>
      <c r="C36">
        <v>35</v>
      </c>
      <c r="D36" s="4">
        <f t="shared" si="2"/>
        <v>0</v>
      </c>
      <c r="F36" s="4">
        <f>L35*Invoer!$B$7/12</f>
        <v>0</v>
      </c>
      <c r="G36" s="4">
        <f>ABS(PMT(Invoer!$B$7/12,360-C36+1,L35,0))</f>
        <v>0</v>
      </c>
      <c r="H36" s="4">
        <f t="shared" si="0"/>
        <v>0</v>
      </c>
      <c r="I36" s="4">
        <f t="shared" si="3"/>
        <v>0</v>
      </c>
      <c r="J36" s="4">
        <f t="shared" si="4"/>
        <v>0</v>
      </c>
      <c r="K36" s="4">
        <f t="shared" si="5"/>
        <v>0</v>
      </c>
      <c r="L36" s="4">
        <f t="shared" si="7"/>
        <v>0</v>
      </c>
    </row>
    <row r="37" spans="1:12" x14ac:dyDescent="0.25">
      <c r="A37" s="15">
        <f t="shared" si="6"/>
        <v>42795</v>
      </c>
      <c r="B37">
        <f t="shared" si="1"/>
        <v>3</v>
      </c>
      <c r="C37">
        <v>36</v>
      </c>
      <c r="D37" s="4">
        <f t="shared" si="2"/>
        <v>0</v>
      </c>
      <c r="F37" s="4">
        <f>L36*Invoer!$B$7/12</f>
        <v>0</v>
      </c>
      <c r="G37" s="4">
        <f>ABS(PMT(Invoer!$B$7/12,360-C37+1,L36,0))</f>
        <v>0</v>
      </c>
      <c r="H37" s="4">
        <f t="shared" si="0"/>
        <v>0</v>
      </c>
      <c r="I37" s="4">
        <f t="shared" si="3"/>
        <v>0</v>
      </c>
      <c r="J37" s="4">
        <f t="shared" si="4"/>
        <v>0</v>
      </c>
      <c r="K37" s="4">
        <f t="shared" si="5"/>
        <v>0</v>
      </c>
      <c r="L37" s="4">
        <f t="shared" si="7"/>
        <v>0</v>
      </c>
    </row>
    <row r="38" spans="1:12" x14ac:dyDescent="0.25">
      <c r="A38" s="15">
        <f t="shared" si="6"/>
        <v>42826</v>
      </c>
      <c r="B38">
        <f t="shared" si="1"/>
        <v>4</v>
      </c>
      <c r="C38">
        <v>37</v>
      </c>
      <c r="D38" s="4">
        <f t="shared" si="2"/>
        <v>0</v>
      </c>
      <c r="F38" s="4">
        <f>L37*Invoer!$B$7/12</f>
        <v>0</v>
      </c>
      <c r="G38" s="4">
        <f>ABS(PMT(Invoer!$B$7/12,360-C38+1,L37,0))</f>
        <v>0</v>
      </c>
      <c r="H38" s="4">
        <f t="shared" si="0"/>
        <v>0</v>
      </c>
      <c r="I38" s="4">
        <f t="shared" si="3"/>
        <v>0</v>
      </c>
      <c r="J38" s="4">
        <f t="shared" si="4"/>
        <v>0</v>
      </c>
      <c r="K38" s="4">
        <f t="shared" si="5"/>
        <v>0</v>
      </c>
      <c r="L38" s="4">
        <f t="shared" si="7"/>
        <v>0</v>
      </c>
    </row>
    <row r="39" spans="1:12" x14ac:dyDescent="0.25">
      <c r="A39" s="15">
        <f t="shared" si="6"/>
        <v>42856</v>
      </c>
      <c r="B39">
        <f t="shared" si="1"/>
        <v>4</v>
      </c>
      <c r="C39">
        <v>38</v>
      </c>
      <c r="D39" s="4">
        <f t="shared" si="2"/>
        <v>0</v>
      </c>
      <c r="F39" s="4">
        <f>L38*Invoer!$B$7/12</f>
        <v>0</v>
      </c>
      <c r="G39" s="4">
        <f>ABS(PMT(Invoer!$B$7/12,360-C39+1,L38,0))</f>
        <v>0</v>
      </c>
      <c r="H39" s="4">
        <f t="shared" si="0"/>
        <v>0</v>
      </c>
      <c r="I39" s="4">
        <f t="shared" si="3"/>
        <v>0</v>
      </c>
      <c r="J39" s="4">
        <f t="shared" si="4"/>
        <v>0</v>
      </c>
      <c r="K39" s="4">
        <f t="shared" si="5"/>
        <v>0</v>
      </c>
      <c r="L39" s="4">
        <f t="shared" si="7"/>
        <v>0</v>
      </c>
    </row>
    <row r="40" spans="1:12" x14ac:dyDescent="0.25">
      <c r="A40" s="15">
        <f t="shared" si="6"/>
        <v>42887</v>
      </c>
      <c r="B40">
        <f t="shared" si="1"/>
        <v>4</v>
      </c>
      <c r="C40">
        <v>39</v>
      </c>
      <c r="D40" s="4">
        <f t="shared" si="2"/>
        <v>0</v>
      </c>
      <c r="F40" s="4">
        <f>L39*Invoer!$B$7/12</f>
        <v>0</v>
      </c>
      <c r="G40" s="4">
        <f>ABS(PMT(Invoer!$B$7/12,360-C40+1,L39,0))</f>
        <v>0</v>
      </c>
      <c r="H40" s="4">
        <f t="shared" si="0"/>
        <v>0</v>
      </c>
      <c r="I40" s="4">
        <f t="shared" si="3"/>
        <v>0</v>
      </c>
      <c r="J40" s="4">
        <f t="shared" si="4"/>
        <v>0</v>
      </c>
      <c r="K40" s="4">
        <f t="shared" si="5"/>
        <v>0</v>
      </c>
      <c r="L40" s="4">
        <f t="shared" si="7"/>
        <v>0</v>
      </c>
    </row>
    <row r="41" spans="1:12" x14ac:dyDescent="0.25">
      <c r="A41" s="15">
        <f t="shared" si="6"/>
        <v>42917</v>
      </c>
      <c r="B41">
        <f t="shared" si="1"/>
        <v>4</v>
      </c>
      <c r="C41">
        <v>40</v>
      </c>
      <c r="D41" s="4">
        <f t="shared" si="2"/>
        <v>0</v>
      </c>
      <c r="F41" s="4">
        <f>L40*Invoer!$B$7/12</f>
        <v>0</v>
      </c>
      <c r="G41" s="4">
        <f>ABS(PMT(Invoer!$B$7/12,360-C41+1,L40,0))</f>
        <v>0</v>
      </c>
      <c r="H41" s="4">
        <f t="shared" si="0"/>
        <v>0</v>
      </c>
      <c r="I41" s="4">
        <f t="shared" si="3"/>
        <v>0</v>
      </c>
      <c r="J41" s="4">
        <f t="shared" si="4"/>
        <v>0</v>
      </c>
      <c r="K41" s="4">
        <f t="shared" si="5"/>
        <v>0</v>
      </c>
      <c r="L41" s="4">
        <f t="shared" si="7"/>
        <v>0</v>
      </c>
    </row>
    <row r="42" spans="1:12" x14ac:dyDescent="0.25">
      <c r="A42" s="15">
        <f t="shared" si="6"/>
        <v>42948</v>
      </c>
      <c r="B42">
        <f t="shared" si="1"/>
        <v>4</v>
      </c>
      <c r="C42">
        <v>41</v>
      </c>
      <c r="D42" s="4">
        <f t="shared" si="2"/>
        <v>0</v>
      </c>
      <c r="F42" s="4">
        <f>L41*Invoer!$B$7/12</f>
        <v>0</v>
      </c>
      <c r="G42" s="4">
        <f>ABS(PMT(Invoer!$B$7/12,360-C42+1,L41,0))</f>
        <v>0</v>
      </c>
      <c r="H42" s="4">
        <f t="shared" si="0"/>
        <v>0</v>
      </c>
      <c r="I42" s="4">
        <f t="shared" si="3"/>
        <v>0</v>
      </c>
      <c r="J42" s="4">
        <f t="shared" si="4"/>
        <v>0</v>
      </c>
      <c r="K42" s="4">
        <f t="shared" si="5"/>
        <v>0</v>
      </c>
      <c r="L42" s="4">
        <f t="shared" si="7"/>
        <v>0</v>
      </c>
    </row>
    <row r="43" spans="1:12" x14ac:dyDescent="0.25">
      <c r="A43" s="15">
        <f t="shared" si="6"/>
        <v>42979</v>
      </c>
      <c r="B43">
        <f t="shared" si="1"/>
        <v>4</v>
      </c>
      <c r="C43">
        <v>42</v>
      </c>
      <c r="D43" s="4">
        <f t="shared" si="2"/>
        <v>0</v>
      </c>
      <c r="F43" s="4">
        <f>L42*Invoer!$B$7/12</f>
        <v>0</v>
      </c>
      <c r="G43" s="4">
        <f>ABS(PMT(Invoer!$B$7/12,360-C43+1,L42,0))</f>
        <v>0</v>
      </c>
      <c r="H43" s="4">
        <f t="shared" si="0"/>
        <v>0</v>
      </c>
      <c r="I43" s="4">
        <f t="shared" si="3"/>
        <v>0</v>
      </c>
      <c r="J43" s="4">
        <f t="shared" si="4"/>
        <v>0</v>
      </c>
      <c r="K43" s="4">
        <f t="shared" si="5"/>
        <v>0</v>
      </c>
      <c r="L43" s="4">
        <f t="shared" si="7"/>
        <v>0</v>
      </c>
    </row>
    <row r="44" spans="1:12" x14ac:dyDescent="0.25">
      <c r="A44" s="15">
        <f t="shared" si="6"/>
        <v>43009</v>
      </c>
      <c r="B44">
        <f t="shared" si="1"/>
        <v>4</v>
      </c>
      <c r="C44">
        <v>43</v>
      </c>
      <c r="D44" s="4">
        <f t="shared" si="2"/>
        <v>0</v>
      </c>
      <c r="F44" s="4">
        <f>L43*Invoer!$B$7/12</f>
        <v>0</v>
      </c>
      <c r="G44" s="4">
        <f>ABS(PMT(Invoer!$B$7/12,360-C44+1,L43,0))</f>
        <v>0</v>
      </c>
      <c r="H44" s="4">
        <f t="shared" si="0"/>
        <v>0</v>
      </c>
      <c r="I44" s="4">
        <f t="shared" si="3"/>
        <v>0</v>
      </c>
      <c r="J44" s="4">
        <f t="shared" si="4"/>
        <v>0</v>
      </c>
      <c r="K44" s="4">
        <f t="shared" si="5"/>
        <v>0</v>
      </c>
      <c r="L44" s="4">
        <f t="shared" si="7"/>
        <v>0</v>
      </c>
    </row>
    <row r="45" spans="1:12" x14ac:dyDescent="0.25">
      <c r="A45" s="15">
        <f t="shared" si="6"/>
        <v>43040</v>
      </c>
      <c r="B45">
        <f t="shared" si="1"/>
        <v>4</v>
      </c>
      <c r="C45">
        <v>44</v>
      </c>
      <c r="D45" s="4">
        <f t="shared" si="2"/>
        <v>0</v>
      </c>
      <c r="F45" s="4">
        <f>L44*Invoer!$B$7/12</f>
        <v>0</v>
      </c>
      <c r="G45" s="4">
        <f>ABS(PMT(Invoer!$B$7/12,360-C45+1,L44,0))</f>
        <v>0</v>
      </c>
      <c r="H45" s="4">
        <f t="shared" si="0"/>
        <v>0</v>
      </c>
      <c r="I45" s="4">
        <f t="shared" si="3"/>
        <v>0</v>
      </c>
      <c r="J45" s="4">
        <f t="shared" si="4"/>
        <v>0</v>
      </c>
      <c r="K45" s="4">
        <f t="shared" si="5"/>
        <v>0</v>
      </c>
      <c r="L45" s="4">
        <f t="shared" si="7"/>
        <v>0</v>
      </c>
    </row>
    <row r="46" spans="1:12" x14ac:dyDescent="0.25">
      <c r="A46" s="15">
        <f t="shared" si="6"/>
        <v>43070</v>
      </c>
      <c r="B46">
        <f t="shared" si="1"/>
        <v>4</v>
      </c>
      <c r="C46">
        <v>45</v>
      </c>
      <c r="D46" s="4">
        <f t="shared" si="2"/>
        <v>0</v>
      </c>
      <c r="F46" s="4">
        <f>L45*Invoer!$B$7/12</f>
        <v>0</v>
      </c>
      <c r="G46" s="4">
        <f>ABS(PMT(Invoer!$B$7/12,360-C46+1,L45,0))</f>
        <v>0</v>
      </c>
      <c r="H46" s="4">
        <f t="shared" si="0"/>
        <v>0</v>
      </c>
      <c r="I46" s="4">
        <f t="shared" si="3"/>
        <v>0</v>
      </c>
      <c r="J46" s="4">
        <f t="shared" si="4"/>
        <v>0</v>
      </c>
      <c r="K46" s="4">
        <f t="shared" si="5"/>
        <v>0</v>
      </c>
      <c r="L46" s="4">
        <f t="shared" si="7"/>
        <v>0</v>
      </c>
    </row>
    <row r="47" spans="1:12" x14ac:dyDescent="0.25">
      <c r="A47" s="15">
        <f t="shared" si="6"/>
        <v>43101</v>
      </c>
      <c r="B47">
        <f t="shared" si="1"/>
        <v>4</v>
      </c>
      <c r="C47">
        <v>46</v>
      </c>
      <c r="D47" s="4">
        <f t="shared" si="2"/>
        <v>0</v>
      </c>
      <c r="F47" s="4">
        <f>L46*Invoer!$B$7/12</f>
        <v>0</v>
      </c>
      <c r="G47" s="4">
        <f>ABS(PMT(Invoer!$B$7/12,360-C47+1,L46,0))</f>
        <v>0</v>
      </c>
      <c r="H47" s="4">
        <f t="shared" si="0"/>
        <v>0</v>
      </c>
      <c r="I47" s="4">
        <f t="shared" si="3"/>
        <v>0</v>
      </c>
      <c r="J47" s="4">
        <f t="shared" si="4"/>
        <v>0</v>
      </c>
      <c r="K47" s="4">
        <f t="shared" si="5"/>
        <v>0</v>
      </c>
      <c r="L47" s="4">
        <f t="shared" si="7"/>
        <v>0</v>
      </c>
    </row>
    <row r="48" spans="1:12" x14ac:dyDescent="0.25">
      <c r="A48" s="15">
        <f t="shared" si="6"/>
        <v>43132</v>
      </c>
      <c r="B48">
        <f t="shared" si="1"/>
        <v>4</v>
      </c>
      <c r="C48">
        <v>47</v>
      </c>
      <c r="D48" s="4">
        <f t="shared" si="2"/>
        <v>0</v>
      </c>
      <c r="F48" s="4">
        <f>L47*Invoer!$B$7/12</f>
        <v>0</v>
      </c>
      <c r="G48" s="4">
        <f>ABS(PMT(Invoer!$B$7/12,360-C48+1,L47,0))</f>
        <v>0</v>
      </c>
      <c r="H48" s="4">
        <f t="shared" si="0"/>
        <v>0</v>
      </c>
      <c r="I48" s="4">
        <f t="shared" si="3"/>
        <v>0</v>
      </c>
      <c r="J48" s="4">
        <f t="shared" si="4"/>
        <v>0</v>
      </c>
      <c r="K48" s="4">
        <f t="shared" si="5"/>
        <v>0</v>
      </c>
      <c r="L48" s="4">
        <f t="shared" si="7"/>
        <v>0</v>
      </c>
    </row>
    <row r="49" spans="1:12" x14ac:dyDescent="0.25">
      <c r="A49" s="15">
        <f t="shared" si="6"/>
        <v>43160</v>
      </c>
      <c r="B49">
        <f t="shared" si="1"/>
        <v>4</v>
      </c>
      <c r="C49">
        <v>48</v>
      </c>
      <c r="D49" s="4">
        <f t="shared" si="2"/>
        <v>0</v>
      </c>
      <c r="F49" s="4">
        <f>L48*Invoer!$B$7/12</f>
        <v>0</v>
      </c>
      <c r="G49" s="4">
        <f>ABS(PMT(Invoer!$B$7/12,360-C49+1,L48,0))</f>
        <v>0</v>
      </c>
      <c r="H49" s="4">
        <f t="shared" si="0"/>
        <v>0</v>
      </c>
      <c r="I49" s="4">
        <f t="shared" si="3"/>
        <v>0</v>
      </c>
      <c r="J49" s="4">
        <f t="shared" si="4"/>
        <v>0</v>
      </c>
      <c r="K49" s="4">
        <f t="shared" si="5"/>
        <v>0</v>
      </c>
      <c r="L49" s="4">
        <f t="shared" si="7"/>
        <v>0</v>
      </c>
    </row>
    <row r="50" spans="1:12" x14ac:dyDescent="0.25">
      <c r="A50" s="15">
        <f t="shared" si="6"/>
        <v>43191</v>
      </c>
      <c r="B50">
        <f t="shared" si="1"/>
        <v>5</v>
      </c>
      <c r="C50">
        <v>49</v>
      </c>
      <c r="D50" s="4">
        <f t="shared" si="2"/>
        <v>0</v>
      </c>
      <c r="F50" s="4">
        <f>L49*Invoer!$B$7/12</f>
        <v>0</v>
      </c>
      <c r="G50" s="4">
        <f>ABS(PMT(Invoer!$B$7/12,360-C50+1,L49,0))</f>
        <v>0</v>
      </c>
      <c r="H50" s="4">
        <f t="shared" si="0"/>
        <v>0</v>
      </c>
      <c r="I50" s="4">
        <f t="shared" si="3"/>
        <v>0</v>
      </c>
      <c r="J50" s="4">
        <f t="shared" si="4"/>
        <v>0</v>
      </c>
      <c r="K50" s="4">
        <f t="shared" si="5"/>
        <v>0</v>
      </c>
      <c r="L50" s="4">
        <f t="shared" si="7"/>
        <v>0</v>
      </c>
    </row>
    <row r="51" spans="1:12" x14ac:dyDescent="0.25">
      <c r="A51" s="15">
        <f t="shared" si="6"/>
        <v>43221</v>
      </c>
      <c r="B51">
        <f t="shared" si="1"/>
        <v>5</v>
      </c>
      <c r="C51">
        <v>50</v>
      </c>
      <c r="D51" s="4">
        <f t="shared" si="2"/>
        <v>0</v>
      </c>
      <c r="F51" s="4">
        <f>L50*Invoer!$B$7/12</f>
        <v>0</v>
      </c>
      <c r="G51" s="4">
        <f>ABS(PMT(Invoer!$B$7/12,360-C51+1,L50,0))</f>
        <v>0</v>
      </c>
      <c r="H51" s="4">
        <f t="shared" si="0"/>
        <v>0</v>
      </c>
      <c r="I51" s="4">
        <f t="shared" si="3"/>
        <v>0</v>
      </c>
      <c r="J51" s="4">
        <f t="shared" si="4"/>
        <v>0</v>
      </c>
      <c r="K51" s="4">
        <f t="shared" si="5"/>
        <v>0</v>
      </c>
      <c r="L51" s="4">
        <f t="shared" si="7"/>
        <v>0</v>
      </c>
    </row>
    <row r="52" spans="1:12" x14ac:dyDescent="0.25">
      <c r="A52" s="15">
        <f t="shared" si="6"/>
        <v>43252</v>
      </c>
      <c r="B52">
        <f t="shared" si="1"/>
        <v>5</v>
      </c>
      <c r="C52">
        <v>51</v>
      </c>
      <c r="D52" s="4">
        <f t="shared" si="2"/>
        <v>0</v>
      </c>
      <c r="F52" s="4">
        <f>L51*Invoer!$B$7/12</f>
        <v>0</v>
      </c>
      <c r="G52" s="4">
        <f>ABS(PMT(Invoer!$B$7/12,360-C52+1,L51,0))</f>
        <v>0</v>
      </c>
      <c r="H52" s="4">
        <f t="shared" si="0"/>
        <v>0</v>
      </c>
      <c r="I52" s="4">
        <f t="shared" si="3"/>
        <v>0</v>
      </c>
      <c r="J52" s="4">
        <f t="shared" si="4"/>
        <v>0</v>
      </c>
      <c r="K52" s="4">
        <f t="shared" si="5"/>
        <v>0</v>
      </c>
      <c r="L52" s="4">
        <f t="shared" si="7"/>
        <v>0</v>
      </c>
    </row>
    <row r="53" spans="1:12" x14ac:dyDescent="0.25">
      <c r="A53" s="15">
        <f t="shared" si="6"/>
        <v>43282</v>
      </c>
      <c r="B53">
        <f t="shared" si="1"/>
        <v>5</v>
      </c>
      <c r="C53">
        <v>52</v>
      </c>
      <c r="D53" s="4">
        <f t="shared" si="2"/>
        <v>0</v>
      </c>
      <c r="F53" s="4">
        <f>L52*Invoer!$B$7/12</f>
        <v>0</v>
      </c>
      <c r="G53" s="4">
        <f>ABS(PMT(Invoer!$B$7/12,360-C53+1,L52,0))</f>
        <v>0</v>
      </c>
      <c r="H53" s="4">
        <f t="shared" si="0"/>
        <v>0</v>
      </c>
      <c r="I53" s="4">
        <f t="shared" si="3"/>
        <v>0</v>
      </c>
      <c r="J53" s="4">
        <f t="shared" si="4"/>
        <v>0</v>
      </c>
      <c r="K53" s="4">
        <f t="shared" si="5"/>
        <v>0</v>
      </c>
      <c r="L53" s="4">
        <f t="shared" si="7"/>
        <v>0</v>
      </c>
    </row>
    <row r="54" spans="1:12" x14ac:dyDescent="0.25">
      <c r="A54" s="15">
        <f t="shared" si="6"/>
        <v>43313</v>
      </c>
      <c r="B54">
        <f t="shared" si="1"/>
        <v>5</v>
      </c>
      <c r="C54">
        <v>53</v>
      </c>
      <c r="D54" s="4">
        <f t="shared" si="2"/>
        <v>0</v>
      </c>
      <c r="F54" s="4">
        <f>L53*Invoer!$B$7/12</f>
        <v>0</v>
      </c>
      <c r="G54" s="4">
        <f>ABS(PMT(Invoer!$B$7/12,360-C54+1,L53,0))</f>
        <v>0</v>
      </c>
      <c r="H54" s="4">
        <f t="shared" si="0"/>
        <v>0</v>
      </c>
      <c r="I54" s="4">
        <f t="shared" si="3"/>
        <v>0</v>
      </c>
      <c r="J54" s="4">
        <f t="shared" si="4"/>
        <v>0</v>
      </c>
      <c r="K54" s="4">
        <f t="shared" si="5"/>
        <v>0</v>
      </c>
      <c r="L54" s="4">
        <f t="shared" si="7"/>
        <v>0</v>
      </c>
    </row>
    <row r="55" spans="1:12" x14ac:dyDescent="0.25">
      <c r="A55" s="15">
        <f t="shared" si="6"/>
        <v>43344</v>
      </c>
      <c r="B55">
        <f t="shared" si="1"/>
        <v>5</v>
      </c>
      <c r="C55">
        <v>54</v>
      </c>
      <c r="D55" s="4">
        <f t="shared" si="2"/>
        <v>0</v>
      </c>
      <c r="F55" s="4">
        <f>L54*Invoer!$B$7/12</f>
        <v>0</v>
      </c>
      <c r="G55" s="4">
        <f>ABS(PMT(Invoer!$B$7/12,360-C55+1,L54,0))</f>
        <v>0</v>
      </c>
      <c r="H55" s="4">
        <f t="shared" si="0"/>
        <v>0</v>
      </c>
      <c r="I55" s="4">
        <f t="shared" si="3"/>
        <v>0</v>
      </c>
      <c r="J55" s="4">
        <f t="shared" si="4"/>
        <v>0</v>
      </c>
      <c r="K55" s="4">
        <f t="shared" si="5"/>
        <v>0</v>
      </c>
      <c r="L55" s="4">
        <f t="shared" si="7"/>
        <v>0</v>
      </c>
    </row>
    <row r="56" spans="1:12" x14ac:dyDescent="0.25">
      <c r="A56" s="15">
        <f t="shared" si="6"/>
        <v>43374</v>
      </c>
      <c r="B56">
        <f t="shared" si="1"/>
        <v>5</v>
      </c>
      <c r="C56">
        <v>55</v>
      </c>
      <c r="D56" s="4">
        <f t="shared" si="2"/>
        <v>0</v>
      </c>
      <c r="F56" s="4">
        <f>L55*Invoer!$B$7/12</f>
        <v>0</v>
      </c>
      <c r="G56" s="4">
        <f>ABS(PMT(Invoer!$B$7/12,360-C56+1,L55,0))</f>
        <v>0</v>
      </c>
      <c r="H56" s="4">
        <f t="shared" si="0"/>
        <v>0</v>
      </c>
      <c r="I56" s="4">
        <f t="shared" si="3"/>
        <v>0</v>
      </c>
      <c r="J56" s="4">
        <f t="shared" si="4"/>
        <v>0</v>
      </c>
      <c r="K56" s="4">
        <f t="shared" si="5"/>
        <v>0</v>
      </c>
      <c r="L56" s="4">
        <f t="shared" si="7"/>
        <v>0</v>
      </c>
    </row>
    <row r="57" spans="1:12" x14ac:dyDescent="0.25">
      <c r="A57" s="15">
        <f t="shared" si="6"/>
        <v>43405</v>
      </c>
      <c r="B57">
        <f t="shared" si="1"/>
        <v>5</v>
      </c>
      <c r="C57">
        <v>56</v>
      </c>
      <c r="D57" s="4">
        <f t="shared" si="2"/>
        <v>0</v>
      </c>
      <c r="F57" s="4">
        <f>L56*Invoer!$B$7/12</f>
        <v>0</v>
      </c>
      <c r="G57" s="4">
        <f>ABS(PMT(Invoer!$B$7/12,360-C57+1,L56,0))</f>
        <v>0</v>
      </c>
      <c r="H57" s="4">
        <f t="shared" si="0"/>
        <v>0</v>
      </c>
      <c r="I57" s="4">
        <f t="shared" si="3"/>
        <v>0</v>
      </c>
      <c r="J57" s="4">
        <f t="shared" si="4"/>
        <v>0</v>
      </c>
      <c r="K57" s="4">
        <f t="shared" si="5"/>
        <v>0</v>
      </c>
      <c r="L57" s="4">
        <f t="shared" si="7"/>
        <v>0</v>
      </c>
    </row>
    <row r="58" spans="1:12" x14ac:dyDescent="0.25">
      <c r="A58" s="15">
        <f t="shared" si="6"/>
        <v>43435</v>
      </c>
      <c r="B58">
        <f t="shared" si="1"/>
        <v>5</v>
      </c>
      <c r="C58">
        <v>57</v>
      </c>
      <c r="D58" s="4">
        <f t="shared" si="2"/>
        <v>0</v>
      </c>
      <c r="F58" s="4">
        <f>L57*Invoer!$B$7/12</f>
        <v>0</v>
      </c>
      <c r="G58" s="4">
        <f>ABS(PMT(Invoer!$B$7/12,360-C58+1,L57,0))</f>
        <v>0</v>
      </c>
      <c r="H58" s="4">
        <f t="shared" si="0"/>
        <v>0</v>
      </c>
      <c r="I58" s="4">
        <f t="shared" si="3"/>
        <v>0</v>
      </c>
      <c r="J58" s="4">
        <f t="shared" si="4"/>
        <v>0</v>
      </c>
      <c r="K58" s="4">
        <f t="shared" si="5"/>
        <v>0</v>
      </c>
      <c r="L58" s="4">
        <f t="shared" si="7"/>
        <v>0</v>
      </c>
    </row>
    <row r="59" spans="1:12" x14ac:dyDescent="0.25">
      <c r="A59" s="15">
        <f t="shared" si="6"/>
        <v>43466</v>
      </c>
      <c r="B59">
        <f t="shared" si="1"/>
        <v>5</v>
      </c>
      <c r="C59">
        <v>58</v>
      </c>
      <c r="D59" s="4">
        <f t="shared" si="2"/>
        <v>0</v>
      </c>
      <c r="F59" s="4">
        <f>L58*Invoer!$B$7/12</f>
        <v>0</v>
      </c>
      <c r="G59" s="4">
        <f>ABS(PMT(Invoer!$B$7/12,360-C59+1,L58,0))</f>
        <v>0</v>
      </c>
      <c r="H59" s="4">
        <f t="shared" si="0"/>
        <v>0</v>
      </c>
      <c r="I59" s="4">
        <f t="shared" si="3"/>
        <v>0</v>
      </c>
      <c r="J59" s="4">
        <f t="shared" si="4"/>
        <v>0</v>
      </c>
      <c r="K59" s="4">
        <f t="shared" si="5"/>
        <v>0</v>
      </c>
      <c r="L59" s="4">
        <f t="shared" si="7"/>
        <v>0</v>
      </c>
    </row>
    <row r="60" spans="1:12" x14ac:dyDescent="0.25">
      <c r="A60" s="15">
        <f t="shared" si="6"/>
        <v>43497</v>
      </c>
      <c r="B60">
        <f t="shared" si="1"/>
        <v>5</v>
      </c>
      <c r="C60">
        <v>59</v>
      </c>
      <c r="D60" s="4">
        <f t="shared" si="2"/>
        <v>0</v>
      </c>
      <c r="F60" s="4">
        <f>L59*Invoer!$B$7/12</f>
        <v>0</v>
      </c>
      <c r="G60" s="4">
        <f>ABS(PMT(Invoer!$B$7/12,360-C60+1,L59,0))</f>
        <v>0</v>
      </c>
      <c r="H60" s="4">
        <f t="shared" si="0"/>
        <v>0</v>
      </c>
      <c r="I60" s="4">
        <f t="shared" si="3"/>
        <v>0</v>
      </c>
      <c r="J60" s="4">
        <f t="shared" si="4"/>
        <v>0</v>
      </c>
      <c r="K60" s="4">
        <f t="shared" si="5"/>
        <v>0</v>
      </c>
      <c r="L60" s="4">
        <f t="shared" si="7"/>
        <v>0</v>
      </c>
    </row>
    <row r="61" spans="1:12" x14ac:dyDescent="0.25">
      <c r="A61" s="15">
        <f t="shared" si="6"/>
        <v>43525</v>
      </c>
      <c r="B61">
        <f t="shared" si="1"/>
        <v>5</v>
      </c>
      <c r="C61">
        <v>60</v>
      </c>
      <c r="D61" s="4">
        <f t="shared" si="2"/>
        <v>0</v>
      </c>
      <c r="F61" s="4">
        <f>L60*Invoer!$B$7/12</f>
        <v>0</v>
      </c>
      <c r="G61" s="4">
        <f>ABS(PMT(Invoer!$B$7/12,360-C61+1,L60,0))</f>
        <v>0</v>
      </c>
      <c r="H61" s="4">
        <f t="shared" si="0"/>
        <v>0</v>
      </c>
      <c r="I61" s="4">
        <f t="shared" si="3"/>
        <v>0</v>
      </c>
      <c r="J61" s="4">
        <f t="shared" si="4"/>
        <v>0</v>
      </c>
      <c r="K61" s="4">
        <f t="shared" si="5"/>
        <v>0</v>
      </c>
      <c r="L61" s="4">
        <f t="shared" si="7"/>
        <v>0</v>
      </c>
    </row>
    <row r="62" spans="1:12" x14ac:dyDescent="0.25">
      <c r="A62" s="15">
        <f t="shared" si="6"/>
        <v>43556</v>
      </c>
      <c r="B62">
        <f t="shared" si="1"/>
        <v>6</v>
      </c>
      <c r="C62">
        <v>61</v>
      </c>
      <c r="D62" s="4">
        <f t="shared" si="2"/>
        <v>0</v>
      </c>
      <c r="F62" s="4">
        <f>L61*Invoer!$B$8/12</f>
        <v>0</v>
      </c>
      <c r="G62" s="4">
        <f>ABS(PMT(Invoer!$B$7/12,360-C62+1,L61,0))</f>
        <v>0</v>
      </c>
      <c r="H62" s="4">
        <f t="shared" si="0"/>
        <v>0</v>
      </c>
      <c r="I62" s="4">
        <f t="shared" si="3"/>
        <v>0</v>
      </c>
      <c r="J62" s="4">
        <f t="shared" si="4"/>
        <v>0</v>
      </c>
      <c r="K62" s="4">
        <f t="shared" si="5"/>
        <v>0</v>
      </c>
      <c r="L62" s="4">
        <f t="shared" si="7"/>
        <v>0</v>
      </c>
    </row>
    <row r="63" spans="1:12" x14ac:dyDescent="0.25">
      <c r="A63" s="15">
        <f t="shared" si="6"/>
        <v>43586</v>
      </c>
      <c r="B63">
        <f t="shared" si="1"/>
        <v>6</v>
      </c>
      <c r="C63">
        <v>62</v>
      </c>
      <c r="D63" s="4">
        <f t="shared" si="2"/>
        <v>0</v>
      </c>
      <c r="F63" s="4">
        <f>L62*Invoer!$B$8/12</f>
        <v>0</v>
      </c>
      <c r="G63" s="4">
        <f>ABS(PMT(Invoer!$B$7/12,360-C63+1,L62,0))</f>
        <v>0</v>
      </c>
      <c r="H63" s="4">
        <f t="shared" si="0"/>
        <v>0</v>
      </c>
      <c r="I63" s="4">
        <f t="shared" si="3"/>
        <v>0</v>
      </c>
      <c r="J63" s="4">
        <f t="shared" si="4"/>
        <v>0</v>
      </c>
      <c r="K63" s="4">
        <f t="shared" si="5"/>
        <v>0</v>
      </c>
      <c r="L63" s="4">
        <f t="shared" si="7"/>
        <v>0</v>
      </c>
    </row>
    <row r="64" spans="1:12" x14ac:dyDescent="0.25">
      <c r="A64" s="15">
        <f t="shared" si="6"/>
        <v>43617</v>
      </c>
      <c r="B64">
        <f t="shared" si="1"/>
        <v>6</v>
      </c>
      <c r="C64">
        <v>63</v>
      </c>
      <c r="D64" s="4">
        <f t="shared" si="2"/>
        <v>0</v>
      </c>
      <c r="F64" s="4">
        <f>L63*Invoer!$B$8/12</f>
        <v>0</v>
      </c>
      <c r="G64" s="4">
        <f>ABS(PMT(Invoer!$B$7/12,360-C64+1,L63,0))</f>
        <v>0</v>
      </c>
      <c r="H64" s="4">
        <f t="shared" si="0"/>
        <v>0</v>
      </c>
      <c r="I64" s="4">
        <f t="shared" si="3"/>
        <v>0</v>
      </c>
      <c r="J64" s="4">
        <f t="shared" si="4"/>
        <v>0</v>
      </c>
      <c r="K64" s="4">
        <f t="shared" si="5"/>
        <v>0</v>
      </c>
      <c r="L64" s="4">
        <f t="shared" si="7"/>
        <v>0</v>
      </c>
    </row>
    <row r="65" spans="1:12" x14ac:dyDescent="0.25">
      <c r="A65" s="15">
        <f t="shared" si="6"/>
        <v>43647</v>
      </c>
      <c r="B65">
        <f t="shared" si="1"/>
        <v>6</v>
      </c>
      <c r="C65">
        <v>64</v>
      </c>
      <c r="D65" s="4">
        <f t="shared" si="2"/>
        <v>0</v>
      </c>
      <c r="F65" s="4">
        <f>L64*Invoer!$B$8/12</f>
        <v>0</v>
      </c>
      <c r="G65" s="4">
        <f>ABS(PMT(Invoer!$B$7/12,360-C65+1,L64,0))</f>
        <v>0</v>
      </c>
      <c r="H65" s="4">
        <f t="shared" si="0"/>
        <v>0</v>
      </c>
      <c r="I65" s="4">
        <f t="shared" si="3"/>
        <v>0</v>
      </c>
      <c r="J65" s="4">
        <f t="shared" si="4"/>
        <v>0</v>
      </c>
      <c r="K65" s="4">
        <f t="shared" si="5"/>
        <v>0</v>
      </c>
      <c r="L65" s="4">
        <f t="shared" si="7"/>
        <v>0</v>
      </c>
    </row>
    <row r="66" spans="1:12" x14ac:dyDescent="0.25">
      <c r="A66" s="15">
        <f t="shared" si="6"/>
        <v>43678</v>
      </c>
      <c r="B66">
        <f t="shared" si="1"/>
        <v>6</v>
      </c>
      <c r="C66">
        <v>65</v>
      </c>
      <c r="D66" s="4">
        <f t="shared" si="2"/>
        <v>0</v>
      </c>
      <c r="F66" s="4">
        <f>L65*Invoer!$B$8/12</f>
        <v>0</v>
      </c>
      <c r="G66" s="4">
        <f>ABS(PMT(Invoer!$B$7/12,360-C66+1,L65,0))</f>
        <v>0</v>
      </c>
      <c r="H66" s="4">
        <f t="shared" ref="H66:H129" si="8">IF(F66-(Eigenwoningforfait/12)&lt;=0,0,(F66-(Eigenwoningforfait/12))*Belastingpercentage)</f>
        <v>0</v>
      </c>
      <c r="I66" s="4">
        <f t="shared" si="3"/>
        <v>0</v>
      </c>
      <c r="J66" s="4">
        <f t="shared" si="4"/>
        <v>0</v>
      </c>
      <c r="K66" s="4">
        <f t="shared" si="5"/>
        <v>0</v>
      </c>
      <c r="L66" s="4">
        <f t="shared" si="7"/>
        <v>0</v>
      </c>
    </row>
    <row r="67" spans="1:12" x14ac:dyDescent="0.25">
      <c r="A67" s="15">
        <f t="shared" si="6"/>
        <v>43709</v>
      </c>
      <c r="B67">
        <f t="shared" ref="B67:B130" si="9">CEILING(C67/12,1)</f>
        <v>6</v>
      </c>
      <c r="C67">
        <v>66</v>
      </c>
      <c r="D67" s="4">
        <f t="shared" ref="D67:D130" si="10">G67-F67</f>
        <v>0</v>
      </c>
      <c r="F67" s="4">
        <f>L66*Invoer!$B$8/12</f>
        <v>0</v>
      </c>
      <c r="G67" s="4">
        <f>ABS(PMT(Invoer!$B$7/12,360-C67+1,L66,0))</f>
        <v>0</v>
      </c>
      <c r="H67" s="4">
        <f t="shared" si="8"/>
        <v>0</v>
      </c>
      <c r="I67" s="4">
        <f t="shared" ref="I67:I130" si="11">G67-H67</f>
        <v>0</v>
      </c>
      <c r="J67" s="4">
        <f t="shared" ref="J67:J130" si="12">SUM(E67,G67)</f>
        <v>0</v>
      </c>
      <c r="K67" s="4">
        <f t="shared" ref="K67:K130" si="13">J67-H67</f>
        <v>0</v>
      </c>
      <c r="L67" s="4">
        <f t="shared" si="7"/>
        <v>0</v>
      </c>
    </row>
    <row r="68" spans="1:12" x14ac:dyDescent="0.25">
      <c r="A68" s="15">
        <f t="shared" ref="A68:A131" si="14">DATE(YEAR(A67),MONTH(A67)+1,DAY(A67))</f>
        <v>43739</v>
      </c>
      <c r="B68">
        <f t="shared" si="9"/>
        <v>6</v>
      </c>
      <c r="C68">
        <v>67</v>
      </c>
      <c r="D68" s="4">
        <f t="shared" si="10"/>
        <v>0</v>
      </c>
      <c r="F68" s="4">
        <f>L67*Invoer!$B$8/12</f>
        <v>0</v>
      </c>
      <c r="G68" s="4">
        <f>ABS(PMT(Invoer!$B$7/12,360-C68+1,L67,0))</f>
        <v>0</v>
      </c>
      <c r="H68" s="4">
        <f t="shared" si="8"/>
        <v>0</v>
      </c>
      <c r="I68" s="4">
        <f t="shared" si="11"/>
        <v>0</v>
      </c>
      <c r="J68" s="4">
        <f t="shared" si="12"/>
        <v>0</v>
      </c>
      <c r="K68" s="4">
        <f t="shared" si="13"/>
        <v>0</v>
      </c>
      <c r="L68" s="4">
        <f t="shared" ref="L68:L131" si="15">L67-D68-E68</f>
        <v>0</v>
      </c>
    </row>
    <row r="69" spans="1:12" x14ac:dyDescent="0.25">
      <c r="A69" s="15">
        <f t="shared" si="14"/>
        <v>43770</v>
      </c>
      <c r="B69">
        <f t="shared" si="9"/>
        <v>6</v>
      </c>
      <c r="C69">
        <v>68</v>
      </c>
      <c r="D69" s="4">
        <f t="shared" si="10"/>
        <v>0</v>
      </c>
      <c r="F69" s="4">
        <f>L68*Invoer!$B$8/12</f>
        <v>0</v>
      </c>
      <c r="G69" s="4">
        <f>ABS(PMT(Invoer!$B$7/12,360-C69+1,L68,0))</f>
        <v>0</v>
      </c>
      <c r="H69" s="4">
        <f t="shared" si="8"/>
        <v>0</v>
      </c>
      <c r="I69" s="4">
        <f t="shared" si="11"/>
        <v>0</v>
      </c>
      <c r="J69" s="4">
        <f t="shared" si="12"/>
        <v>0</v>
      </c>
      <c r="K69" s="4">
        <f t="shared" si="13"/>
        <v>0</v>
      </c>
      <c r="L69" s="4">
        <f t="shared" si="15"/>
        <v>0</v>
      </c>
    </row>
    <row r="70" spans="1:12" x14ac:dyDescent="0.25">
      <c r="A70" s="15">
        <f t="shared" si="14"/>
        <v>43800</v>
      </c>
      <c r="B70">
        <f t="shared" si="9"/>
        <v>6</v>
      </c>
      <c r="C70">
        <v>69</v>
      </c>
      <c r="D70" s="4">
        <f t="shared" si="10"/>
        <v>0</v>
      </c>
      <c r="F70" s="4">
        <f>L69*Invoer!$B$8/12</f>
        <v>0</v>
      </c>
      <c r="G70" s="4">
        <f>ABS(PMT(Invoer!$B$7/12,360-C70+1,L69,0))</f>
        <v>0</v>
      </c>
      <c r="H70" s="4">
        <f t="shared" si="8"/>
        <v>0</v>
      </c>
      <c r="I70" s="4">
        <f t="shared" si="11"/>
        <v>0</v>
      </c>
      <c r="J70" s="4">
        <f t="shared" si="12"/>
        <v>0</v>
      </c>
      <c r="K70" s="4">
        <f t="shared" si="13"/>
        <v>0</v>
      </c>
      <c r="L70" s="4">
        <f t="shared" si="15"/>
        <v>0</v>
      </c>
    </row>
    <row r="71" spans="1:12" x14ac:dyDescent="0.25">
      <c r="A71" s="15">
        <f t="shared" si="14"/>
        <v>43831</v>
      </c>
      <c r="B71">
        <f t="shared" si="9"/>
        <v>6</v>
      </c>
      <c r="C71">
        <v>70</v>
      </c>
      <c r="D71" s="4">
        <f t="shared" si="10"/>
        <v>0</v>
      </c>
      <c r="F71" s="4">
        <f>L70*Invoer!$B$8/12</f>
        <v>0</v>
      </c>
      <c r="G71" s="4">
        <f>ABS(PMT(Invoer!$B$7/12,360-C71+1,L70,0))</f>
        <v>0</v>
      </c>
      <c r="H71" s="4">
        <f t="shared" si="8"/>
        <v>0</v>
      </c>
      <c r="I71" s="4">
        <f t="shared" si="11"/>
        <v>0</v>
      </c>
      <c r="J71" s="4">
        <f t="shared" si="12"/>
        <v>0</v>
      </c>
      <c r="K71" s="4">
        <f t="shared" si="13"/>
        <v>0</v>
      </c>
      <c r="L71" s="4">
        <f t="shared" si="15"/>
        <v>0</v>
      </c>
    </row>
    <row r="72" spans="1:12" x14ac:dyDescent="0.25">
      <c r="A72" s="15">
        <f t="shared" si="14"/>
        <v>43862</v>
      </c>
      <c r="B72">
        <f t="shared" si="9"/>
        <v>6</v>
      </c>
      <c r="C72">
        <v>71</v>
      </c>
      <c r="D72" s="4">
        <f t="shared" si="10"/>
        <v>0</v>
      </c>
      <c r="F72" s="4">
        <f>L71*Invoer!$B$8/12</f>
        <v>0</v>
      </c>
      <c r="G72" s="4">
        <f>ABS(PMT(Invoer!$B$7/12,360-C72+1,L71,0))</f>
        <v>0</v>
      </c>
      <c r="H72" s="4">
        <f t="shared" si="8"/>
        <v>0</v>
      </c>
      <c r="I72" s="4">
        <f t="shared" si="11"/>
        <v>0</v>
      </c>
      <c r="J72" s="4">
        <f t="shared" si="12"/>
        <v>0</v>
      </c>
      <c r="K72" s="4">
        <f t="shared" si="13"/>
        <v>0</v>
      </c>
      <c r="L72" s="4">
        <f t="shared" si="15"/>
        <v>0</v>
      </c>
    </row>
    <row r="73" spans="1:12" x14ac:dyDescent="0.25">
      <c r="A73" s="15">
        <f t="shared" si="14"/>
        <v>43891</v>
      </c>
      <c r="B73">
        <f t="shared" si="9"/>
        <v>6</v>
      </c>
      <c r="C73">
        <v>72</v>
      </c>
      <c r="D73" s="4">
        <f t="shared" si="10"/>
        <v>0</v>
      </c>
      <c r="F73" s="4">
        <f>L72*Invoer!$B$8/12</f>
        <v>0</v>
      </c>
      <c r="G73" s="4">
        <f>ABS(PMT(Invoer!$B$7/12,360-C73+1,L72,0))</f>
        <v>0</v>
      </c>
      <c r="H73" s="4">
        <f t="shared" si="8"/>
        <v>0</v>
      </c>
      <c r="I73" s="4">
        <f t="shared" si="11"/>
        <v>0</v>
      </c>
      <c r="J73" s="4">
        <f t="shared" si="12"/>
        <v>0</v>
      </c>
      <c r="K73" s="4">
        <f t="shared" si="13"/>
        <v>0</v>
      </c>
      <c r="L73" s="4">
        <f t="shared" si="15"/>
        <v>0</v>
      </c>
    </row>
    <row r="74" spans="1:12" x14ac:dyDescent="0.25">
      <c r="A74" s="15">
        <f t="shared" si="14"/>
        <v>43922</v>
      </c>
      <c r="B74">
        <f t="shared" si="9"/>
        <v>7</v>
      </c>
      <c r="C74">
        <v>73</v>
      </c>
      <c r="D74" s="4">
        <f t="shared" si="10"/>
        <v>0</v>
      </c>
      <c r="F74" s="4">
        <f>L73*Invoer!$B$8/12</f>
        <v>0</v>
      </c>
      <c r="G74" s="4">
        <f>ABS(PMT(Invoer!$B$7/12,360-C74+1,L73,0))</f>
        <v>0</v>
      </c>
      <c r="H74" s="4">
        <f t="shared" si="8"/>
        <v>0</v>
      </c>
      <c r="I74" s="4">
        <f t="shared" si="11"/>
        <v>0</v>
      </c>
      <c r="J74" s="4">
        <f t="shared" si="12"/>
        <v>0</v>
      </c>
      <c r="K74" s="4">
        <f t="shared" si="13"/>
        <v>0</v>
      </c>
      <c r="L74" s="4">
        <f t="shared" si="15"/>
        <v>0</v>
      </c>
    </row>
    <row r="75" spans="1:12" x14ac:dyDescent="0.25">
      <c r="A75" s="15">
        <f t="shared" si="14"/>
        <v>43952</v>
      </c>
      <c r="B75">
        <f t="shared" si="9"/>
        <v>7</v>
      </c>
      <c r="C75">
        <v>74</v>
      </c>
      <c r="D75" s="4">
        <f t="shared" si="10"/>
        <v>0</v>
      </c>
      <c r="F75" s="4">
        <f>L74*Invoer!$B$8/12</f>
        <v>0</v>
      </c>
      <c r="G75" s="4">
        <f>ABS(PMT(Invoer!$B$7/12,360-C75+1,L74,0))</f>
        <v>0</v>
      </c>
      <c r="H75" s="4">
        <f t="shared" si="8"/>
        <v>0</v>
      </c>
      <c r="I75" s="4">
        <f t="shared" si="11"/>
        <v>0</v>
      </c>
      <c r="J75" s="4">
        <f t="shared" si="12"/>
        <v>0</v>
      </c>
      <c r="K75" s="4">
        <f t="shared" si="13"/>
        <v>0</v>
      </c>
      <c r="L75" s="4">
        <f t="shared" si="15"/>
        <v>0</v>
      </c>
    </row>
    <row r="76" spans="1:12" x14ac:dyDescent="0.25">
      <c r="A76" s="15">
        <f t="shared" si="14"/>
        <v>43983</v>
      </c>
      <c r="B76">
        <f t="shared" si="9"/>
        <v>7</v>
      </c>
      <c r="C76">
        <v>75</v>
      </c>
      <c r="D76" s="4">
        <f t="shared" si="10"/>
        <v>0</v>
      </c>
      <c r="F76" s="4">
        <f>L75*Invoer!$B$8/12</f>
        <v>0</v>
      </c>
      <c r="G76" s="4">
        <f>ABS(PMT(Invoer!$B$7/12,360-C76+1,L75,0))</f>
        <v>0</v>
      </c>
      <c r="H76" s="4">
        <f t="shared" si="8"/>
        <v>0</v>
      </c>
      <c r="I76" s="4">
        <f t="shared" si="11"/>
        <v>0</v>
      </c>
      <c r="J76" s="4">
        <f t="shared" si="12"/>
        <v>0</v>
      </c>
      <c r="K76" s="4">
        <f t="shared" si="13"/>
        <v>0</v>
      </c>
      <c r="L76" s="4">
        <f t="shared" si="15"/>
        <v>0</v>
      </c>
    </row>
    <row r="77" spans="1:12" x14ac:dyDescent="0.25">
      <c r="A77" s="15">
        <f t="shared" si="14"/>
        <v>44013</v>
      </c>
      <c r="B77">
        <f t="shared" si="9"/>
        <v>7</v>
      </c>
      <c r="C77">
        <v>76</v>
      </c>
      <c r="D77" s="4">
        <f t="shared" si="10"/>
        <v>0</v>
      </c>
      <c r="F77" s="4">
        <f>L76*Invoer!$B$8/12</f>
        <v>0</v>
      </c>
      <c r="G77" s="4">
        <f>ABS(PMT(Invoer!$B$7/12,360-C77+1,L76,0))</f>
        <v>0</v>
      </c>
      <c r="H77" s="4">
        <f t="shared" si="8"/>
        <v>0</v>
      </c>
      <c r="I77" s="4">
        <f t="shared" si="11"/>
        <v>0</v>
      </c>
      <c r="J77" s="4">
        <f t="shared" si="12"/>
        <v>0</v>
      </c>
      <c r="K77" s="4">
        <f t="shared" si="13"/>
        <v>0</v>
      </c>
      <c r="L77" s="4">
        <f t="shared" si="15"/>
        <v>0</v>
      </c>
    </row>
    <row r="78" spans="1:12" x14ac:dyDescent="0.25">
      <c r="A78" s="15">
        <f t="shared" si="14"/>
        <v>44044</v>
      </c>
      <c r="B78">
        <f t="shared" si="9"/>
        <v>7</v>
      </c>
      <c r="C78">
        <v>77</v>
      </c>
      <c r="D78" s="4">
        <f t="shared" si="10"/>
        <v>0</v>
      </c>
      <c r="F78" s="4">
        <f>L77*Invoer!$B$8/12</f>
        <v>0</v>
      </c>
      <c r="G78" s="4">
        <f>ABS(PMT(Invoer!$B$7/12,360-C78+1,L77,0))</f>
        <v>0</v>
      </c>
      <c r="H78" s="4">
        <f t="shared" si="8"/>
        <v>0</v>
      </c>
      <c r="I78" s="4">
        <f t="shared" si="11"/>
        <v>0</v>
      </c>
      <c r="J78" s="4">
        <f t="shared" si="12"/>
        <v>0</v>
      </c>
      <c r="K78" s="4">
        <f t="shared" si="13"/>
        <v>0</v>
      </c>
      <c r="L78" s="4">
        <f t="shared" si="15"/>
        <v>0</v>
      </c>
    </row>
    <row r="79" spans="1:12" x14ac:dyDescent="0.25">
      <c r="A79" s="15">
        <f t="shared" si="14"/>
        <v>44075</v>
      </c>
      <c r="B79">
        <f t="shared" si="9"/>
        <v>7</v>
      </c>
      <c r="C79">
        <v>78</v>
      </c>
      <c r="D79" s="4">
        <f t="shared" si="10"/>
        <v>0</v>
      </c>
      <c r="F79" s="4">
        <f>L78*Invoer!$B$8/12</f>
        <v>0</v>
      </c>
      <c r="G79" s="4">
        <f>ABS(PMT(Invoer!$B$7/12,360-C79+1,L78,0))</f>
        <v>0</v>
      </c>
      <c r="H79" s="4">
        <f t="shared" si="8"/>
        <v>0</v>
      </c>
      <c r="I79" s="4">
        <f t="shared" si="11"/>
        <v>0</v>
      </c>
      <c r="J79" s="4">
        <f t="shared" si="12"/>
        <v>0</v>
      </c>
      <c r="K79" s="4">
        <f t="shared" si="13"/>
        <v>0</v>
      </c>
      <c r="L79" s="4">
        <f t="shared" si="15"/>
        <v>0</v>
      </c>
    </row>
    <row r="80" spans="1:12" x14ac:dyDescent="0.25">
      <c r="A80" s="15">
        <f t="shared" si="14"/>
        <v>44105</v>
      </c>
      <c r="B80">
        <f t="shared" si="9"/>
        <v>7</v>
      </c>
      <c r="C80">
        <v>79</v>
      </c>
      <c r="D80" s="4">
        <f t="shared" si="10"/>
        <v>0</v>
      </c>
      <c r="F80" s="4">
        <f>L79*Invoer!$B$8/12</f>
        <v>0</v>
      </c>
      <c r="G80" s="4">
        <f>ABS(PMT(Invoer!$B$7/12,360-C80+1,L79,0))</f>
        <v>0</v>
      </c>
      <c r="H80" s="4">
        <f t="shared" si="8"/>
        <v>0</v>
      </c>
      <c r="I80" s="4">
        <f t="shared" si="11"/>
        <v>0</v>
      </c>
      <c r="J80" s="4">
        <f t="shared" si="12"/>
        <v>0</v>
      </c>
      <c r="K80" s="4">
        <f t="shared" si="13"/>
        <v>0</v>
      </c>
      <c r="L80" s="4">
        <f t="shared" si="15"/>
        <v>0</v>
      </c>
    </row>
    <row r="81" spans="1:12" x14ac:dyDescent="0.25">
      <c r="A81" s="15">
        <f t="shared" si="14"/>
        <v>44136</v>
      </c>
      <c r="B81">
        <f t="shared" si="9"/>
        <v>7</v>
      </c>
      <c r="C81">
        <v>80</v>
      </c>
      <c r="D81" s="4">
        <f t="shared" si="10"/>
        <v>0</v>
      </c>
      <c r="F81" s="4">
        <f>L80*Invoer!$B$8/12</f>
        <v>0</v>
      </c>
      <c r="G81" s="4">
        <f>ABS(PMT(Invoer!$B$7/12,360-C81+1,L80,0))</f>
        <v>0</v>
      </c>
      <c r="H81" s="4">
        <f t="shared" si="8"/>
        <v>0</v>
      </c>
      <c r="I81" s="4">
        <f t="shared" si="11"/>
        <v>0</v>
      </c>
      <c r="J81" s="4">
        <f t="shared" si="12"/>
        <v>0</v>
      </c>
      <c r="K81" s="4">
        <f t="shared" si="13"/>
        <v>0</v>
      </c>
      <c r="L81" s="4">
        <f t="shared" si="15"/>
        <v>0</v>
      </c>
    </row>
    <row r="82" spans="1:12" x14ac:dyDescent="0.25">
      <c r="A82" s="15">
        <f t="shared" si="14"/>
        <v>44166</v>
      </c>
      <c r="B82">
        <f t="shared" si="9"/>
        <v>7</v>
      </c>
      <c r="C82">
        <v>81</v>
      </c>
      <c r="D82" s="4">
        <f t="shared" si="10"/>
        <v>0</v>
      </c>
      <c r="F82" s="4">
        <f>L81*Invoer!$B$8/12</f>
        <v>0</v>
      </c>
      <c r="G82" s="4">
        <f>ABS(PMT(Invoer!$B$7/12,360-C82+1,L81,0))</f>
        <v>0</v>
      </c>
      <c r="H82" s="4">
        <f t="shared" si="8"/>
        <v>0</v>
      </c>
      <c r="I82" s="4">
        <f t="shared" si="11"/>
        <v>0</v>
      </c>
      <c r="J82" s="4">
        <f t="shared" si="12"/>
        <v>0</v>
      </c>
      <c r="K82" s="4">
        <f t="shared" si="13"/>
        <v>0</v>
      </c>
      <c r="L82" s="4">
        <f t="shared" si="15"/>
        <v>0</v>
      </c>
    </row>
    <row r="83" spans="1:12" x14ac:dyDescent="0.25">
      <c r="A83" s="15">
        <f t="shared" si="14"/>
        <v>44197</v>
      </c>
      <c r="B83">
        <f t="shared" si="9"/>
        <v>7</v>
      </c>
      <c r="C83">
        <v>82</v>
      </c>
      <c r="D83" s="4">
        <f t="shared" si="10"/>
        <v>0</v>
      </c>
      <c r="F83" s="4">
        <f>L82*Invoer!$B$8/12</f>
        <v>0</v>
      </c>
      <c r="G83" s="4">
        <f>ABS(PMT(Invoer!$B$7/12,360-C83+1,L82,0))</f>
        <v>0</v>
      </c>
      <c r="H83" s="4">
        <f t="shared" si="8"/>
        <v>0</v>
      </c>
      <c r="I83" s="4">
        <f t="shared" si="11"/>
        <v>0</v>
      </c>
      <c r="J83" s="4">
        <f t="shared" si="12"/>
        <v>0</v>
      </c>
      <c r="K83" s="4">
        <f t="shared" si="13"/>
        <v>0</v>
      </c>
      <c r="L83" s="4">
        <f t="shared" si="15"/>
        <v>0</v>
      </c>
    </row>
    <row r="84" spans="1:12" x14ac:dyDescent="0.25">
      <c r="A84" s="15">
        <f t="shared" si="14"/>
        <v>44228</v>
      </c>
      <c r="B84">
        <f t="shared" si="9"/>
        <v>7</v>
      </c>
      <c r="C84">
        <v>83</v>
      </c>
      <c r="D84" s="4">
        <f t="shared" si="10"/>
        <v>0</v>
      </c>
      <c r="F84" s="4">
        <f>L83*Invoer!$B$8/12</f>
        <v>0</v>
      </c>
      <c r="G84" s="4">
        <f>ABS(PMT(Invoer!$B$7/12,360-C84+1,L83,0))</f>
        <v>0</v>
      </c>
      <c r="H84" s="4">
        <f t="shared" si="8"/>
        <v>0</v>
      </c>
      <c r="I84" s="4">
        <f t="shared" si="11"/>
        <v>0</v>
      </c>
      <c r="J84" s="4">
        <f t="shared" si="12"/>
        <v>0</v>
      </c>
      <c r="K84" s="4">
        <f t="shared" si="13"/>
        <v>0</v>
      </c>
      <c r="L84" s="4">
        <f t="shared" si="15"/>
        <v>0</v>
      </c>
    </row>
    <row r="85" spans="1:12" x14ac:dyDescent="0.25">
      <c r="A85" s="15">
        <f t="shared" si="14"/>
        <v>44256</v>
      </c>
      <c r="B85">
        <f t="shared" si="9"/>
        <v>7</v>
      </c>
      <c r="C85">
        <v>84</v>
      </c>
      <c r="D85" s="4">
        <f t="shared" si="10"/>
        <v>0</v>
      </c>
      <c r="F85" s="4">
        <f>L84*Invoer!$B$8/12</f>
        <v>0</v>
      </c>
      <c r="G85" s="4">
        <f>ABS(PMT(Invoer!$B$7/12,360-C85+1,L84,0))</f>
        <v>0</v>
      </c>
      <c r="H85" s="4">
        <f t="shared" si="8"/>
        <v>0</v>
      </c>
      <c r="I85" s="4">
        <f t="shared" si="11"/>
        <v>0</v>
      </c>
      <c r="J85" s="4">
        <f t="shared" si="12"/>
        <v>0</v>
      </c>
      <c r="K85" s="4">
        <f t="shared" si="13"/>
        <v>0</v>
      </c>
      <c r="L85" s="4">
        <f t="shared" si="15"/>
        <v>0</v>
      </c>
    </row>
    <row r="86" spans="1:12" x14ac:dyDescent="0.25">
      <c r="A86" s="15">
        <f t="shared" si="14"/>
        <v>44287</v>
      </c>
      <c r="B86">
        <f t="shared" si="9"/>
        <v>8</v>
      </c>
      <c r="C86">
        <v>85</v>
      </c>
      <c r="D86" s="4">
        <f t="shared" si="10"/>
        <v>0</v>
      </c>
      <c r="F86" s="4">
        <f>L85*Invoer!$B$8/12</f>
        <v>0</v>
      </c>
      <c r="G86" s="4">
        <f>ABS(PMT(Invoer!$B$7/12,360-C86+1,L85,0))</f>
        <v>0</v>
      </c>
      <c r="H86" s="4">
        <f t="shared" si="8"/>
        <v>0</v>
      </c>
      <c r="I86" s="4">
        <f t="shared" si="11"/>
        <v>0</v>
      </c>
      <c r="J86" s="4">
        <f t="shared" si="12"/>
        <v>0</v>
      </c>
      <c r="K86" s="4">
        <f t="shared" si="13"/>
        <v>0</v>
      </c>
      <c r="L86" s="4">
        <f t="shared" si="15"/>
        <v>0</v>
      </c>
    </row>
    <row r="87" spans="1:12" x14ac:dyDescent="0.25">
      <c r="A87" s="15">
        <f t="shared" si="14"/>
        <v>44317</v>
      </c>
      <c r="B87">
        <f t="shared" si="9"/>
        <v>8</v>
      </c>
      <c r="C87">
        <v>86</v>
      </c>
      <c r="D87" s="4">
        <f t="shared" si="10"/>
        <v>0</v>
      </c>
      <c r="F87" s="4">
        <f>L86*Invoer!$B$8/12</f>
        <v>0</v>
      </c>
      <c r="G87" s="4">
        <f>ABS(PMT(Invoer!$B$7/12,360-C87+1,L86,0))</f>
        <v>0</v>
      </c>
      <c r="H87" s="4">
        <f t="shared" si="8"/>
        <v>0</v>
      </c>
      <c r="I87" s="4">
        <f t="shared" si="11"/>
        <v>0</v>
      </c>
      <c r="J87" s="4">
        <f t="shared" si="12"/>
        <v>0</v>
      </c>
      <c r="K87" s="4">
        <f t="shared" si="13"/>
        <v>0</v>
      </c>
      <c r="L87" s="4">
        <f t="shared" si="15"/>
        <v>0</v>
      </c>
    </row>
    <row r="88" spans="1:12" x14ac:dyDescent="0.25">
      <c r="A88" s="15">
        <f t="shared" si="14"/>
        <v>44348</v>
      </c>
      <c r="B88">
        <f t="shared" si="9"/>
        <v>8</v>
      </c>
      <c r="C88">
        <v>87</v>
      </c>
      <c r="D88" s="4">
        <f t="shared" si="10"/>
        <v>0</v>
      </c>
      <c r="F88" s="4">
        <f>L87*Invoer!$B$8/12</f>
        <v>0</v>
      </c>
      <c r="G88" s="4">
        <f>ABS(PMT(Invoer!$B$7/12,360-C88+1,L87,0))</f>
        <v>0</v>
      </c>
      <c r="H88" s="4">
        <f t="shared" si="8"/>
        <v>0</v>
      </c>
      <c r="I88" s="4">
        <f t="shared" si="11"/>
        <v>0</v>
      </c>
      <c r="J88" s="4">
        <f t="shared" si="12"/>
        <v>0</v>
      </c>
      <c r="K88" s="4">
        <f t="shared" si="13"/>
        <v>0</v>
      </c>
      <c r="L88" s="4">
        <f t="shared" si="15"/>
        <v>0</v>
      </c>
    </row>
    <row r="89" spans="1:12" x14ac:dyDescent="0.25">
      <c r="A89" s="15">
        <f t="shared" si="14"/>
        <v>44378</v>
      </c>
      <c r="B89">
        <f t="shared" si="9"/>
        <v>8</v>
      </c>
      <c r="C89">
        <v>88</v>
      </c>
      <c r="D89" s="4">
        <f t="shared" si="10"/>
        <v>0</v>
      </c>
      <c r="F89" s="4">
        <f>L88*Invoer!$B$8/12</f>
        <v>0</v>
      </c>
      <c r="G89" s="4">
        <f>ABS(PMT(Invoer!$B$7/12,360-C89+1,L88,0))</f>
        <v>0</v>
      </c>
      <c r="H89" s="4">
        <f t="shared" si="8"/>
        <v>0</v>
      </c>
      <c r="I89" s="4">
        <f t="shared" si="11"/>
        <v>0</v>
      </c>
      <c r="J89" s="4">
        <f t="shared" si="12"/>
        <v>0</v>
      </c>
      <c r="K89" s="4">
        <f t="shared" si="13"/>
        <v>0</v>
      </c>
      <c r="L89" s="4">
        <f t="shared" si="15"/>
        <v>0</v>
      </c>
    </row>
    <row r="90" spans="1:12" x14ac:dyDescent="0.25">
      <c r="A90" s="15">
        <f t="shared" si="14"/>
        <v>44409</v>
      </c>
      <c r="B90">
        <f t="shared" si="9"/>
        <v>8</v>
      </c>
      <c r="C90">
        <v>89</v>
      </c>
      <c r="D90" s="4">
        <f t="shared" si="10"/>
        <v>0</v>
      </c>
      <c r="F90" s="4">
        <f>L89*Invoer!$B$8/12</f>
        <v>0</v>
      </c>
      <c r="G90" s="4">
        <f>ABS(PMT(Invoer!$B$7/12,360-C90+1,L89,0))</f>
        <v>0</v>
      </c>
      <c r="H90" s="4">
        <f t="shared" si="8"/>
        <v>0</v>
      </c>
      <c r="I90" s="4">
        <f t="shared" si="11"/>
        <v>0</v>
      </c>
      <c r="J90" s="4">
        <f t="shared" si="12"/>
        <v>0</v>
      </c>
      <c r="K90" s="4">
        <f t="shared" si="13"/>
        <v>0</v>
      </c>
      <c r="L90" s="4">
        <f t="shared" si="15"/>
        <v>0</v>
      </c>
    </row>
    <row r="91" spans="1:12" x14ac:dyDescent="0.25">
      <c r="A91" s="15">
        <f t="shared" si="14"/>
        <v>44440</v>
      </c>
      <c r="B91">
        <f t="shared" si="9"/>
        <v>8</v>
      </c>
      <c r="C91">
        <v>90</v>
      </c>
      <c r="D91" s="4">
        <f t="shared" si="10"/>
        <v>0</v>
      </c>
      <c r="F91" s="4">
        <f>L90*Invoer!$B$8/12</f>
        <v>0</v>
      </c>
      <c r="G91" s="4">
        <f>ABS(PMT(Invoer!$B$7/12,360-C91+1,L90,0))</f>
        <v>0</v>
      </c>
      <c r="H91" s="4">
        <f t="shared" si="8"/>
        <v>0</v>
      </c>
      <c r="I91" s="4">
        <f t="shared" si="11"/>
        <v>0</v>
      </c>
      <c r="J91" s="4">
        <f t="shared" si="12"/>
        <v>0</v>
      </c>
      <c r="K91" s="4">
        <f t="shared" si="13"/>
        <v>0</v>
      </c>
      <c r="L91" s="4">
        <f t="shared" si="15"/>
        <v>0</v>
      </c>
    </row>
    <row r="92" spans="1:12" x14ac:dyDescent="0.25">
      <c r="A92" s="15">
        <f t="shared" si="14"/>
        <v>44470</v>
      </c>
      <c r="B92">
        <f t="shared" si="9"/>
        <v>8</v>
      </c>
      <c r="C92">
        <v>91</v>
      </c>
      <c r="D92" s="4">
        <f t="shared" si="10"/>
        <v>0</v>
      </c>
      <c r="F92" s="4">
        <f>L91*Invoer!$B$8/12</f>
        <v>0</v>
      </c>
      <c r="G92" s="4">
        <f>ABS(PMT(Invoer!$B$7/12,360-C92+1,L91,0))</f>
        <v>0</v>
      </c>
      <c r="H92" s="4">
        <f t="shared" si="8"/>
        <v>0</v>
      </c>
      <c r="I92" s="4">
        <f t="shared" si="11"/>
        <v>0</v>
      </c>
      <c r="J92" s="4">
        <f t="shared" si="12"/>
        <v>0</v>
      </c>
      <c r="K92" s="4">
        <f t="shared" si="13"/>
        <v>0</v>
      </c>
      <c r="L92" s="4">
        <f t="shared" si="15"/>
        <v>0</v>
      </c>
    </row>
    <row r="93" spans="1:12" x14ac:dyDescent="0.25">
      <c r="A93" s="15">
        <f t="shared" si="14"/>
        <v>44501</v>
      </c>
      <c r="B93">
        <f t="shared" si="9"/>
        <v>8</v>
      </c>
      <c r="C93">
        <v>92</v>
      </c>
      <c r="D93" s="4">
        <f t="shared" si="10"/>
        <v>0</v>
      </c>
      <c r="F93" s="4">
        <f>L92*Invoer!$B$8/12</f>
        <v>0</v>
      </c>
      <c r="G93" s="4">
        <f>ABS(PMT(Invoer!$B$7/12,360-C93+1,L92,0))</f>
        <v>0</v>
      </c>
      <c r="H93" s="4">
        <f t="shared" si="8"/>
        <v>0</v>
      </c>
      <c r="I93" s="4">
        <f t="shared" si="11"/>
        <v>0</v>
      </c>
      <c r="J93" s="4">
        <f t="shared" si="12"/>
        <v>0</v>
      </c>
      <c r="K93" s="4">
        <f t="shared" si="13"/>
        <v>0</v>
      </c>
      <c r="L93" s="4">
        <f t="shared" si="15"/>
        <v>0</v>
      </c>
    </row>
    <row r="94" spans="1:12" x14ac:dyDescent="0.25">
      <c r="A94" s="15">
        <f t="shared" si="14"/>
        <v>44531</v>
      </c>
      <c r="B94">
        <f t="shared" si="9"/>
        <v>8</v>
      </c>
      <c r="C94">
        <v>93</v>
      </c>
      <c r="D94" s="4">
        <f t="shared" si="10"/>
        <v>0</v>
      </c>
      <c r="F94" s="4">
        <f>L93*Invoer!$B$8/12</f>
        <v>0</v>
      </c>
      <c r="G94" s="4">
        <f>ABS(PMT(Invoer!$B$7/12,360-C94+1,L93,0))</f>
        <v>0</v>
      </c>
      <c r="H94" s="4">
        <f t="shared" si="8"/>
        <v>0</v>
      </c>
      <c r="I94" s="4">
        <f t="shared" si="11"/>
        <v>0</v>
      </c>
      <c r="J94" s="4">
        <f t="shared" si="12"/>
        <v>0</v>
      </c>
      <c r="K94" s="4">
        <f t="shared" si="13"/>
        <v>0</v>
      </c>
      <c r="L94" s="4">
        <f t="shared" si="15"/>
        <v>0</v>
      </c>
    </row>
    <row r="95" spans="1:12" x14ac:dyDescent="0.25">
      <c r="A95" s="15">
        <f t="shared" si="14"/>
        <v>44562</v>
      </c>
      <c r="B95">
        <f t="shared" si="9"/>
        <v>8</v>
      </c>
      <c r="C95">
        <v>94</v>
      </c>
      <c r="D95" s="4">
        <f t="shared" si="10"/>
        <v>0</v>
      </c>
      <c r="F95" s="4">
        <f>L94*Invoer!$B$8/12</f>
        <v>0</v>
      </c>
      <c r="G95" s="4">
        <f>ABS(PMT(Invoer!$B$7/12,360-C95+1,L94,0))</f>
        <v>0</v>
      </c>
      <c r="H95" s="4">
        <f t="shared" si="8"/>
        <v>0</v>
      </c>
      <c r="I95" s="4">
        <f t="shared" si="11"/>
        <v>0</v>
      </c>
      <c r="J95" s="4">
        <f t="shared" si="12"/>
        <v>0</v>
      </c>
      <c r="K95" s="4">
        <f t="shared" si="13"/>
        <v>0</v>
      </c>
      <c r="L95" s="4">
        <f t="shared" si="15"/>
        <v>0</v>
      </c>
    </row>
    <row r="96" spans="1:12" x14ac:dyDescent="0.25">
      <c r="A96" s="15">
        <f t="shared" si="14"/>
        <v>44593</v>
      </c>
      <c r="B96">
        <f t="shared" si="9"/>
        <v>8</v>
      </c>
      <c r="C96">
        <v>95</v>
      </c>
      <c r="D96" s="4">
        <f t="shared" si="10"/>
        <v>0</v>
      </c>
      <c r="F96" s="4">
        <f>L95*Invoer!$B$8/12</f>
        <v>0</v>
      </c>
      <c r="G96" s="4">
        <f>ABS(PMT(Invoer!$B$7/12,360-C96+1,L95,0))</f>
        <v>0</v>
      </c>
      <c r="H96" s="4">
        <f t="shared" si="8"/>
        <v>0</v>
      </c>
      <c r="I96" s="4">
        <f t="shared" si="11"/>
        <v>0</v>
      </c>
      <c r="J96" s="4">
        <f t="shared" si="12"/>
        <v>0</v>
      </c>
      <c r="K96" s="4">
        <f t="shared" si="13"/>
        <v>0</v>
      </c>
      <c r="L96" s="4">
        <f t="shared" si="15"/>
        <v>0</v>
      </c>
    </row>
    <row r="97" spans="1:12" x14ac:dyDescent="0.25">
      <c r="A97" s="15">
        <f t="shared" si="14"/>
        <v>44621</v>
      </c>
      <c r="B97">
        <f t="shared" si="9"/>
        <v>8</v>
      </c>
      <c r="C97">
        <v>96</v>
      </c>
      <c r="D97" s="4">
        <f t="shared" si="10"/>
        <v>0</v>
      </c>
      <c r="F97" s="4">
        <f>L96*Invoer!$B$8/12</f>
        <v>0</v>
      </c>
      <c r="G97" s="4">
        <f>ABS(PMT(Invoer!$B$7/12,360-C97+1,L96,0))</f>
        <v>0</v>
      </c>
      <c r="H97" s="4">
        <f t="shared" si="8"/>
        <v>0</v>
      </c>
      <c r="I97" s="4">
        <f t="shared" si="11"/>
        <v>0</v>
      </c>
      <c r="J97" s="4">
        <f t="shared" si="12"/>
        <v>0</v>
      </c>
      <c r="K97" s="4">
        <f t="shared" si="13"/>
        <v>0</v>
      </c>
      <c r="L97" s="4">
        <f t="shared" si="15"/>
        <v>0</v>
      </c>
    </row>
    <row r="98" spans="1:12" x14ac:dyDescent="0.25">
      <c r="A98" s="15">
        <f t="shared" si="14"/>
        <v>44652</v>
      </c>
      <c r="B98">
        <f t="shared" si="9"/>
        <v>9</v>
      </c>
      <c r="C98">
        <v>97</v>
      </c>
      <c r="D98" s="4">
        <f t="shared" si="10"/>
        <v>0</v>
      </c>
      <c r="F98" s="4">
        <f>L97*Invoer!$B$8/12</f>
        <v>0</v>
      </c>
      <c r="G98" s="4">
        <f>ABS(PMT(Invoer!$B$7/12,360-C98+1,L97,0))</f>
        <v>0</v>
      </c>
      <c r="H98" s="4">
        <f t="shared" si="8"/>
        <v>0</v>
      </c>
      <c r="I98" s="4">
        <f t="shared" si="11"/>
        <v>0</v>
      </c>
      <c r="J98" s="4">
        <f t="shared" si="12"/>
        <v>0</v>
      </c>
      <c r="K98" s="4">
        <f t="shared" si="13"/>
        <v>0</v>
      </c>
      <c r="L98" s="4">
        <f t="shared" si="15"/>
        <v>0</v>
      </c>
    </row>
    <row r="99" spans="1:12" x14ac:dyDescent="0.25">
      <c r="A99" s="15">
        <f t="shared" si="14"/>
        <v>44682</v>
      </c>
      <c r="B99">
        <f t="shared" si="9"/>
        <v>9</v>
      </c>
      <c r="C99">
        <v>98</v>
      </c>
      <c r="D99" s="4">
        <f t="shared" si="10"/>
        <v>0</v>
      </c>
      <c r="F99" s="4">
        <f>L98*Invoer!$B$8/12</f>
        <v>0</v>
      </c>
      <c r="G99" s="4">
        <f>ABS(PMT(Invoer!$B$7/12,360-C99+1,L98,0))</f>
        <v>0</v>
      </c>
      <c r="H99" s="4">
        <f t="shared" si="8"/>
        <v>0</v>
      </c>
      <c r="I99" s="4">
        <f t="shared" si="11"/>
        <v>0</v>
      </c>
      <c r="J99" s="4">
        <f t="shared" si="12"/>
        <v>0</v>
      </c>
      <c r="K99" s="4">
        <f t="shared" si="13"/>
        <v>0</v>
      </c>
      <c r="L99" s="4">
        <f t="shared" si="15"/>
        <v>0</v>
      </c>
    </row>
    <row r="100" spans="1:12" x14ac:dyDescent="0.25">
      <c r="A100" s="15">
        <f t="shared" si="14"/>
        <v>44713</v>
      </c>
      <c r="B100">
        <f t="shared" si="9"/>
        <v>9</v>
      </c>
      <c r="C100">
        <v>99</v>
      </c>
      <c r="D100" s="4">
        <f t="shared" si="10"/>
        <v>0</v>
      </c>
      <c r="F100" s="4">
        <f>L99*Invoer!$B$8/12</f>
        <v>0</v>
      </c>
      <c r="G100" s="4">
        <f>ABS(PMT(Invoer!$B$7/12,360-C100+1,L99,0))</f>
        <v>0</v>
      </c>
      <c r="H100" s="4">
        <f t="shared" si="8"/>
        <v>0</v>
      </c>
      <c r="I100" s="4">
        <f t="shared" si="11"/>
        <v>0</v>
      </c>
      <c r="J100" s="4">
        <f t="shared" si="12"/>
        <v>0</v>
      </c>
      <c r="K100" s="4">
        <f t="shared" si="13"/>
        <v>0</v>
      </c>
      <c r="L100" s="4">
        <f t="shared" si="15"/>
        <v>0</v>
      </c>
    </row>
    <row r="101" spans="1:12" x14ac:dyDescent="0.25">
      <c r="A101" s="15">
        <f t="shared" si="14"/>
        <v>44743</v>
      </c>
      <c r="B101">
        <f t="shared" si="9"/>
        <v>9</v>
      </c>
      <c r="C101">
        <v>100</v>
      </c>
      <c r="D101" s="4">
        <f t="shared" si="10"/>
        <v>0</v>
      </c>
      <c r="F101" s="4">
        <f>L100*Invoer!$B$8/12</f>
        <v>0</v>
      </c>
      <c r="G101" s="4">
        <f>ABS(PMT(Invoer!$B$7/12,360-C101+1,L100,0))</f>
        <v>0</v>
      </c>
      <c r="H101" s="4">
        <f t="shared" si="8"/>
        <v>0</v>
      </c>
      <c r="I101" s="4">
        <f t="shared" si="11"/>
        <v>0</v>
      </c>
      <c r="J101" s="4">
        <f t="shared" si="12"/>
        <v>0</v>
      </c>
      <c r="K101" s="4">
        <f t="shared" si="13"/>
        <v>0</v>
      </c>
      <c r="L101" s="4">
        <f t="shared" si="15"/>
        <v>0</v>
      </c>
    </row>
    <row r="102" spans="1:12" x14ac:dyDescent="0.25">
      <c r="A102" s="15">
        <f t="shared" si="14"/>
        <v>44774</v>
      </c>
      <c r="B102">
        <f t="shared" si="9"/>
        <v>9</v>
      </c>
      <c r="C102">
        <v>101</v>
      </c>
      <c r="D102" s="4">
        <f t="shared" si="10"/>
        <v>0</v>
      </c>
      <c r="F102" s="4">
        <f>L101*Invoer!$B$8/12</f>
        <v>0</v>
      </c>
      <c r="G102" s="4">
        <f>ABS(PMT(Invoer!$B$7/12,360-C102+1,L101,0))</f>
        <v>0</v>
      </c>
      <c r="H102" s="4">
        <f t="shared" si="8"/>
        <v>0</v>
      </c>
      <c r="I102" s="4">
        <f t="shared" si="11"/>
        <v>0</v>
      </c>
      <c r="J102" s="4">
        <f t="shared" si="12"/>
        <v>0</v>
      </c>
      <c r="K102" s="4">
        <f t="shared" si="13"/>
        <v>0</v>
      </c>
      <c r="L102" s="4">
        <f t="shared" si="15"/>
        <v>0</v>
      </c>
    </row>
    <row r="103" spans="1:12" x14ac:dyDescent="0.25">
      <c r="A103" s="15">
        <f t="shared" si="14"/>
        <v>44805</v>
      </c>
      <c r="B103">
        <f t="shared" si="9"/>
        <v>9</v>
      </c>
      <c r="C103">
        <v>102</v>
      </c>
      <c r="D103" s="4">
        <f t="shared" si="10"/>
        <v>0</v>
      </c>
      <c r="F103" s="4">
        <f>L102*Invoer!$B$8/12</f>
        <v>0</v>
      </c>
      <c r="G103" s="4">
        <f>ABS(PMT(Invoer!$B$7/12,360-C103+1,L102,0))</f>
        <v>0</v>
      </c>
      <c r="H103" s="4">
        <f t="shared" si="8"/>
        <v>0</v>
      </c>
      <c r="I103" s="4">
        <f t="shared" si="11"/>
        <v>0</v>
      </c>
      <c r="J103" s="4">
        <f t="shared" si="12"/>
        <v>0</v>
      </c>
      <c r="K103" s="4">
        <f t="shared" si="13"/>
        <v>0</v>
      </c>
      <c r="L103" s="4">
        <f t="shared" si="15"/>
        <v>0</v>
      </c>
    </row>
    <row r="104" spans="1:12" x14ac:dyDescent="0.25">
      <c r="A104" s="15">
        <f t="shared" si="14"/>
        <v>44835</v>
      </c>
      <c r="B104">
        <f t="shared" si="9"/>
        <v>9</v>
      </c>
      <c r="C104">
        <v>103</v>
      </c>
      <c r="D104" s="4">
        <f t="shared" si="10"/>
        <v>0</v>
      </c>
      <c r="F104" s="4">
        <f>L103*Invoer!$B$8/12</f>
        <v>0</v>
      </c>
      <c r="G104" s="4">
        <f>ABS(PMT(Invoer!$B$7/12,360-C104+1,L103,0))</f>
        <v>0</v>
      </c>
      <c r="H104" s="4">
        <f t="shared" si="8"/>
        <v>0</v>
      </c>
      <c r="I104" s="4">
        <f t="shared" si="11"/>
        <v>0</v>
      </c>
      <c r="J104" s="4">
        <f t="shared" si="12"/>
        <v>0</v>
      </c>
      <c r="K104" s="4">
        <f t="shared" si="13"/>
        <v>0</v>
      </c>
      <c r="L104" s="4">
        <f t="shared" si="15"/>
        <v>0</v>
      </c>
    </row>
    <row r="105" spans="1:12" x14ac:dyDescent="0.25">
      <c r="A105" s="15">
        <f t="shared" si="14"/>
        <v>44866</v>
      </c>
      <c r="B105">
        <f t="shared" si="9"/>
        <v>9</v>
      </c>
      <c r="C105">
        <v>104</v>
      </c>
      <c r="D105" s="4">
        <f t="shared" si="10"/>
        <v>0</v>
      </c>
      <c r="F105" s="4">
        <f>L104*Invoer!$B$8/12</f>
        <v>0</v>
      </c>
      <c r="G105" s="4">
        <f>ABS(PMT(Invoer!$B$7/12,360-C105+1,L104,0))</f>
        <v>0</v>
      </c>
      <c r="H105" s="4">
        <f t="shared" si="8"/>
        <v>0</v>
      </c>
      <c r="I105" s="4">
        <f t="shared" si="11"/>
        <v>0</v>
      </c>
      <c r="J105" s="4">
        <f t="shared" si="12"/>
        <v>0</v>
      </c>
      <c r="K105" s="4">
        <f t="shared" si="13"/>
        <v>0</v>
      </c>
      <c r="L105" s="4">
        <f t="shared" si="15"/>
        <v>0</v>
      </c>
    </row>
    <row r="106" spans="1:12" x14ac:dyDescent="0.25">
      <c r="A106" s="15">
        <f t="shared" si="14"/>
        <v>44896</v>
      </c>
      <c r="B106">
        <f t="shared" si="9"/>
        <v>9</v>
      </c>
      <c r="C106">
        <v>105</v>
      </c>
      <c r="D106" s="4">
        <f t="shared" si="10"/>
        <v>0</v>
      </c>
      <c r="F106" s="4">
        <f>L105*Invoer!$B$8/12</f>
        <v>0</v>
      </c>
      <c r="G106" s="4">
        <f>ABS(PMT(Invoer!$B$7/12,360-C106+1,L105,0))</f>
        <v>0</v>
      </c>
      <c r="H106" s="4">
        <f t="shared" si="8"/>
        <v>0</v>
      </c>
      <c r="I106" s="4">
        <f t="shared" si="11"/>
        <v>0</v>
      </c>
      <c r="J106" s="4">
        <f t="shared" si="12"/>
        <v>0</v>
      </c>
      <c r="K106" s="4">
        <f t="shared" si="13"/>
        <v>0</v>
      </c>
      <c r="L106" s="4">
        <f t="shared" si="15"/>
        <v>0</v>
      </c>
    </row>
    <row r="107" spans="1:12" x14ac:dyDescent="0.25">
      <c r="A107" s="15">
        <f t="shared" si="14"/>
        <v>44927</v>
      </c>
      <c r="B107">
        <f t="shared" si="9"/>
        <v>9</v>
      </c>
      <c r="C107">
        <v>106</v>
      </c>
      <c r="D107" s="4">
        <f t="shared" si="10"/>
        <v>0</v>
      </c>
      <c r="F107" s="4">
        <f>L106*Invoer!$B$8/12</f>
        <v>0</v>
      </c>
      <c r="G107" s="4">
        <f>ABS(PMT(Invoer!$B$7/12,360-C107+1,L106,0))</f>
        <v>0</v>
      </c>
      <c r="H107" s="4">
        <f t="shared" si="8"/>
        <v>0</v>
      </c>
      <c r="I107" s="4">
        <f t="shared" si="11"/>
        <v>0</v>
      </c>
      <c r="J107" s="4">
        <f t="shared" si="12"/>
        <v>0</v>
      </c>
      <c r="K107" s="4">
        <f t="shared" si="13"/>
        <v>0</v>
      </c>
      <c r="L107" s="4">
        <f t="shared" si="15"/>
        <v>0</v>
      </c>
    </row>
    <row r="108" spans="1:12" x14ac:dyDescent="0.25">
      <c r="A108" s="15">
        <f t="shared" si="14"/>
        <v>44958</v>
      </c>
      <c r="B108">
        <f t="shared" si="9"/>
        <v>9</v>
      </c>
      <c r="C108">
        <v>107</v>
      </c>
      <c r="D108" s="4">
        <f t="shared" si="10"/>
        <v>0</v>
      </c>
      <c r="F108" s="4">
        <f>L107*Invoer!$B$8/12</f>
        <v>0</v>
      </c>
      <c r="G108" s="4">
        <f>ABS(PMT(Invoer!$B$7/12,360-C108+1,L107,0))</f>
        <v>0</v>
      </c>
      <c r="H108" s="4">
        <f t="shared" si="8"/>
        <v>0</v>
      </c>
      <c r="I108" s="4">
        <f t="shared" si="11"/>
        <v>0</v>
      </c>
      <c r="J108" s="4">
        <f t="shared" si="12"/>
        <v>0</v>
      </c>
      <c r="K108" s="4">
        <f t="shared" si="13"/>
        <v>0</v>
      </c>
      <c r="L108" s="4">
        <f t="shared" si="15"/>
        <v>0</v>
      </c>
    </row>
    <row r="109" spans="1:12" x14ac:dyDescent="0.25">
      <c r="A109" s="15">
        <f t="shared" si="14"/>
        <v>44986</v>
      </c>
      <c r="B109">
        <f t="shared" si="9"/>
        <v>9</v>
      </c>
      <c r="C109">
        <v>108</v>
      </c>
      <c r="D109" s="4">
        <f t="shared" si="10"/>
        <v>0</v>
      </c>
      <c r="F109" s="4">
        <f>L108*Invoer!$B$8/12</f>
        <v>0</v>
      </c>
      <c r="G109" s="4">
        <f>ABS(PMT(Invoer!$B$7/12,360-C109+1,L108,0))</f>
        <v>0</v>
      </c>
      <c r="H109" s="4">
        <f t="shared" si="8"/>
        <v>0</v>
      </c>
      <c r="I109" s="4">
        <f t="shared" si="11"/>
        <v>0</v>
      </c>
      <c r="J109" s="4">
        <f t="shared" si="12"/>
        <v>0</v>
      </c>
      <c r="K109" s="4">
        <f t="shared" si="13"/>
        <v>0</v>
      </c>
      <c r="L109" s="4">
        <f t="shared" si="15"/>
        <v>0</v>
      </c>
    </row>
    <row r="110" spans="1:12" x14ac:dyDescent="0.25">
      <c r="A110" s="15">
        <f t="shared" si="14"/>
        <v>45017</v>
      </c>
      <c r="B110">
        <f t="shared" si="9"/>
        <v>10</v>
      </c>
      <c r="C110">
        <v>109</v>
      </c>
      <c r="D110" s="4">
        <f t="shared" si="10"/>
        <v>0</v>
      </c>
      <c r="F110" s="4">
        <f>L109*Invoer!$B$8/12</f>
        <v>0</v>
      </c>
      <c r="G110" s="4">
        <f>ABS(PMT(Invoer!$B$7/12,360-C110+1,L109,0))</f>
        <v>0</v>
      </c>
      <c r="H110" s="4">
        <f t="shared" si="8"/>
        <v>0</v>
      </c>
      <c r="I110" s="4">
        <f t="shared" si="11"/>
        <v>0</v>
      </c>
      <c r="J110" s="4">
        <f t="shared" si="12"/>
        <v>0</v>
      </c>
      <c r="K110" s="4">
        <f t="shared" si="13"/>
        <v>0</v>
      </c>
      <c r="L110" s="4">
        <f t="shared" si="15"/>
        <v>0</v>
      </c>
    </row>
    <row r="111" spans="1:12" x14ac:dyDescent="0.25">
      <c r="A111" s="15">
        <f t="shared" si="14"/>
        <v>45047</v>
      </c>
      <c r="B111">
        <f t="shared" si="9"/>
        <v>10</v>
      </c>
      <c r="C111">
        <v>110</v>
      </c>
      <c r="D111" s="4">
        <f t="shared" si="10"/>
        <v>0</v>
      </c>
      <c r="F111" s="4">
        <f>L110*Invoer!$B$8/12</f>
        <v>0</v>
      </c>
      <c r="G111" s="4">
        <f>ABS(PMT(Invoer!$B$7/12,360-C111+1,L110,0))</f>
        <v>0</v>
      </c>
      <c r="H111" s="4">
        <f t="shared" si="8"/>
        <v>0</v>
      </c>
      <c r="I111" s="4">
        <f t="shared" si="11"/>
        <v>0</v>
      </c>
      <c r="J111" s="4">
        <f t="shared" si="12"/>
        <v>0</v>
      </c>
      <c r="K111" s="4">
        <f t="shared" si="13"/>
        <v>0</v>
      </c>
      <c r="L111" s="4">
        <f t="shared" si="15"/>
        <v>0</v>
      </c>
    </row>
    <row r="112" spans="1:12" x14ac:dyDescent="0.25">
      <c r="A112" s="15">
        <f t="shared" si="14"/>
        <v>45078</v>
      </c>
      <c r="B112">
        <f t="shared" si="9"/>
        <v>10</v>
      </c>
      <c r="C112">
        <v>111</v>
      </c>
      <c r="D112" s="4">
        <f t="shared" si="10"/>
        <v>0</v>
      </c>
      <c r="F112" s="4">
        <f>L111*Invoer!$B$8/12</f>
        <v>0</v>
      </c>
      <c r="G112" s="4">
        <f>ABS(PMT(Invoer!$B$7/12,360-C112+1,L111,0))</f>
        <v>0</v>
      </c>
      <c r="H112" s="4">
        <f t="shared" si="8"/>
        <v>0</v>
      </c>
      <c r="I112" s="4">
        <f t="shared" si="11"/>
        <v>0</v>
      </c>
      <c r="J112" s="4">
        <f t="shared" si="12"/>
        <v>0</v>
      </c>
      <c r="K112" s="4">
        <f t="shared" si="13"/>
        <v>0</v>
      </c>
      <c r="L112" s="4">
        <f t="shared" si="15"/>
        <v>0</v>
      </c>
    </row>
    <row r="113" spans="1:12" x14ac:dyDescent="0.25">
      <c r="A113" s="15">
        <f t="shared" si="14"/>
        <v>45108</v>
      </c>
      <c r="B113">
        <f t="shared" si="9"/>
        <v>10</v>
      </c>
      <c r="C113">
        <v>112</v>
      </c>
      <c r="D113" s="4">
        <f t="shared" si="10"/>
        <v>0</v>
      </c>
      <c r="F113" s="4">
        <f>L112*Invoer!$B$8/12</f>
        <v>0</v>
      </c>
      <c r="G113" s="4">
        <f>ABS(PMT(Invoer!$B$7/12,360-C113+1,L112,0))</f>
        <v>0</v>
      </c>
      <c r="H113" s="4">
        <f t="shared" si="8"/>
        <v>0</v>
      </c>
      <c r="I113" s="4">
        <f t="shared" si="11"/>
        <v>0</v>
      </c>
      <c r="J113" s="4">
        <f t="shared" si="12"/>
        <v>0</v>
      </c>
      <c r="K113" s="4">
        <f t="shared" si="13"/>
        <v>0</v>
      </c>
      <c r="L113" s="4">
        <f t="shared" si="15"/>
        <v>0</v>
      </c>
    </row>
    <row r="114" spans="1:12" x14ac:dyDescent="0.25">
      <c r="A114" s="15">
        <f t="shared" si="14"/>
        <v>45139</v>
      </c>
      <c r="B114">
        <f t="shared" si="9"/>
        <v>10</v>
      </c>
      <c r="C114">
        <v>113</v>
      </c>
      <c r="D114" s="4">
        <f t="shared" si="10"/>
        <v>0</v>
      </c>
      <c r="F114" s="4">
        <f>L113*Invoer!$B$8/12</f>
        <v>0</v>
      </c>
      <c r="G114" s="4">
        <f>ABS(PMT(Invoer!$B$7/12,360-C114+1,L113,0))</f>
        <v>0</v>
      </c>
      <c r="H114" s="4">
        <f t="shared" si="8"/>
        <v>0</v>
      </c>
      <c r="I114" s="4">
        <f t="shared" si="11"/>
        <v>0</v>
      </c>
      <c r="J114" s="4">
        <f t="shared" si="12"/>
        <v>0</v>
      </c>
      <c r="K114" s="4">
        <f t="shared" si="13"/>
        <v>0</v>
      </c>
      <c r="L114" s="4">
        <f t="shared" si="15"/>
        <v>0</v>
      </c>
    </row>
    <row r="115" spans="1:12" x14ac:dyDescent="0.25">
      <c r="A115" s="15">
        <f t="shared" si="14"/>
        <v>45170</v>
      </c>
      <c r="B115">
        <f t="shared" si="9"/>
        <v>10</v>
      </c>
      <c r="C115">
        <v>114</v>
      </c>
      <c r="D115" s="4">
        <f t="shared" si="10"/>
        <v>0</v>
      </c>
      <c r="F115" s="4">
        <f>L114*Invoer!$B$8/12</f>
        <v>0</v>
      </c>
      <c r="G115" s="4">
        <f>ABS(PMT(Invoer!$B$7/12,360-C115+1,L114,0))</f>
        <v>0</v>
      </c>
      <c r="H115" s="4">
        <f t="shared" si="8"/>
        <v>0</v>
      </c>
      <c r="I115" s="4">
        <f t="shared" si="11"/>
        <v>0</v>
      </c>
      <c r="J115" s="4">
        <f t="shared" si="12"/>
        <v>0</v>
      </c>
      <c r="K115" s="4">
        <f t="shared" si="13"/>
        <v>0</v>
      </c>
      <c r="L115" s="4">
        <f t="shared" si="15"/>
        <v>0</v>
      </c>
    </row>
    <row r="116" spans="1:12" x14ac:dyDescent="0.25">
      <c r="A116" s="15">
        <f t="shared" si="14"/>
        <v>45200</v>
      </c>
      <c r="B116">
        <f t="shared" si="9"/>
        <v>10</v>
      </c>
      <c r="C116">
        <v>115</v>
      </c>
      <c r="D116" s="4">
        <f t="shared" si="10"/>
        <v>0</v>
      </c>
      <c r="F116" s="4">
        <f>L115*Invoer!$B$8/12</f>
        <v>0</v>
      </c>
      <c r="G116" s="4">
        <f>ABS(PMT(Invoer!$B$7/12,360-C116+1,L115,0))</f>
        <v>0</v>
      </c>
      <c r="H116" s="4">
        <f t="shared" si="8"/>
        <v>0</v>
      </c>
      <c r="I116" s="4">
        <f t="shared" si="11"/>
        <v>0</v>
      </c>
      <c r="J116" s="4">
        <f t="shared" si="12"/>
        <v>0</v>
      </c>
      <c r="K116" s="4">
        <f t="shared" si="13"/>
        <v>0</v>
      </c>
      <c r="L116" s="4">
        <f t="shared" si="15"/>
        <v>0</v>
      </c>
    </row>
    <row r="117" spans="1:12" x14ac:dyDescent="0.25">
      <c r="A117" s="15">
        <f t="shared" si="14"/>
        <v>45231</v>
      </c>
      <c r="B117">
        <f t="shared" si="9"/>
        <v>10</v>
      </c>
      <c r="C117">
        <v>116</v>
      </c>
      <c r="D117" s="4">
        <f t="shared" si="10"/>
        <v>0</v>
      </c>
      <c r="F117" s="4">
        <f>L116*Invoer!$B$8/12</f>
        <v>0</v>
      </c>
      <c r="G117" s="4">
        <f>ABS(PMT(Invoer!$B$7/12,360-C117+1,L116,0))</f>
        <v>0</v>
      </c>
      <c r="H117" s="4">
        <f t="shared" si="8"/>
        <v>0</v>
      </c>
      <c r="I117" s="4">
        <f t="shared" si="11"/>
        <v>0</v>
      </c>
      <c r="J117" s="4">
        <f t="shared" si="12"/>
        <v>0</v>
      </c>
      <c r="K117" s="4">
        <f t="shared" si="13"/>
        <v>0</v>
      </c>
      <c r="L117" s="4">
        <f t="shared" si="15"/>
        <v>0</v>
      </c>
    </row>
    <row r="118" spans="1:12" x14ac:dyDescent="0.25">
      <c r="A118" s="15">
        <f t="shared" si="14"/>
        <v>45261</v>
      </c>
      <c r="B118">
        <f t="shared" si="9"/>
        <v>10</v>
      </c>
      <c r="C118">
        <v>117</v>
      </c>
      <c r="D118" s="4">
        <f t="shared" si="10"/>
        <v>0</v>
      </c>
      <c r="F118" s="4">
        <f>L117*Invoer!$B$8/12</f>
        <v>0</v>
      </c>
      <c r="G118" s="4">
        <f>ABS(PMT(Invoer!$B$7/12,360-C118+1,L117,0))</f>
        <v>0</v>
      </c>
      <c r="H118" s="4">
        <f t="shared" si="8"/>
        <v>0</v>
      </c>
      <c r="I118" s="4">
        <f t="shared" si="11"/>
        <v>0</v>
      </c>
      <c r="J118" s="4">
        <f t="shared" si="12"/>
        <v>0</v>
      </c>
      <c r="K118" s="4">
        <f t="shared" si="13"/>
        <v>0</v>
      </c>
      <c r="L118" s="4">
        <f t="shared" si="15"/>
        <v>0</v>
      </c>
    </row>
    <row r="119" spans="1:12" x14ac:dyDescent="0.25">
      <c r="A119" s="15">
        <f t="shared" si="14"/>
        <v>45292</v>
      </c>
      <c r="B119">
        <f t="shared" si="9"/>
        <v>10</v>
      </c>
      <c r="C119">
        <v>118</v>
      </c>
      <c r="D119" s="4">
        <f t="shared" si="10"/>
        <v>0</v>
      </c>
      <c r="F119" s="4">
        <f>L118*Invoer!$B$8/12</f>
        <v>0</v>
      </c>
      <c r="G119" s="4">
        <f>ABS(PMT(Invoer!$B$7/12,360-C119+1,L118,0))</f>
        <v>0</v>
      </c>
      <c r="H119" s="4">
        <f t="shared" si="8"/>
        <v>0</v>
      </c>
      <c r="I119" s="4">
        <f t="shared" si="11"/>
        <v>0</v>
      </c>
      <c r="J119" s="4">
        <f t="shared" si="12"/>
        <v>0</v>
      </c>
      <c r="K119" s="4">
        <f t="shared" si="13"/>
        <v>0</v>
      </c>
      <c r="L119" s="4">
        <f t="shared" si="15"/>
        <v>0</v>
      </c>
    </row>
    <row r="120" spans="1:12" x14ac:dyDescent="0.25">
      <c r="A120" s="15">
        <f t="shared" si="14"/>
        <v>45323</v>
      </c>
      <c r="B120">
        <f t="shared" si="9"/>
        <v>10</v>
      </c>
      <c r="C120">
        <v>119</v>
      </c>
      <c r="D120" s="4">
        <f t="shared" si="10"/>
        <v>0</v>
      </c>
      <c r="F120" s="4">
        <f>L119*Invoer!$B$8/12</f>
        <v>0</v>
      </c>
      <c r="G120" s="4">
        <f>ABS(PMT(Invoer!$B$7/12,360-C120+1,L119,0))</f>
        <v>0</v>
      </c>
      <c r="H120" s="4">
        <f t="shared" si="8"/>
        <v>0</v>
      </c>
      <c r="I120" s="4">
        <f t="shared" si="11"/>
        <v>0</v>
      </c>
      <c r="J120" s="4">
        <f t="shared" si="12"/>
        <v>0</v>
      </c>
      <c r="K120" s="4">
        <f t="shared" si="13"/>
        <v>0</v>
      </c>
      <c r="L120" s="4">
        <f t="shared" si="15"/>
        <v>0</v>
      </c>
    </row>
    <row r="121" spans="1:12" x14ac:dyDescent="0.25">
      <c r="A121" s="15">
        <f t="shared" si="14"/>
        <v>45352</v>
      </c>
      <c r="B121">
        <f t="shared" si="9"/>
        <v>10</v>
      </c>
      <c r="C121">
        <v>120</v>
      </c>
      <c r="D121" s="4">
        <f t="shared" si="10"/>
        <v>0</v>
      </c>
      <c r="F121" s="4">
        <f>L120*Invoer!$B$8/12</f>
        <v>0</v>
      </c>
      <c r="G121" s="4">
        <f>ABS(PMT(Invoer!$B$7/12,360-C121+1,L120,0))</f>
        <v>0</v>
      </c>
      <c r="H121" s="4">
        <f t="shared" si="8"/>
        <v>0</v>
      </c>
      <c r="I121" s="4">
        <f t="shared" si="11"/>
        <v>0</v>
      </c>
      <c r="J121" s="4">
        <f t="shared" si="12"/>
        <v>0</v>
      </c>
      <c r="K121" s="4">
        <f t="shared" si="13"/>
        <v>0</v>
      </c>
      <c r="L121" s="4">
        <f t="shared" si="15"/>
        <v>0</v>
      </c>
    </row>
    <row r="122" spans="1:12" x14ac:dyDescent="0.25">
      <c r="A122" s="15">
        <f t="shared" si="14"/>
        <v>45383</v>
      </c>
      <c r="B122">
        <f t="shared" si="9"/>
        <v>11</v>
      </c>
      <c r="C122">
        <v>121</v>
      </c>
      <c r="D122" s="4">
        <f t="shared" si="10"/>
        <v>0</v>
      </c>
      <c r="F122" s="4">
        <f>L121*Invoer!$B$9/12</f>
        <v>0</v>
      </c>
      <c r="G122" s="4">
        <f>ABS(PMT(Invoer!$B$7/12,360-C122+1,L121,0))</f>
        <v>0</v>
      </c>
      <c r="H122" s="4">
        <f t="shared" si="8"/>
        <v>0</v>
      </c>
      <c r="I122" s="4">
        <f t="shared" si="11"/>
        <v>0</v>
      </c>
      <c r="J122" s="4">
        <f t="shared" si="12"/>
        <v>0</v>
      </c>
      <c r="K122" s="4">
        <f t="shared" si="13"/>
        <v>0</v>
      </c>
      <c r="L122" s="4">
        <f t="shared" si="15"/>
        <v>0</v>
      </c>
    </row>
    <row r="123" spans="1:12" x14ac:dyDescent="0.25">
      <c r="A123" s="15">
        <f t="shared" si="14"/>
        <v>45413</v>
      </c>
      <c r="B123">
        <f t="shared" si="9"/>
        <v>11</v>
      </c>
      <c r="C123">
        <v>122</v>
      </c>
      <c r="D123" s="4">
        <f t="shared" si="10"/>
        <v>0</v>
      </c>
      <c r="F123" s="4">
        <f>L122*Invoer!$B$9/12</f>
        <v>0</v>
      </c>
      <c r="G123" s="4">
        <f>ABS(PMT(Invoer!$B$7/12,360-C123+1,L122,0))</f>
        <v>0</v>
      </c>
      <c r="H123" s="4">
        <f t="shared" si="8"/>
        <v>0</v>
      </c>
      <c r="I123" s="4">
        <f t="shared" si="11"/>
        <v>0</v>
      </c>
      <c r="J123" s="4">
        <f t="shared" si="12"/>
        <v>0</v>
      </c>
      <c r="K123" s="4">
        <f t="shared" si="13"/>
        <v>0</v>
      </c>
      <c r="L123" s="4">
        <f t="shared" si="15"/>
        <v>0</v>
      </c>
    </row>
    <row r="124" spans="1:12" x14ac:dyDescent="0.25">
      <c r="A124" s="15">
        <f t="shared" si="14"/>
        <v>45444</v>
      </c>
      <c r="B124">
        <f t="shared" si="9"/>
        <v>11</v>
      </c>
      <c r="C124">
        <v>123</v>
      </c>
      <c r="D124" s="4">
        <f t="shared" si="10"/>
        <v>0</v>
      </c>
      <c r="F124" s="4">
        <f>L123*Invoer!$B$9/12</f>
        <v>0</v>
      </c>
      <c r="G124" s="4">
        <f>ABS(PMT(Invoer!$B$7/12,360-C124+1,L123,0))</f>
        <v>0</v>
      </c>
      <c r="H124" s="4">
        <f t="shared" si="8"/>
        <v>0</v>
      </c>
      <c r="I124" s="4">
        <f t="shared" si="11"/>
        <v>0</v>
      </c>
      <c r="J124" s="4">
        <f t="shared" si="12"/>
        <v>0</v>
      </c>
      <c r="K124" s="4">
        <f t="shared" si="13"/>
        <v>0</v>
      </c>
      <c r="L124" s="4">
        <f t="shared" si="15"/>
        <v>0</v>
      </c>
    </row>
    <row r="125" spans="1:12" x14ac:dyDescent="0.25">
      <c r="A125" s="15">
        <f t="shared" si="14"/>
        <v>45474</v>
      </c>
      <c r="B125">
        <f t="shared" si="9"/>
        <v>11</v>
      </c>
      <c r="C125">
        <v>124</v>
      </c>
      <c r="D125" s="4">
        <f t="shared" si="10"/>
        <v>0</v>
      </c>
      <c r="F125" s="4">
        <f>L124*Invoer!$B$9/12</f>
        <v>0</v>
      </c>
      <c r="G125" s="4">
        <f>ABS(PMT(Invoer!$B$7/12,360-C125+1,L124,0))</f>
        <v>0</v>
      </c>
      <c r="H125" s="4">
        <f t="shared" si="8"/>
        <v>0</v>
      </c>
      <c r="I125" s="4">
        <f t="shared" si="11"/>
        <v>0</v>
      </c>
      <c r="J125" s="4">
        <f t="shared" si="12"/>
        <v>0</v>
      </c>
      <c r="K125" s="4">
        <f t="shared" si="13"/>
        <v>0</v>
      </c>
      <c r="L125" s="4">
        <f t="shared" si="15"/>
        <v>0</v>
      </c>
    </row>
    <row r="126" spans="1:12" x14ac:dyDescent="0.25">
      <c r="A126" s="15">
        <f t="shared" si="14"/>
        <v>45505</v>
      </c>
      <c r="B126">
        <f t="shared" si="9"/>
        <v>11</v>
      </c>
      <c r="C126">
        <v>125</v>
      </c>
      <c r="D126" s="4">
        <f t="shared" si="10"/>
        <v>0</v>
      </c>
      <c r="F126" s="4">
        <f>L125*Invoer!$B$9/12</f>
        <v>0</v>
      </c>
      <c r="G126" s="4">
        <f>ABS(PMT(Invoer!$B$7/12,360-C126+1,L125,0))</f>
        <v>0</v>
      </c>
      <c r="H126" s="4">
        <f t="shared" si="8"/>
        <v>0</v>
      </c>
      <c r="I126" s="4">
        <f t="shared" si="11"/>
        <v>0</v>
      </c>
      <c r="J126" s="4">
        <f t="shared" si="12"/>
        <v>0</v>
      </c>
      <c r="K126" s="4">
        <f t="shared" si="13"/>
        <v>0</v>
      </c>
      <c r="L126" s="4">
        <f t="shared" si="15"/>
        <v>0</v>
      </c>
    </row>
    <row r="127" spans="1:12" x14ac:dyDescent="0.25">
      <c r="A127" s="15">
        <f t="shared" si="14"/>
        <v>45536</v>
      </c>
      <c r="B127">
        <f t="shared" si="9"/>
        <v>11</v>
      </c>
      <c r="C127">
        <v>126</v>
      </c>
      <c r="D127" s="4">
        <f t="shared" si="10"/>
        <v>0</v>
      </c>
      <c r="F127" s="4">
        <f>L126*Invoer!$B$9/12</f>
        <v>0</v>
      </c>
      <c r="G127" s="4">
        <f>ABS(PMT(Invoer!$B$7/12,360-C127+1,L126,0))</f>
        <v>0</v>
      </c>
      <c r="H127" s="4">
        <f t="shared" si="8"/>
        <v>0</v>
      </c>
      <c r="I127" s="4">
        <f t="shared" si="11"/>
        <v>0</v>
      </c>
      <c r="J127" s="4">
        <f t="shared" si="12"/>
        <v>0</v>
      </c>
      <c r="K127" s="4">
        <f t="shared" si="13"/>
        <v>0</v>
      </c>
      <c r="L127" s="4">
        <f t="shared" si="15"/>
        <v>0</v>
      </c>
    </row>
    <row r="128" spans="1:12" x14ac:dyDescent="0.25">
      <c r="A128" s="15">
        <f t="shared" si="14"/>
        <v>45566</v>
      </c>
      <c r="B128">
        <f t="shared" si="9"/>
        <v>11</v>
      </c>
      <c r="C128">
        <v>127</v>
      </c>
      <c r="D128" s="4">
        <f t="shared" si="10"/>
        <v>0</v>
      </c>
      <c r="F128" s="4">
        <f>L127*Invoer!$B$9/12</f>
        <v>0</v>
      </c>
      <c r="G128" s="4">
        <f>ABS(PMT(Invoer!$B$7/12,360-C128+1,L127,0))</f>
        <v>0</v>
      </c>
      <c r="H128" s="4">
        <f t="shared" si="8"/>
        <v>0</v>
      </c>
      <c r="I128" s="4">
        <f t="shared" si="11"/>
        <v>0</v>
      </c>
      <c r="J128" s="4">
        <f t="shared" si="12"/>
        <v>0</v>
      </c>
      <c r="K128" s="4">
        <f t="shared" si="13"/>
        <v>0</v>
      </c>
      <c r="L128" s="4">
        <f t="shared" si="15"/>
        <v>0</v>
      </c>
    </row>
    <row r="129" spans="1:12" x14ac:dyDescent="0.25">
      <c r="A129" s="15">
        <f t="shared" si="14"/>
        <v>45597</v>
      </c>
      <c r="B129">
        <f t="shared" si="9"/>
        <v>11</v>
      </c>
      <c r="C129">
        <v>128</v>
      </c>
      <c r="D129" s="4">
        <f t="shared" si="10"/>
        <v>0</v>
      </c>
      <c r="F129" s="4">
        <f>L128*Invoer!$B$9/12</f>
        <v>0</v>
      </c>
      <c r="G129" s="4">
        <f>ABS(PMT(Invoer!$B$7/12,360-C129+1,L128,0))</f>
        <v>0</v>
      </c>
      <c r="H129" s="4">
        <f t="shared" si="8"/>
        <v>0</v>
      </c>
      <c r="I129" s="4">
        <f t="shared" si="11"/>
        <v>0</v>
      </c>
      <c r="J129" s="4">
        <f t="shared" si="12"/>
        <v>0</v>
      </c>
      <c r="K129" s="4">
        <f t="shared" si="13"/>
        <v>0</v>
      </c>
      <c r="L129" s="4">
        <f t="shared" si="15"/>
        <v>0</v>
      </c>
    </row>
    <row r="130" spans="1:12" x14ac:dyDescent="0.25">
      <c r="A130" s="15">
        <f t="shared" si="14"/>
        <v>45627</v>
      </c>
      <c r="B130">
        <f t="shared" si="9"/>
        <v>11</v>
      </c>
      <c r="C130">
        <v>129</v>
      </c>
      <c r="D130" s="4">
        <f t="shared" si="10"/>
        <v>0</v>
      </c>
      <c r="F130" s="4">
        <f>L129*Invoer!$B$9/12</f>
        <v>0</v>
      </c>
      <c r="G130" s="4">
        <f>ABS(PMT(Invoer!$B$7/12,360-C130+1,L129,0))</f>
        <v>0</v>
      </c>
      <c r="H130" s="4">
        <f t="shared" ref="H130:H193" si="16">IF(F130-(Eigenwoningforfait/12)&lt;=0,0,(F130-(Eigenwoningforfait/12))*Belastingpercentage)</f>
        <v>0</v>
      </c>
      <c r="I130" s="4">
        <f t="shared" si="11"/>
        <v>0</v>
      </c>
      <c r="J130" s="4">
        <f t="shared" si="12"/>
        <v>0</v>
      </c>
      <c r="K130" s="4">
        <f t="shared" si="13"/>
        <v>0</v>
      </c>
      <c r="L130" s="4">
        <f t="shared" si="15"/>
        <v>0</v>
      </c>
    </row>
    <row r="131" spans="1:12" x14ac:dyDescent="0.25">
      <c r="A131" s="15">
        <f t="shared" si="14"/>
        <v>45658</v>
      </c>
      <c r="B131">
        <f t="shared" ref="B131:B194" si="17">CEILING(C131/12,1)</f>
        <v>11</v>
      </c>
      <c r="C131">
        <v>130</v>
      </c>
      <c r="D131" s="4">
        <f t="shared" ref="D131:D194" si="18">G131-F131</f>
        <v>0</v>
      </c>
      <c r="F131" s="4">
        <f>L130*Invoer!$B$9/12</f>
        <v>0</v>
      </c>
      <c r="G131" s="4">
        <f>ABS(PMT(Invoer!$B$7/12,360-C131+1,L130,0))</f>
        <v>0</v>
      </c>
      <c r="H131" s="4">
        <f t="shared" si="16"/>
        <v>0</v>
      </c>
      <c r="I131" s="4">
        <f t="shared" ref="I131:I194" si="19">G131-H131</f>
        <v>0</v>
      </c>
      <c r="J131" s="4">
        <f t="shared" ref="J131:J194" si="20">SUM(E131,G131)</f>
        <v>0</v>
      </c>
      <c r="K131" s="4">
        <f t="shared" ref="K131:K194" si="21">J131-H131</f>
        <v>0</v>
      </c>
      <c r="L131" s="4">
        <f t="shared" si="15"/>
        <v>0</v>
      </c>
    </row>
    <row r="132" spans="1:12" x14ac:dyDescent="0.25">
      <c r="A132" s="15">
        <f t="shared" ref="A132:A195" si="22">DATE(YEAR(A131),MONTH(A131)+1,DAY(A131))</f>
        <v>45689</v>
      </c>
      <c r="B132">
        <f t="shared" si="17"/>
        <v>11</v>
      </c>
      <c r="C132">
        <v>131</v>
      </c>
      <c r="D132" s="4">
        <f t="shared" si="18"/>
        <v>0</v>
      </c>
      <c r="F132" s="4">
        <f>L131*Invoer!$B$9/12</f>
        <v>0</v>
      </c>
      <c r="G132" s="4">
        <f>ABS(PMT(Invoer!$B$7/12,360-C132+1,L131,0))</f>
        <v>0</v>
      </c>
      <c r="H132" s="4">
        <f t="shared" si="16"/>
        <v>0</v>
      </c>
      <c r="I132" s="4">
        <f t="shared" si="19"/>
        <v>0</v>
      </c>
      <c r="J132" s="4">
        <f t="shared" si="20"/>
        <v>0</v>
      </c>
      <c r="K132" s="4">
        <f t="shared" si="21"/>
        <v>0</v>
      </c>
      <c r="L132" s="4">
        <f t="shared" ref="L132:L195" si="23">L131-D132-E132</f>
        <v>0</v>
      </c>
    </row>
    <row r="133" spans="1:12" x14ac:dyDescent="0.25">
      <c r="A133" s="15">
        <f t="shared" si="22"/>
        <v>45717</v>
      </c>
      <c r="B133">
        <f t="shared" si="17"/>
        <v>11</v>
      </c>
      <c r="C133">
        <v>132</v>
      </c>
      <c r="D133" s="4">
        <f t="shared" si="18"/>
        <v>0</v>
      </c>
      <c r="F133" s="4">
        <f>L132*Invoer!$B$9/12</f>
        <v>0</v>
      </c>
      <c r="G133" s="4">
        <f>ABS(PMT(Invoer!$B$7/12,360-C133+1,L132,0))</f>
        <v>0</v>
      </c>
      <c r="H133" s="4">
        <f t="shared" si="16"/>
        <v>0</v>
      </c>
      <c r="I133" s="4">
        <f t="shared" si="19"/>
        <v>0</v>
      </c>
      <c r="J133" s="4">
        <f t="shared" si="20"/>
        <v>0</v>
      </c>
      <c r="K133" s="4">
        <f t="shared" si="21"/>
        <v>0</v>
      </c>
      <c r="L133" s="4">
        <f t="shared" si="23"/>
        <v>0</v>
      </c>
    </row>
    <row r="134" spans="1:12" x14ac:dyDescent="0.25">
      <c r="A134" s="15">
        <f t="shared" si="22"/>
        <v>45748</v>
      </c>
      <c r="B134">
        <f t="shared" si="17"/>
        <v>12</v>
      </c>
      <c r="C134">
        <v>133</v>
      </c>
      <c r="D134" s="4">
        <f t="shared" si="18"/>
        <v>0</v>
      </c>
      <c r="F134" s="4">
        <f>L133*Invoer!$B$9/12</f>
        <v>0</v>
      </c>
      <c r="G134" s="4">
        <f>ABS(PMT(Invoer!$B$7/12,360-C134+1,L133,0))</f>
        <v>0</v>
      </c>
      <c r="H134" s="4">
        <f t="shared" si="16"/>
        <v>0</v>
      </c>
      <c r="I134" s="4">
        <f t="shared" si="19"/>
        <v>0</v>
      </c>
      <c r="J134" s="4">
        <f t="shared" si="20"/>
        <v>0</v>
      </c>
      <c r="K134" s="4">
        <f t="shared" si="21"/>
        <v>0</v>
      </c>
      <c r="L134" s="4">
        <f t="shared" si="23"/>
        <v>0</v>
      </c>
    </row>
    <row r="135" spans="1:12" x14ac:dyDescent="0.25">
      <c r="A135" s="15">
        <f t="shared" si="22"/>
        <v>45778</v>
      </c>
      <c r="B135">
        <f t="shared" si="17"/>
        <v>12</v>
      </c>
      <c r="C135">
        <v>134</v>
      </c>
      <c r="D135" s="4">
        <f t="shared" si="18"/>
        <v>0</v>
      </c>
      <c r="F135" s="4">
        <f>L134*Invoer!$B$9/12</f>
        <v>0</v>
      </c>
      <c r="G135" s="4">
        <f>ABS(PMT(Invoer!$B$7/12,360-C135+1,L134,0))</f>
        <v>0</v>
      </c>
      <c r="H135" s="4">
        <f t="shared" si="16"/>
        <v>0</v>
      </c>
      <c r="I135" s="4">
        <f t="shared" si="19"/>
        <v>0</v>
      </c>
      <c r="J135" s="4">
        <f t="shared" si="20"/>
        <v>0</v>
      </c>
      <c r="K135" s="4">
        <f t="shared" si="21"/>
        <v>0</v>
      </c>
      <c r="L135" s="4">
        <f t="shared" si="23"/>
        <v>0</v>
      </c>
    </row>
    <row r="136" spans="1:12" x14ac:dyDescent="0.25">
      <c r="A136" s="15">
        <f t="shared" si="22"/>
        <v>45809</v>
      </c>
      <c r="B136">
        <f t="shared" si="17"/>
        <v>12</v>
      </c>
      <c r="C136">
        <v>135</v>
      </c>
      <c r="D136" s="4">
        <f t="shared" si="18"/>
        <v>0</v>
      </c>
      <c r="F136" s="4">
        <f>L135*Invoer!$B$9/12</f>
        <v>0</v>
      </c>
      <c r="G136" s="4">
        <f>ABS(PMT(Invoer!$B$7/12,360-C136+1,L135,0))</f>
        <v>0</v>
      </c>
      <c r="H136" s="4">
        <f t="shared" si="16"/>
        <v>0</v>
      </c>
      <c r="I136" s="4">
        <f t="shared" si="19"/>
        <v>0</v>
      </c>
      <c r="J136" s="4">
        <f t="shared" si="20"/>
        <v>0</v>
      </c>
      <c r="K136" s="4">
        <f t="shared" si="21"/>
        <v>0</v>
      </c>
      <c r="L136" s="4">
        <f t="shared" si="23"/>
        <v>0</v>
      </c>
    </row>
    <row r="137" spans="1:12" x14ac:dyDescent="0.25">
      <c r="A137" s="15">
        <f t="shared" si="22"/>
        <v>45839</v>
      </c>
      <c r="B137">
        <f t="shared" si="17"/>
        <v>12</v>
      </c>
      <c r="C137">
        <v>136</v>
      </c>
      <c r="D137" s="4">
        <f t="shared" si="18"/>
        <v>0</v>
      </c>
      <c r="F137" s="4">
        <f>L136*Invoer!$B$9/12</f>
        <v>0</v>
      </c>
      <c r="G137" s="4">
        <f>ABS(PMT(Invoer!$B$7/12,360-C137+1,L136,0))</f>
        <v>0</v>
      </c>
      <c r="H137" s="4">
        <f t="shared" si="16"/>
        <v>0</v>
      </c>
      <c r="I137" s="4">
        <f t="shared" si="19"/>
        <v>0</v>
      </c>
      <c r="J137" s="4">
        <f t="shared" si="20"/>
        <v>0</v>
      </c>
      <c r="K137" s="4">
        <f t="shared" si="21"/>
        <v>0</v>
      </c>
      <c r="L137" s="4">
        <f t="shared" si="23"/>
        <v>0</v>
      </c>
    </row>
    <row r="138" spans="1:12" x14ac:dyDescent="0.25">
      <c r="A138" s="15">
        <f t="shared" si="22"/>
        <v>45870</v>
      </c>
      <c r="B138">
        <f t="shared" si="17"/>
        <v>12</v>
      </c>
      <c r="C138">
        <v>137</v>
      </c>
      <c r="D138" s="4">
        <f t="shared" si="18"/>
        <v>0</v>
      </c>
      <c r="F138" s="4">
        <f>L137*Invoer!$B$9/12</f>
        <v>0</v>
      </c>
      <c r="G138" s="4">
        <f>ABS(PMT(Invoer!$B$7/12,360-C138+1,L137,0))</f>
        <v>0</v>
      </c>
      <c r="H138" s="4">
        <f t="shared" si="16"/>
        <v>0</v>
      </c>
      <c r="I138" s="4">
        <f t="shared" si="19"/>
        <v>0</v>
      </c>
      <c r="J138" s="4">
        <f t="shared" si="20"/>
        <v>0</v>
      </c>
      <c r="K138" s="4">
        <f t="shared" si="21"/>
        <v>0</v>
      </c>
      <c r="L138" s="4">
        <f t="shared" si="23"/>
        <v>0</v>
      </c>
    </row>
    <row r="139" spans="1:12" x14ac:dyDescent="0.25">
      <c r="A139" s="15">
        <f t="shared" si="22"/>
        <v>45901</v>
      </c>
      <c r="B139">
        <f t="shared" si="17"/>
        <v>12</v>
      </c>
      <c r="C139">
        <v>138</v>
      </c>
      <c r="D139" s="4">
        <f t="shared" si="18"/>
        <v>0</v>
      </c>
      <c r="F139" s="4">
        <f>L138*Invoer!$B$9/12</f>
        <v>0</v>
      </c>
      <c r="G139" s="4">
        <f>ABS(PMT(Invoer!$B$7/12,360-C139+1,L138,0))</f>
        <v>0</v>
      </c>
      <c r="H139" s="4">
        <f t="shared" si="16"/>
        <v>0</v>
      </c>
      <c r="I139" s="4">
        <f t="shared" si="19"/>
        <v>0</v>
      </c>
      <c r="J139" s="4">
        <f t="shared" si="20"/>
        <v>0</v>
      </c>
      <c r="K139" s="4">
        <f t="shared" si="21"/>
        <v>0</v>
      </c>
      <c r="L139" s="4">
        <f t="shared" si="23"/>
        <v>0</v>
      </c>
    </row>
    <row r="140" spans="1:12" x14ac:dyDescent="0.25">
      <c r="A140" s="15">
        <f t="shared" si="22"/>
        <v>45931</v>
      </c>
      <c r="B140">
        <f t="shared" si="17"/>
        <v>12</v>
      </c>
      <c r="C140">
        <v>139</v>
      </c>
      <c r="D140" s="4">
        <f t="shared" si="18"/>
        <v>0</v>
      </c>
      <c r="F140" s="4">
        <f>L139*Invoer!$B$9/12</f>
        <v>0</v>
      </c>
      <c r="G140" s="4">
        <f>ABS(PMT(Invoer!$B$7/12,360-C140+1,L139,0))</f>
        <v>0</v>
      </c>
      <c r="H140" s="4">
        <f t="shared" si="16"/>
        <v>0</v>
      </c>
      <c r="I140" s="4">
        <f t="shared" si="19"/>
        <v>0</v>
      </c>
      <c r="J140" s="4">
        <f t="shared" si="20"/>
        <v>0</v>
      </c>
      <c r="K140" s="4">
        <f t="shared" si="21"/>
        <v>0</v>
      </c>
      <c r="L140" s="4">
        <f t="shared" si="23"/>
        <v>0</v>
      </c>
    </row>
    <row r="141" spans="1:12" x14ac:dyDescent="0.25">
      <c r="A141" s="15">
        <f t="shared" si="22"/>
        <v>45962</v>
      </c>
      <c r="B141">
        <f t="shared" si="17"/>
        <v>12</v>
      </c>
      <c r="C141">
        <v>140</v>
      </c>
      <c r="D141" s="4">
        <f t="shared" si="18"/>
        <v>0</v>
      </c>
      <c r="F141" s="4">
        <f>L140*Invoer!$B$9/12</f>
        <v>0</v>
      </c>
      <c r="G141" s="4">
        <f>ABS(PMT(Invoer!$B$7/12,360-C141+1,L140,0))</f>
        <v>0</v>
      </c>
      <c r="H141" s="4">
        <f t="shared" si="16"/>
        <v>0</v>
      </c>
      <c r="I141" s="4">
        <f t="shared" si="19"/>
        <v>0</v>
      </c>
      <c r="J141" s="4">
        <f t="shared" si="20"/>
        <v>0</v>
      </c>
      <c r="K141" s="4">
        <f t="shared" si="21"/>
        <v>0</v>
      </c>
      <c r="L141" s="4">
        <f t="shared" si="23"/>
        <v>0</v>
      </c>
    </row>
    <row r="142" spans="1:12" x14ac:dyDescent="0.25">
      <c r="A142" s="15">
        <f t="shared" si="22"/>
        <v>45992</v>
      </c>
      <c r="B142">
        <f t="shared" si="17"/>
        <v>12</v>
      </c>
      <c r="C142">
        <v>141</v>
      </c>
      <c r="D142" s="4">
        <f t="shared" si="18"/>
        <v>0</v>
      </c>
      <c r="F142" s="4">
        <f>L141*Invoer!$B$9/12</f>
        <v>0</v>
      </c>
      <c r="G142" s="4">
        <f>ABS(PMT(Invoer!$B$7/12,360-C142+1,L141,0))</f>
        <v>0</v>
      </c>
      <c r="H142" s="4">
        <f t="shared" si="16"/>
        <v>0</v>
      </c>
      <c r="I142" s="4">
        <f t="shared" si="19"/>
        <v>0</v>
      </c>
      <c r="J142" s="4">
        <f t="shared" si="20"/>
        <v>0</v>
      </c>
      <c r="K142" s="4">
        <f t="shared" si="21"/>
        <v>0</v>
      </c>
      <c r="L142" s="4">
        <f t="shared" si="23"/>
        <v>0</v>
      </c>
    </row>
    <row r="143" spans="1:12" x14ac:dyDescent="0.25">
      <c r="A143" s="15">
        <f t="shared" si="22"/>
        <v>46023</v>
      </c>
      <c r="B143">
        <f t="shared" si="17"/>
        <v>12</v>
      </c>
      <c r="C143">
        <v>142</v>
      </c>
      <c r="D143" s="4">
        <f t="shared" si="18"/>
        <v>0</v>
      </c>
      <c r="F143" s="4">
        <f>L142*Invoer!$B$9/12</f>
        <v>0</v>
      </c>
      <c r="G143" s="4">
        <f>ABS(PMT(Invoer!$B$7/12,360-C143+1,L142,0))</f>
        <v>0</v>
      </c>
      <c r="H143" s="4">
        <f t="shared" si="16"/>
        <v>0</v>
      </c>
      <c r="I143" s="4">
        <f t="shared" si="19"/>
        <v>0</v>
      </c>
      <c r="J143" s="4">
        <f t="shared" si="20"/>
        <v>0</v>
      </c>
      <c r="K143" s="4">
        <f t="shared" si="21"/>
        <v>0</v>
      </c>
      <c r="L143" s="4">
        <f t="shared" si="23"/>
        <v>0</v>
      </c>
    </row>
    <row r="144" spans="1:12" x14ac:dyDescent="0.25">
      <c r="A144" s="15">
        <f t="shared" si="22"/>
        <v>46054</v>
      </c>
      <c r="B144">
        <f t="shared" si="17"/>
        <v>12</v>
      </c>
      <c r="C144">
        <v>143</v>
      </c>
      <c r="D144" s="4">
        <f t="shared" si="18"/>
        <v>0</v>
      </c>
      <c r="F144" s="4">
        <f>L143*Invoer!$B$9/12</f>
        <v>0</v>
      </c>
      <c r="G144" s="4">
        <f>ABS(PMT(Invoer!$B$7/12,360-C144+1,L143,0))</f>
        <v>0</v>
      </c>
      <c r="H144" s="4">
        <f t="shared" si="16"/>
        <v>0</v>
      </c>
      <c r="I144" s="4">
        <f t="shared" si="19"/>
        <v>0</v>
      </c>
      <c r="J144" s="4">
        <f t="shared" si="20"/>
        <v>0</v>
      </c>
      <c r="K144" s="4">
        <f t="shared" si="21"/>
        <v>0</v>
      </c>
      <c r="L144" s="4">
        <f t="shared" si="23"/>
        <v>0</v>
      </c>
    </row>
    <row r="145" spans="1:12" x14ac:dyDescent="0.25">
      <c r="A145" s="15">
        <f t="shared" si="22"/>
        <v>46082</v>
      </c>
      <c r="B145">
        <f t="shared" si="17"/>
        <v>12</v>
      </c>
      <c r="C145">
        <v>144</v>
      </c>
      <c r="D145" s="4">
        <f t="shared" si="18"/>
        <v>0</v>
      </c>
      <c r="F145" s="4">
        <f>L144*Invoer!$B$9/12</f>
        <v>0</v>
      </c>
      <c r="G145" s="4">
        <f>ABS(PMT(Invoer!$B$7/12,360-C145+1,L144,0))</f>
        <v>0</v>
      </c>
      <c r="H145" s="4">
        <f t="shared" si="16"/>
        <v>0</v>
      </c>
      <c r="I145" s="4">
        <f t="shared" si="19"/>
        <v>0</v>
      </c>
      <c r="J145" s="4">
        <f t="shared" si="20"/>
        <v>0</v>
      </c>
      <c r="K145" s="4">
        <f t="shared" si="21"/>
        <v>0</v>
      </c>
      <c r="L145" s="4">
        <f t="shared" si="23"/>
        <v>0</v>
      </c>
    </row>
    <row r="146" spans="1:12" x14ac:dyDescent="0.25">
      <c r="A146" s="15">
        <f t="shared" si="22"/>
        <v>46113</v>
      </c>
      <c r="B146">
        <f t="shared" si="17"/>
        <v>13</v>
      </c>
      <c r="C146">
        <v>145</v>
      </c>
      <c r="D146" s="4">
        <f t="shared" si="18"/>
        <v>0</v>
      </c>
      <c r="F146" s="4">
        <f>L145*Invoer!$B$9/12</f>
        <v>0</v>
      </c>
      <c r="G146" s="4">
        <f>ABS(PMT(Invoer!$B$7/12,360-C146+1,L145,0))</f>
        <v>0</v>
      </c>
      <c r="H146" s="4">
        <f t="shared" si="16"/>
        <v>0</v>
      </c>
      <c r="I146" s="4">
        <f t="shared" si="19"/>
        <v>0</v>
      </c>
      <c r="J146" s="4">
        <f t="shared" si="20"/>
        <v>0</v>
      </c>
      <c r="K146" s="4">
        <f t="shared" si="21"/>
        <v>0</v>
      </c>
      <c r="L146" s="4">
        <f t="shared" si="23"/>
        <v>0</v>
      </c>
    </row>
    <row r="147" spans="1:12" x14ac:dyDescent="0.25">
      <c r="A147" s="15">
        <f t="shared" si="22"/>
        <v>46143</v>
      </c>
      <c r="B147">
        <f t="shared" si="17"/>
        <v>13</v>
      </c>
      <c r="C147">
        <v>146</v>
      </c>
      <c r="D147" s="4">
        <f t="shared" si="18"/>
        <v>0</v>
      </c>
      <c r="F147" s="4">
        <f>L146*Invoer!$B$9/12</f>
        <v>0</v>
      </c>
      <c r="G147" s="4">
        <f>ABS(PMT(Invoer!$B$7/12,360-C147+1,L146,0))</f>
        <v>0</v>
      </c>
      <c r="H147" s="4">
        <f t="shared" si="16"/>
        <v>0</v>
      </c>
      <c r="I147" s="4">
        <f t="shared" si="19"/>
        <v>0</v>
      </c>
      <c r="J147" s="4">
        <f t="shared" si="20"/>
        <v>0</v>
      </c>
      <c r="K147" s="4">
        <f t="shared" si="21"/>
        <v>0</v>
      </c>
      <c r="L147" s="4">
        <f t="shared" si="23"/>
        <v>0</v>
      </c>
    </row>
    <row r="148" spans="1:12" x14ac:dyDescent="0.25">
      <c r="A148" s="15">
        <f t="shared" si="22"/>
        <v>46174</v>
      </c>
      <c r="B148">
        <f t="shared" si="17"/>
        <v>13</v>
      </c>
      <c r="C148">
        <v>147</v>
      </c>
      <c r="D148" s="4">
        <f t="shared" si="18"/>
        <v>0</v>
      </c>
      <c r="F148" s="4">
        <f>L147*Invoer!$B$9/12</f>
        <v>0</v>
      </c>
      <c r="G148" s="4">
        <f>ABS(PMT(Invoer!$B$7/12,360-C148+1,L147,0))</f>
        <v>0</v>
      </c>
      <c r="H148" s="4">
        <f t="shared" si="16"/>
        <v>0</v>
      </c>
      <c r="I148" s="4">
        <f t="shared" si="19"/>
        <v>0</v>
      </c>
      <c r="J148" s="4">
        <f t="shared" si="20"/>
        <v>0</v>
      </c>
      <c r="K148" s="4">
        <f t="shared" si="21"/>
        <v>0</v>
      </c>
      <c r="L148" s="4">
        <f t="shared" si="23"/>
        <v>0</v>
      </c>
    </row>
    <row r="149" spans="1:12" x14ac:dyDescent="0.25">
      <c r="A149" s="15">
        <f t="shared" si="22"/>
        <v>46204</v>
      </c>
      <c r="B149">
        <f t="shared" si="17"/>
        <v>13</v>
      </c>
      <c r="C149">
        <v>148</v>
      </c>
      <c r="D149" s="4">
        <f t="shared" si="18"/>
        <v>0</v>
      </c>
      <c r="F149" s="4">
        <f>L148*Invoer!$B$9/12</f>
        <v>0</v>
      </c>
      <c r="G149" s="4">
        <f>ABS(PMT(Invoer!$B$7/12,360-C149+1,L148,0))</f>
        <v>0</v>
      </c>
      <c r="H149" s="4">
        <f t="shared" si="16"/>
        <v>0</v>
      </c>
      <c r="I149" s="4">
        <f t="shared" si="19"/>
        <v>0</v>
      </c>
      <c r="J149" s="4">
        <f t="shared" si="20"/>
        <v>0</v>
      </c>
      <c r="K149" s="4">
        <f t="shared" si="21"/>
        <v>0</v>
      </c>
      <c r="L149" s="4">
        <f t="shared" si="23"/>
        <v>0</v>
      </c>
    </row>
    <row r="150" spans="1:12" x14ac:dyDescent="0.25">
      <c r="A150" s="15">
        <f t="shared" si="22"/>
        <v>46235</v>
      </c>
      <c r="B150">
        <f t="shared" si="17"/>
        <v>13</v>
      </c>
      <c r="C150">
        <v>149</v>
      </c>
      <c r="D150" s="4">
        <f t="shared" si="18"/>
        <v>0</v>
      </c>
      <c r="F150" s="4">
        <f>L149*Invoer!$B$9/12</f>
        <v>0</v>
      </c>
      <c r="G150" s="4">
        <f>ABS(PMT(Invoer!$B$7/12,360-C150+1,L149,0))</f>
        <v>0</v>
      </c>
      <c r="H150" s="4">
        <f t="shared" si="16"/>
        <v>0</v>
      </c>
      <c r="I150" s="4">
        <f t="shared" si="19"/>
        <v>0</v>
      </c>
      <c r="J150" s="4">
        <f t="shared" si="20"/>
        <v>0</v>
      </c>
      <c r="K150" s="4">
        <f t="shared" si="21"/>
        <v>0</v>
      </c>
      <c r="L150" s="4">
        <f t="shared" si="23"/>
        <v>0</v>
      </c>
    </row>
    <row r="151" spans="1:12" x14ac:dyDescent="0.25">
      <c r="A151" s="15">
        <f t="shared" si="22"/>
        <v>46266</v>
      </c>
      <c r="B151">
        <f t="shared" si="17"/>
        <v>13</v>
      </c>
      <c r="C151">
        <v>150</v>
      </c>
      <c r="D151" s="4">
        <f t="shared" si="18"/>
        <v>0</v>
      </c>
      <c r="F151" s="4">
        <f>L150*Invoer!$B$9/12</f>
        <v>0</v>
      </c>
      <c r="G151" s="4">
        <f>ABS(PMT(Invoer!$B$7/12,360-C151+1,L150,0))</f>
        <v>0</v>
      </c>
      <c r="H151" s="4">
        <f t="shared" si="16"/>
        <v>0</v>
      </c>
      <c r="I151" s="4">
        <f t="shared" si="19"/>
        <v>0</v>
      </c>
      <c r="J151" s="4">
        <f t="shared" si="20"/>
        <v>0</v>
      </c>
      <c r="K151" s="4">
        <f t="shared" si="21"/>
        <v>0</v>
      </c>
      <c r="L151" s="4">
        <f t="shared" si="23"/>
        <v>0</v>
      </c>
    </row>
    <row r="152" spans="1:12" x14ac:dyDescent="0.25">
      <c r="A152" s="15">
        <f t="shared" si="22"/>
        <v>46296</v>
      </c>
      <c r="B152">
        <f t="shared" si="17"/>
        <v>13</v>
      </c>
      <c r="C152">
        <v>151</v>
      </c>
      <c r="D152" s="4">
        <f t="shared" si="18"/>
        <v>0</v>
      </c>
      <c r="F152" s="4">
        <f>L151*Invoer!$B$9/12</f>
        <v>0</v>
      </c>
      <c r="G152" s="4">
        <f>ABS(PMT(Invoer!$B$7/12,360-C152+1,L151,0))</f>
        <v>0</v>
      </c>
      <c r="H152" s="4">
        <f t="shared" si="16"/>
        <v>0</v>
      </c>
      <c r="I152" s="4">
        <f t="shared" si="19"/>
        <v>0</v>
      </c>
      <c r="J152" s="4">
        <f t="shared" si="20"/>
        <v>0</v>
      </c>
      <c r="K152" s="4">
        <f t="shared" si="21"/>
        <v>0</v>
      </c>
      <c r="L152" s="4">
        <f t="shared" si="23"/>
        <v>0</v>
      </c>
    </row>
    <row r="153" spans="1:12" x14ac:dyDescent="0.25">
      <c r="A153" s="15">
        <f t="shared" si="22"/>
        <v>46327</v>
      </c>
      <c r="B153">
        <f t="shared" si="17"/>
        <v>13</v>
      </c>
      <c r="C153">
        <v>152</v>
      </c>
      <c r="D153" s="4">
        <f t="shared" si="18"/>
        <v>0</v>
      </c>
      <c r="F153" s="4">
        <f>L152*Invoer!$B$9/12</f>
        <v>0</v>
      </c>
      <c r="G153" s="4">
        <f>ABS(PMT(Invoer!$B$7/12,360-C153+1,L152,0))</f>
        <v>0</v>
      </c>
      <c r="H153" s="4">
        <f t="shared" si="16"/>
        <v>0</v>
      </c>
      <c r="I153" s="4">
        <f t="shared" si="19"/>
        <v>0</v>
      </c>
      <c r="J153" s="4">
        <f t="shared" si="20"/>
        <v>0</v>
      </c>
      <c r="K153" s="4">
        <f t="shared" si="21"/>
        <v>0</v>
      </c>
      <c r="L153" s="4">
        <f t="shared" si="23"/>
        <v>0</v>
      </c>
    </row>
    <row r="154" spans="1:12" x14ac:dyDescent="0.25">
      <c r="A154" s="15">
        <f t="shared" si="22"/>
        <v>46357</v>
      </c>
      <c r="B154">
        <f t="shared" si="17"/>
        <v>13</v>
      </c>
      <c r="C154">
        <v>153</v>
      </c>
      <c r="D154" s="4">
        <f t="shared" si="18"/>
        <v>0</v>
      </c>
      <c r="F154" s="4">
        <f>L153*Invoer!$B$9/12</f>
        <v>0</v>
      </c>
      <c r="G154" s="4">
        <f>ABS(PMT(Invoer!$B$7/12,360-C154+1,L153,0))</f>
        <v>0</v>
      </c>
      <c r="H154" s="4">
        <f t="shared" si="16"/>
        <v>0</v>
      </c>
      <c r="I154" s="4">
        <f t="shared" si="19"/>
        <v>0</v>
      </c>
      <c r="J154" s="4">
        <f t="shared" si="20"/>
        <v>0</v>
      </c>
      <c r="K154" s="4">
        <f t="shared" si="21"/>
        <v>0</v>
      </c>
      <c r="L154" s="4">
        <f t="shared" si="23"/>
        <v>0</v>
      </c>
    </row>
    <row r="155" spans="1:12" x14ac:dyDescent="0.25">
      <c r="A155" s="15">
        <f t="shared" si="22"/>
        <v>46388</v>
      </c>
      <c r="B155">
        <f t="shared" si="17"/>
        <v>13</v>
      </c>
      <c r="C155">
        <v>154</v>
      </c>
      <c r="D155" s="4">
        <f t="shared" si="18"/>
        <v>0</v>
      </c>
      <c r="F155" s="4">
        <f>L154*Invoer!$B$9/12</f>
        <v>0</v>
      </c>
      <c r="G155" s="4">
        <f>ABS(PMT(Invoer!$B$7/12,360-C155+1,L154,0))</f>
        <v>0</v>
      </c>
      <c r="H155" s="4">
        <f t="shared" si="16"/>
        <v>0</v>
      </c>
      <c r="I155" s="4">
        <f t="shared" si="19"/>
        <v>0</v>
      </c>
      <c r="J155" s="4">
        <f t="shared" si="20"/>
        <v>0</v>
      </c>
      <c r="K155" s="4">
        <f t="shared" si="21"/>
        <v>0</v>
      </c>
      <c r="L155" s="4">
        <f t="shared" si="23"/>
        <v>0</v>
      </c>
    </row>
    <row r="156" spans="1:12" x14ac:dyDescent="0.25">
      <c r="A156" s="15">
        <f t="shared" si="22"/>
        <v>46419</v>
      </c>
      <c r="B156">
        <f t="shared" si="17"/>
        <v>13</v>
      </c>
      <c r="C156">
        <v>155</v>
      </c>
      <c r="D156" s="4">
        <f t="shared" si="18"/>
        <v>0</v>
      </c>
      <c r="F156" s="4">
        <f>L155*Invoer!$B$9/12</f>
        <v>0</v>
      </c>
      <c r="G156" s="4">
        <f>ABS(PMT(Invoer!$B$7/12,360-C156+1,L155,0))</f>
        <v>0</v>
      </c>
      <c r="H156" s="4">
        <f t="shared" si="16"/>
        <v>0</v>
      </c>
      <c r="I156" s="4">
        <f t="shared" si="19"/>
        <v>0</v>
      </c>
      <c r="J156" s="4">
        <f t="shared" si="20"/>
        <v>0</v>
      </c>
      <c r="K156" s="4">
        <f t="shared" si="21"/>
        <v>0</v>
      </c>
      <c r="L156" s="4">
        <f t="shared" si="23"/>
        <v>0</v>
      </c>
    </row>
    <row r="157" spans="1:12" x14ac:dyDescent="0.25">
      <c r="A157" s="15">
        <f t="shared" si="22"/>
        <v>46447</v>
      </c>
      <c r="B157">
        <f t="shared" si="17"/>
        <v>13</v>
      </c>
      <c r="C157">
        <v>156</v>
      </c>
      <c r="D157" s="4">
        <f t="shared" si="18"/>
        <v>0</v>
      </c>
      <c r="F157" s="4">
        <f>L156*Invoer!$B$9/12</f>
        <v>0</v>
      </c>
      <c r="G157" s="4">
        <f>ABS(PMT(Invoer!$B$7/12,360-C157+1,L156,0))</f>
        <v>0</v>
      </c>
      <c r="H157" s="4">
        <f t="shared" si="16"/>
        <v>0</v>
      </c>
      <c r="I157" s="4">
        <f t="shared" si="19"/>
        <v>0</v>
      </c>
      <c r="J157" s="4">
        <f t="shared" si="20"/>
        <v>0</v>
      </c>
      <c r="K157" s="4">
        <f t="shared" si="21"/>
        <v>0</v>
      </c>
      <c r="L157" s="4">
        <f t="shared" si="23"/>
        <v>0</v>
      </c>
    </row>
    <row r="158" spans="1:12" x14ac:dyDescent="0.25">
      <c r="A158" s="15">
        <f t="shared" si="22"/>
        <v>46478</v>
      </c>
      <c r="B158">
        <f t="shared" si="17"/>
        <v>14</v>
      </c>
      <c r="C158">
        <v>157</v>
      </c>
      <c r="D158" s="4">
        <f t="shared" si="18"/>
        <v>0</v>
      </c>
      <c r="F158" s="4">
        <f>L157*Invoer!$B$9/12</f>
        <v>0</v>
      </c>
      <c r="G158" s="4">
        <f>ABS(PMT(Invoer!$B$7/12,360-C158+1,L157,0))</f>
        <v>0</v>
      </c>
      <c r="H158" s="4">
        <f t="shared" si="16"/>
        <v>0</v>
      </c>
      <c r="I158" s="4">
        <f t="shared" si="19"/>
        <v>0</v>
      </c>
      <c r="J158" s="4">
        <f t="shared" si="20"/>
        <v>0</v>
      </c>
      <c r="K158" s="4">
        <f t="shared" si="21"/>
        <v>0</v>
      </c>
      <c r="L158" s="4">
        <f t="shared" si="23"/>
        <v>0</v>
      </c>
    </row>
    <row r="159" spans="1:12" x14ac:dyDescent="0.25">
      <c r="A159" s="15">
        <f t="shared" si="22"/>
        <v>46508</v>
      </c>
      <c r="B159">
        <f t="shared" si="17"/>
        <v>14</v>
      </c>
      <c r="C159">
        <v>158</v>
      </c>
      <c r="D159" s="4">
        <f t="shared" si="18"/>
        <v>0</v>
      </c>
      <c r="F159" s="4">
        <f>L158*Invoer!$B$9/12</f>
        <v>0</v>
      </c>
      <c r="G159" s="4">
        <f>ABS(PMT(Invoer!$B$7/12,360-C159+1,L158,0))</f>
        <v>0</v>
      </c>
      <c r="H159" s="4">
        <f t="shared" si="16"/>
        <v>0</v>
      </c>
      <c r="I159" s="4">
        <f t="shared" si="19"/>
        <v>0</v>
      </c>
      <c r="J159" s="4">
        <f t="shared" si="20"/>
        <v>0</v>
      </c>
      <c r="K159" s="4">
        <f t="shared" si="21"/>
        <v>0</v>
      </c>
      <c r="L159" s="4">
        <f t="shared" si="23"/>
        <v>0</v>
      </c>
    </row>
    <row r="160" spans="1:12" x14ac:dyDescent="0.25">
      <c r="A160" s="15">
        <f t="shared" si="22"/>
        <v>46539</v>
      </c>
      <c r="B160">
        <f t="shared" si="17"/>
        <v>14</v>
      </c>
      <c r="C160">
        <v>159</v>
      </c>
      <c r="D160" s="4">
        <f t="shared" si="18"/>
        <v>0</v>
      </c>
      <c r="F160" s="4">
        <f>L159*Invoer!$B$9/12</f>
        <v>0</v>
      </c>
      <c r="G160" s="4">
        <f>ABS(PMT(Invoer!$B$7/12,360-C160+1,L159,0))</f>
        <v>0</v>
      </c>
      <c r="H160" s="4">
        <f t="shared" si="16"/>
        <v>0</v>
      </c>
      <c r="I160" s="4">
        <f t="shared" si="19"/>
        <v>0</v>
      </c>
      <c r="J160" s="4">
        <f t="shared" si="20"/>
        <v>0</v>
      </c>
      <c r="K160" s="4">
        <f t="shared" si="21"/>
        <v>0</v>
      </c>
      <c r="L160" s="4">
        <f t="shared" si="23"/>
        <v>0</v>
      </c>
    </row>
    <row r="161" spans="1:12" x14ac:dyDescent="0.25">
      <c r="A161" s="15">
        <f t="shared" si="22"/>
        <v>46569</v>
      </c>
      <c r="B161">
        <f t="shared" si="17"/>
        <v>14</v>
      </c>
      <c r="C161">
        <v>160</v>
      </c>
      <c r="D161" s="4">
        <f t="shared" si="18"/>
        <v>0</v>
      </c>
      <c r="F161" s="4">
        <f>L160*Invoer!$B$9/12</f>
        <v>0</v>
      </c>
      <c r="G161" s="4">
        <f>ABS(PMT(Invoer!$B$7/12,360-C161+1,L160,0))</f>
        <v>0</v>
      </c>
      <c r="H161" s="4">
        <f t="shared" si="16"/>
        <v>0</v>
      </c>
      <c r="I161" s="4">
        <f t="shared" si="19"/>
        <v>0</v>
      </c>
      <c r="J161" s="4">
        <f t="shared" si="20"/>
        <v>0</v>
      </c>
      <c r="K161" s="4">
        <f t="shared" si="21"/>
        <v>0</v>
      </c>
      <c r="L161" s="4">
        <f t="shared" si="23"/>
        <v>0</v>
      </c>
    </row>
    <row r="162" spans="1:12" x14ac:dyDescent="0.25">
      <c r="A162" s="15">
        <f t="shared" si="22"/>
        <v>46600</v>
      </c>
      <c r="B162">
        <f t="shared" si="17"/>
        <v>14</v>
      </c>
      <c r="C162">
        <v>161</v>
      </c>
      <c r="D162" s="4">
        <f t="shared" si="18"/>
        <v>0</v>
      </c>
      <c r="F162" s="4">
        <f>L161*Invoer!$B$9/12</f>
        <v>0</v>
      </c>
      <c r="G162" s="4">
        <f>ABS(PMT(Invoer!$B$7/12,360-C162+1,L161,0))</f>
        <v>0</v>
      </c>
      <c r="H162" s="4">
        <f t="shared" si="16"/>
        <v>0</v>
      </c>
      <c r="I162" s="4">
        <f t="shared" si="19"/>
        <v>0</v>
      </c>
      <c r="J162" s="4">
        <f t="shared" si="20"/>
        <v>0</v>
      </c>
      <c r="K162" s="4">
        <f t="shared" si="21"/>
        <v>0</v>
      </c>
      <c r="L162" s="4">
        <f t="shared" si="23"/>
        <v>0</v>
      </c>
    </row>
    <row r="163" spans="1:12" x14ac:dyDescent="0.25">
      <c r="A163" s="15">
        <f t="shared" si="22"/>
        <v>46631</v>
      </c>
      <c r="B163">
        <f t="shared" si="17"/>
        <v>14</v>
      </c>
      <c r="C163">
        <v>162</v>
      </c>
      <c r="D163" s="4">
        <f t="shared" si="18"/>
        <v>0</v>
      </c>
      <c r="F163" s="4">
        <f>L162*Invoer!$B$9/12</f>
        <v>0</v>
      </c>
      <c r="G163" s="4">
        <f>ABS(PMT(Invoer!$B$7/12,360-C163+1,L162,0))</f>
        <v>0</v>
      </c>
      <c r="H163" s="4">
        <f t="shared" si="16"/>
        <v>0</v>
      </c>
      <c r="I163" s="4">
        <f t="shared" si="19"/>
        <v>0</v>
      </c>
      <c r="J163" s="4">
        <f t="shared" si="20"/>
        <v>0</v>
      </c>
      <c r="K163" s="4">
        <f t="shared" si="21"/>
        <v>0</v>
      </c>
      <c r="L163" s="4">
        <f t="shared" si="23"/>
        <v>0</v>
      </c>
    </row>
    <row r="164" spans="1:12" x14ac:dyDescent="0.25">
      <c r="A164" s="15">
        <f t="shared" si="22"/>
        <v>46661</v>
      </c>
      <c r="B164">
        <f t="shared" si="17"/>
        <v>14</v>
      </c>
      <c r="C164">
        <v>163</v>
      </c>
      <c r="D164" s="4">
        <f t="shared" si="18"/>
        <v>0</v>
      </c>
      <c r="F164" s="4">
        <f>L163*Invoer!$B$9/12</f>
        <v>0</v>
      </c>
      <c r="G164" s="4">
        <f>ABS(PMT(Invoer!$B$7/12,360-C164+1,L163,0))</f>
        <v>0</v>
      </c>
      <c r="H164" s="4">
        <f t="shared" si="16"/>
        <v>0</v>
      </c>
      <c r="I164" s="4">
        <f t="shared" si="19"/>
        <v>0</v>
      </c>
      <c r="J164" s="4">
        <f t="shared" si="20"/>
        <v>0</v>
      </c>
      <c r="K164" s="4">
        <f t="shared" si="21"/>
        <v>0</v>
      </c>
      <c r="L164" s="4">
        <f t="shared" si="23"/>
        <v>0</v>
      </c>
    </row>
    <row r="165" spans="1:12" x14ac:dyDescent="0.25">
      <c r="A165" s="15">
        <f t="shared" si="22"/>
        <v>46692</v>
      </c>
      <c r="B165">
        <f t="shared" si="17"/>
        <v>14</v>
      </c>
      <c r="C165">
        <v>164</v>
      </c>
      <c r="D165" s="4">
        <f t="shared" si="18"/>
        <v>0</v>
      </c>
      <c r="F165" s="4">
        <f>L164*Invoer!$B$9/12</f>
        <v>0</v>
      </c>
      <c r="G165" s="4">
        <f>ABS(PMT(Invoer!$B$7/12,360-C165+1,L164,0))</f>
        <v>0</v>
      </c>
      <c r="H165" s="4">
        <f t="shared" si="16"/>
        <v>0</v>
      </c>
      <c r="I165" s="4">
        <f t="shared" si="19"/>
        <v>0</v>
      </c>
      <c r="J165" s="4">
        <f t="shared" si="20"/>
        <v>0</v>
      </c>
      <c r="K165" s="4">
        <f t="shared" si="21"/>
        <v>0</v>
      </c>
      <c r="L165" s="4">
        <f t="shared" si="23"/>
        <v>0</v>
      </c>
    </row>
    <row r="166" spans="1:12" x14ac:dyDescent="0.25">
      <c r="A166" s="15">
        <f t="shared" si="22"/>
        <v>46722</v>
      </c>
      <c r="B166">
        <f t="shared" si="17"/>
        <v>14</v>
      </c>
      <c r="C166">
        <v>165</v>
      </c>
      <c r="D166" s="4">
        <f t="shared" si="18"/>
        <v>0</v>
      </c>
      <c r="F166" s="4">
        <f>L165*Invoer!$B$9/12</f>
        <v>0</v>
      </c>
      <c r="G166" s="4">
        <f>ABS(PMT(Invoer!$B$7/12,360-C166+1,L165,0))</f>
        <v>0</v>
      </c>
      <c r="H166" s="4">
        <f t="shared" si="16"/>
        <v>0</v>
      </c>
      <c r="I166" s="4">
        <f t="shared" si="19"/>
        <v>0</v>
      </c>
      <c r="J166" s="4">
        <f t="shared" si="20"/>
        <v>0</v>
      </c>
      <c r="K166" s="4">
        <f t="shared" si="21"/>
        <v>0</v>
      </c>
      <c r="L166" s="4">
        <f t="shared" si="23"/>
        <v>0</v>
      </c>
    </row>
    <row r="167" spans="1:12" x14ac:dyDescent="0.25">
      <c r="A167" s="15">
        <f t="shared" si="22"/>
        <v>46753</v>
      </c>
      <c r="B167">
        <f t="shared" si="17"/>
        <v>14</v>
      </c>
      <c r="C167">
        <v>166</v>
      </c>
      <c r="D167" s="4">
        <f t="shared" si="18"/>
        <v>0</v>
      </c>
      <c r="F167" s="4">
        <f>L166*Invoer!$B$9/12</f>
        <v>0</v>
      </c>
      <c r="G167" s="4">
        <f>ABS(PMT(Invoer!$B$7/12,360-C167+1,L166,0))</f>
        <v>0</v>
      </c>
      <c r="H167" s="4">
        <f t="shared" si="16"/>
        <v>0</v>
      </c>
      <c r="I167" s="4">
        <f t="shared" si="19"/>
        <v>0</v>
      </c>
      <c r="J167" s="4">
        <f t="shared" si="20"/>
        <v>0</v>
      </c>
      <c r="K167" s="4">
        <f t="shared" si="21"/>
        <v>0</v>
      </c>
      <c r="L167" s="4">
        <f t="shared" si="23"/>
        <v>0</v>
      </c>
    </row>
    <row r="168" spans="1:12" x14ac:dyDescent="0.25">
      <c r="A168" s="15">
        <f t="shared" si="22"/>
        <v>46784</v>
      </c>
      <c r="B168">
        <f t="shared" si="17"/>
        <v>14</v>
      </c>
      <c r="C168">
        <v>167</v>
      </c>
      <c r="D168" s="4">
        <f t="shared" si="18"/>
        <v>0</v>
      </c>
      <c r="F168" s="4">
        <f>L167*Invoer!$B$9/12</f>
        <v>0</v>
      </c>
      <c r="G168" s="4">
        <f>ABS(PMT(Invoer!$B$7/12,360-C168+1,L167,0))</f>
        <v>0</v>
      </c>
      <c r="H168" s="4">
        <f t="shared" si="16"/>
        <v>0</v>
      </c>
      <c r="I168" s="4">
        <f t="shared" si="19"/>
        <v>0</v>
      </c>
      <c r="J168" s="4">
        <f t="shared" si="20"/>
        <v>0</v>
      </c>
      <c r="K168" s="4">
        <f t="shared" si="21"/>
        <v>0</v>
      </c>
      <c r="L168" s="4">
        <f t="shared" si="23"/>
        <v>0</v>
      </c>
    </row>
    <row r="169" spans="1:12" x14ac:dyDescent="0.25">
      <c r="A169" s="15">
        <f t="shared" si="22"/>
        <v>46813</v>
      </c>
      <c r="B169">
        <f t="shared" si="17"/>
        <v>14</v>
      </c>
      <c r="C169">
        <v>168</v>
      </c>
      <c r="D169" s="4">
        <f t="shared" si="18"/>
        <v>0</v>
      </c>
      <c r="F169" s="4">
        <f>L168*Invoer!$B$9/12</f>
        <v>0</v>
      </c>
      <c r="G169" s="4">
        <f>ABS(PMT(Invoer!$B$7/12,360-C169+1,L168,0))</f>
        <v>0</v>
      </c>
      <c r="H169" s="4">
        <f t="shared" si="16"/>
        <v>0</v>
      </c>
      <c r="I169" s="4">
        <f t="shared" si="19"/>
        <v>0</v>
      </c>
      <c r="J169" s="4">
        <f t="shared" si="20"/>
        <v>0</v>
      </c>
      <c r="K169" s="4">
        <f t="shared" si="21"/>
        <v>0</v>
      </c>
      <c r="L169" s="4">
        <f t="shared" si="23"/>
        <v>0</v>
      </c>
    </row>
    <row r="170" spans="1:12" x14ac:dyDescent="0.25">
      <c r="A170" s="15">
        <f t="shared" si="22"/>
        <v>46844</v>
      </c>
      <c r="B170">
        <f t="shared" si="17"/>
        <v>15</v>
      </c>
      <c r="C170">
        <v>169</v>
      </c>
      <c r="D170" s="4">
        <f t="shared" si="18"/>
        <v>0</v>
      </c>
      <c r="F170" s="4">
        <f>L169*Invoer!$B$9/12</f>
        <v>0</v>
      </c>
      <c r="G170" s="4">
        <f>ABS(PMT(Invoer!$B$7/12,360-C170+1,L169,0))</f>
        <v>0</v>
      </c>
      <c r="H170" s="4">
        <f t="shared" si="16"/>
        <v>0</v>
      </c>
      <c r="I170" s="4">
        <f t="shared" si="19"/>
        <v>0</v>
      </c>
      <c r="J170" s="4">
        <f t="shared" si="20"/>
        <v>0</v>
      </c>
      <c r="K170" s="4">
        <f t="shared" si="21"/>
        <v>0</v>
      </c>
      <c r="L170" s="4">
        <f t="shared" si="23"/>
        <v>0</v>
      </c>
    </row>
    <row r="171" spans="1:12" x14ac:dyDescent="0.25">
      <c r="A171" s="15">
        <f t="shared" si="22"/>
        <v>46874</v>
      </c>
      <c r="B171">
        <f t="shared" si="17"/>
        <v>15</v>
      </c>
      <c r="C171">
        <v>170</v>
      </c>
      <c r="D171" s="4">
        <f t="shared" si="18"/>
        <v>0</v>
      </c>
      <c r="F171" s="4">
        <f>L170*Invoer!$B$9/12</f>
        <v>0</v>
      </c>
      <c r="G171" s="4">
        <f>ABS(PMT(Invoer!$B$7/12,360-C171+1,L170,0))</f>
        <v>0</v>
      </c>
      <c r="H171" s="4">
        <f t="shared" si="16"/>
        <v>0</v>
      </c>
      <c r="I171" s="4">
        <f t="shared" si="19"/>
        <v>0</v>
      </c>
      <c r="J171" s="4">
        <f t="shared" si="20"/>
        <v>0</v>
      </c>
      <c r="K171" s="4">
        <f t="shared" si="21"/>
        <v>0</v>
      </c>
      <c r="L171" s="4">
        <f t="shared" si="23"/>
        <v>0</v>
      </c>
    </row>
    <row r="172" spans="1:12" x14ac:dyDescent="0.25">
      <c r="A172" s="15">
        <f t="shared" si="22"/>
        <v>46905</v>
      </c>
      <c r="B172">
        <f t="shared" si="17"/>
        <v>15</v>
      </c>
      <c r="C172">
        <v>171</v>
      </c>
      <c r="D172" s="4">
        <f t="shared" si="18"/>
        <v>0</v>
      </c>
      <c r="F172" s="4">
        <f>L171*Invoer!$B$9/12</f>
        <v>0</v>
      </c>
      <c r="G172" s="4">
        <f>ABS(PMT(Invoer!$B$7/12,360-C172+1,L171,0))</f>
        <v>0</v>
      </c>
      <c r="H172" s="4">
        <f t="shared" si="16"/>
        <v>0</v>
      </c>
      <c r="I172" s="4">
        <f t="shared" si="19"/>
        <v>0</v>
      </c>
      <c r="J172" s="4">
        <f t="shared" si="20"/>
        <v>0</v>
      </c>
      <c r="K172" s="4">
        <f t="shared" si="21"/>
        <v>0</v>
      </c>
      <c r="L172" s="4">
        <f t="shared" si="23"/>
        <v>0</v>
      </c>
    </row>
    <row r="173" spans="1:12" x14ac:dyDescent="0.25">
      <c r="A173" s="15">
        <f t="shared" si="22"/>
        <v>46935</v>
      </c>
      <c r="B173">
        <f t="shared" si="17"/>
        <v>15</v>
      </c>
      <c r="C173">
        <v>172</v>
      </c>
      <c r="D173" s="4">
        <f t="shared" si="18"/>
        <v>0</v>
      </c>
      <c r="F173" s="4">
        <f>L172*Invoer!$B$9/12</f>
        <v>0</v>
      </c>
      <c r="G173" s="4">
        <f>ABS(PMT(Invoer!$B$7/12,360-C173+1,L172,0))</f>
        <v>0</v>
      </c>
      <c r="H173" s="4">
        <f t="shared" si="16"/>
        <v>0</v>
      </c>
      <c r="I173" s="4">
        <f t="shared" si="19"/>
        <v>0</v>
      </c>
      <c r="J173" s="4">
        <f t="shared" si="20"/>
        <v>0</v>
      </c>
      <c r="K173" s="4">
        <f t="shared" si="21"/>
        <v>0</v>
      </c>
      <c r="L173" s="4">
        <f t="shared" si="23"/>
        <v>0</v>
      </c>
    </row>
    <row r="174" spans="1:12" x14ac:dyDescent="0.25">
      <c r="A174" s="15">
        <f t="shared" si="22"/>
        <v>46966</v>
      </c>
      <c r="B174">
        <f t="shared" si="17"/>
        <v>15</v>
      </c>
      <c r="C174">
        <v>173</v>
      </c>
      <c r="D174" s="4">
        <f t="shared" si="18"/>
        <v>0</v>
      </c>
      <c r="F174" s="4">
        <f>L173*Invoer!$B$9/12</f>
        <v>0</v>
      </c>
      <c r="G174" s="4">
        <f>ABS(PMT(Invoer!$B$7/12,360-C174+1,L173,0))</f>
        <v>0</v>
      </c>
      <c r="H174" s="4">
        <f t="shared" si="16"/>
        <v>0</v>
      </c>
      <c r="I174" s="4">
        <f t="shared" si="19"/>
        <v>0</v>
      </c>
      <c r="J174" s="4">
        <f t="shared" si="20"/>
        <v>0</v>
      </c>
      <c r="K174" s="4">
        <f t="shared" si="21"/>
        <v>0</v>
      </c>
      <c r="L174" s="4">
        <f t="shared" si="23"/>
        <v>0</v>
      </c>
    </row>
    <row r="175" spans="1:12" x14ac:dyDescent="0.25">
      <c r="A175" s="15">
        <f t="shared" si="22"/>
        <v>46997</v>
      </c>
      <c r="B175">
        <f t="shared" si="17"/>
        <v>15</v>
      </c>
      <c r="C175">
        <v>174</v>
      </c>
      <c r="D175" s="4">
        <f t="shared" si="18"/>
        <v>0</v>
      </c>
      <c r="F175" s="4">
        <f>L174*Invoer!$B$9/12</f>
        <v>0</v>
      </c>
      <c r="G175" s="4">
        <f>ABS(PMT(Invoer!$B$7/12,360-C175+1,L174,0))</f>
        <v>0</v>
      </c>
      <c r="H175" s="4">
        <f t="shared" si="16"/>
        <v>0</v>
      </c>
      <c r="I175" s="4">
        <f t="shared" si="19"/>
        <v>0</v>
      </c>
      <c r="J175" s="4">
        <f t="shared" si="20"/>
        <v>0</v>
      </c>
      <c r="K175" s="4">
        <f t="shared" si="21"/>
        <v>0</v>
      </c>
      <c r="L175" s="4">
        <f t="shared" si="23"/>
        <v>0</v>
      </c>
    </row>
    <row r="176" spans="1:12" x14ac:dyDescent="0.25">
      <c r="A176" s="15">
        <f t="shared" si="22"/>
        <v>47027</v>
      </c>
      <c r="B176">
        <f t="shared" si="17"/>
        <v>15</v>
      </c>
      <c r="C176">
        <v>175</v>
      </c>
      <c r="D176" s="4">
        <f t="shared" si="18"/>
        <v>0</v>
      </c>
      <c r="F176" s="4">
        <f>L175*Invoer!$B$9/12</f>
        <v>0</v>
      </c>
      <c r="G176" s="4">
        <f>ABS(PMT(Invoer!$B$7/12,360-C176+1,L175,0))</f>
        <v>0</v>
      </c>
      <c r="H176" s="4">
        <f t="shared" si="16"/>
        <v>0</v>
      </c>
      <c r="I176" s="4">
        <f t="shared" si="19"/>
        <v>0</v>
      </c>
      <c r="J176" s="4">
        <f t="shared" si="20"/>
        <v>0</v>
      </c>
      <c r="K176" s="4">
        <f t="shared" si="21"/>
        <v>0</v>
      </c>
      <c r="L176" s="4">
        <f t="shared" si="23"/>
        <v>0</v>
      </c>
    </row>
    <row r="177" spans="1:12" x14ac:dyDescent="0.25">
      <c r="A177" s="15">
        <f t="shared" si="22"/>
        <v>47058</v>
      </c>
      <c r="B177">
        <f t="shared" si="17"/>
        <v>15</v>
      </c>
      <c r="C177">
        <v>176</v>
      </c>
      <c r="D177" s="4">
        <f t="shared" si="18"/>
        <v>0</v>
      </c>
      <c r="F177" s="4">
        <f>L176*Invoer!$B$9/12</f>
        <v>0</v>
      </c>
      <c r="G177" s="4">
        <f>ABS(PMT(Invoer!$B$7/12,360-C177+1,L176,0))</f>
        <v>0</v>
      </c>
      <c r="H177" s="4">
        <f t="shared" si="16"/>
        <v>0</v>
      </c>
      <c r="I177" s="4">
        <f t="shared" si="19"/>
        <v>0</v>
      </c>
      <c r="J177" s="4">
        <f t="shared" si="20"/>
        <v>0</v>
      </c>
      <c r="K177" s="4">
        <f t="shared" si="21"/>
        <v>0</v>
      </c>
      <c r="L177" s="4">
        <f t="shared" si="23"/>
        <v>0</v>
      </c>
    </row>
    <row r="178" spans="1:12" x14ac:dyDescent="0.25">
      <c r="A178" s="15">
        <f t="shared" si="22"/>
        <v>47088</v>
      </c>
      <c r="B178">
        <f t="shared" si="17"/>
        <v>15</v>
      </c>
      <c r="C178">
        <v>177</v>
      </c>
      <c r="D178" s="4">
        <f t="shared" si="18"/>
        <v>0</v>
      </c>
      <c r="F178" s="4">
        <f>L177*Invoer!$B$9/12</f>
        <v>0</v>
      </c>
      <c r="G178" s="4">
        <f>ABS(PMT(Invoer!$B$7/12,360-C178+1,L177,0))</f>
        <v>0</v>
      </c>
      <c r="H178" s="4">
        <f t="shared" si="16"/>
        <v>0</v>
      </c>
      <c r="I178" s="4">
        <f t="shared" si="19"/>
        <v>0</v>
      </c>
      <c r="J178" s="4">
        <f t="shared" si="20"/>
        <v>0</v>
      </c>
      <c r="K178" s="4">
        <f t="shared" si="21"/>
        <v>0</v>
      </c>
      <c r="L178" s="4">
        <f t="shared" si="23"/>
        <v>0</v>
      </c>
    </row>
    <row r="179" spans="1:12" x14ac:dyDescent="0.25">
      <c r="A179" s="15">
        <f t="shared" si="22"/>
        <v>47119</v>
      </c>
      <c r="B179">
        <f t="shared" si="17"/>
        <v>15</v>
      </c>
      <c r="C179">
        <v>178</v>
      </c>
      <c r="D179" s="4">
        <f t="shared" si="18"/>
        <v>0</v>
      </c>
      <c r="F179" s="4">
        <f>L178*Invoer!$B$9/12</f>
        <v>0</v>
      </c>
      <c r="G179" s="4">
        <f>ABS(PMT(Invoer!$B$7/12,360-C179+1,L178,0))</f>
        <v>0</v>
      </c>
      <c r="H179" s="4">
        <f t="shared" si="16"/>
        <v>0</v>
      </c>
      <c r="I179" s="4">
        <f t="shared" si="19"/>
        <v>0</v>
      </c>
      <c r="J179" s="4">
        <f t="shared" si="20"/>
        <v>0</v>
      </c>
      <c r="K179" s="4">
        <f t="shared" si="21"/>
        <v>0</v>
      </c>
      <c r="L179" s="4">
        <f t="shared" si="23"/>
        <v>0</v>
      </c>
    </row>
    <row r="180" spans="1:12" x14ac:dyDescent="0.25">
      <c r="A180" s="15">
        <f t="shared" si="22"/>
        <v>47150</v>
      </c>
      <c r="B180">
        <f t="shared" si="17"/>
        <v>15</v>
      </c>
      <c r="C180">
        <v>179</v>
      </c>
      <c r="D180" s="4">
        <f t="shared" si="18"/>
        <v>0</v>
      </c>
      <c r="F180" s="4">
        <f>L179*Invoer!$B$9/12</f>
        <v>0</v>
      </c>
      <c r="G180" s="4">
        <f>ABS(PMT(Invoer!$B$7/12,360-C180+1,L179,0))</f>
        <v>0</v>
      </c>
      <c r="H180" s="4">
        <f t="shared" si="16"/>
        <v>0</v>
      </c>
      <c r="I180" s="4">
        <f t="shared" si="19"/>
        <v>0</v>
      </c>
      <c r="J180" s="4">
        <f t="shared" si="20"/>
        <v>0</v>
      </c>
      <c r="K180" s="4">
        <f t="shared" si="21"/>
        <v>0</v>
      </c>
      <c r="L180" s="4">
        <f t="shared" si="23"/>
        <v>0</v>
      </c>
    </row>
    <row r="181" spans="1:12" x14ac:dyDescent="0.25">
      <c r="A181" s="15">
        <f t="shared" si="22"/>
        <v>47178</v>
      </c>
      <c r="B181">
        <f t="shared" si="17"/>
        <v>15</v>
      </c>
      <c r="C181">
        <v>180</v>
      </c>
      <c r="D181" s="4">
        <f t="shared" si="18"/>
        <v>0</v>
      </c>
      <c r="F181" s="4">
        <f>L180*Invoer!$B$9/12</f>
        <v>0</v>
      </c>
      <c r="G181" s="4">
        <f>ABS(PMT(Invoer!$B$7/12,360-C181+1,L180,0))</f>
        <v>0</v>
      </c>
      <c r="H181" s="4">
        <f t="shared" si="16"/>
        <v>0</v>
      </c>
      <c r="I181" s="4">
        <f t="shared" si="19"/>
        <v>0</v>
      </c>
      <c r="J181" s="4">
        <f t="shared" si="20"/>
        <v>0</v>
      </c>
      <c r="K181" s="4">
        <f t="shared" si="21"/>
        <v>0</v>
      </c>
      <c r="L181" s="4">
        <f t="shared" si="23"/>
        <v>0</v>
      </c>
    </row>
    <row r="182" spans="1:12" x14ac:dyDescent="0.25">
      <c r="A182" s="15">
        <f t="shared" si="22"/>
        <v>47209</v>
      </c>
      <c r="B182">
        <f t="shared" si="17"/>
        <v>16</v>
      </c>
      <c r="C182">
        <v>181</v>
      </c>
      <c r="D182" s="4">
        <f t="shared" si="18"/>
        <v>0</v>
      </c>
      <c r="F182" s="4">
        <f>L181*Invoer!$B$10/12</f>
        <v>0</v>
      </c>
      <c r="G182" s="4">
        <f>ABS(PMT(Invoer!$B$7/12,360-C182+1,L181,0))</f>
        <v>0</v>
      </c>
      <c r="H182" s="4">
        <f t="shared" si="16"/>
        <v>0</v>
      </c>
      <c r="I182" s="4">
        <f t="shared" si="19"/>
        <v>0</v>
      </c>
      <c r="J182" s="4">
        <f t="shared" si="20"/>
        <v>0</v>
      </c>
      <c r="K182" s="4">
        <f t="shared" si="21"/>
        <v>0</v>
      </c>
      <c r="L182" s="4">
        <f t="shared" si="23"/>
        <v>0</v>
      </c>
    </row>
    <row r="183" spans="1:12" x14ac:dyDescent="0.25">
      <c r="A183" s="15">
        <f t="shared" si="22"/>
        <v>47239</v>
      </c>
      <c r="B183">
        <f t="shared" si="17"/>
        <v>16</v>
      </c>
      <c r="C183">
        <v>182</v>
      </c>
      <c r="D183" s="4">
        <f t="shared" si="18"/>
        <v>0</v>
      </c>
      <c r="F183" s="4">
        <f>L182*Invoer!$B$10/12</f>
        <v>0</v>
      </c>
      <c r="G183" s="4">
        <f>ABS(PMT(Invoer!$B$7/12,360-C183+1,L182,0))</f>
        <v>0</v>
      </c>
      <c r="H183" s="4">
        <f t="shared" si="16"/>
        <v>0</v>
      </c>
      <c r="I183" s="4">
        <f t="shared" si="19"/>
        <v>0</v>
      </c>
      <c r="J183" s="4">
        <f t="shared" si="20"/>
        <v>0</v>
      </c>
      <c r="K183" s="4">
        <f t="shared" si="21"/>
        <v>0</v>
      </c>
      <c r="L183" s="4">
        <f t="shared" si="23"/>
        <v>0</v>
      </c>
    </row>
    <row r="184" spans="1:12" x14ac:dyDescent="0.25">
      <c r="A184" s="15">
        <f t="shared" si="22"/>
        <v>47270</v>
      </c>
      <c r="B184">
        <f t="shared" si="17"/>
        <v>16</v>
      </c>
      <c r="C184">
        <v>183</v>
      </c>
      <c r="D184" s="4">
        <f t="shared" si="18"/>
        <v>0</v>
      </c>
      <c r="F184" s="4">
        <f>L183*Invoer!$B$10/12</f>
        <v>0</v>
      </c>
      <c r="G184" s="4">
        <f>ABS(PMT(Invoer!$B$7/12,360-C184+1,L183,0))</f>
        <v>0</v>
      </c>
      <c r="H184" s="4">
        <f t="shared" si="16"/>
        <v>0</v>
      </c>
      <c r="I184" s="4">
        <f t="shared" si="19"/>
        <v>0</v>
      </c>
      <c r="J184" s="4">
        <f t="shared" si="20"/>
        <v>0</v>
      </c>
      <c r="K184" s="4">
        <f t="shared" si="21"/>
        <v>0</v>
      </c>
      <c r="L184" s="4">
        <f t="shared" si="23"/>
        <v>0</v>
      </c>
    </row>
    <row r="185" spans="1:12" x14ac:dyDescent="0.25">
      <c r="A185" s="15">
        <f t="shared" si="22"/>
        <v>47300</v>
      </c>
      <c r="B185">
        <f t="shared" si="17"/>
        <v>16</v>
      </c>
      <c r="C185">
        <v>184</v>
      </c>
      <c r="D185" s="4">
        <f t="shared" si="18"/>
        <v>0</v>
      </c>
      <c r="F185" s="4">
        <f>L184*Invoer!$B$10/12</f>
        <v>0</v>
      </c>
      <c r="G185" s="4">
        <f>ABS(PMT(Invoer!$B$7/12,360-C185+1,L184,0))</f>
        <v>0</v>
      </c>
      <c r="H185" s="4">
        <f t="shared" si="16"/>
        <v>0</v>
      </c>
      <c r="I185" s="4">
        <f t="shared" si="19"/>
        <v>0</v>
      </c>
      <c r="J185" s="4">
        <f t="shared" si="20"/>
        <v>0</v>
      </c>
      <c r="K185" s="4">
        <f t="shared" si="21"/>
        <v>0</v>
      </c>
      <c r="L185" s="4">
        <f t="shared" si="23"/>
        <v>0</v>
      </c>
    </row>
    <row r="186" spans="1:12" x14ac:dyDescent="0.25">
      <c r="A186" s="15">
        <f t="shared" si="22"/>
        <v>47331</v>
      </c>
      <c r="B186">
        <f t="shared" si="17"/>
        <v>16</v>
      </c>
      <c r="C186">
        <v>185</v>
      </c>
      <c r="D186" s="4">
        <f t="shared" si="18"/>
        <v>0</v>
      </c>
      <c r="F186" s="4">
        <f>L185*Invoer!$B$10/12</f>
        <v>0</v>
      </c>
      <c r="G186" s="4">
        <f>ABS(PMT(Invoer!$B$7/12,360-C186+1,L185,0))</f>
        <v>0</v>
      </c>
      <c r="H186" s="4">
        <f t="shared" si="16"/>
        <v>0</v>
      </c>
      <c r="I186" s="4">
        <f t="shared" si="19"/>
        <v>0</v>
      </c>
      <c r="J186" s="4">
        <f t="shared" si="20"/>
        <v>0</v>
      </c>
      <c r="K186" s="4">
        <f t="shared" si="21"/>
        <v>0</v>
      </c>
      <c r="L186" s="4">
        <f t="shared" si="23"/>
        <v>0</v>
      </c>
    </row>
    <row r="187" spans="1:12" x14ac:dyDescent="0.25">
      <c r="A187" s="15">
        <f t="shared" si="22"/>
        <v>47362</v>
      </c>
      <c r="B187">
        <f t="shared" si="17"/>
        <v>16</v>
      </c>
      <c r="C187">
        <v>186</v>
      </c>
      <c r="D187" s="4">
        <f t="shared" si="18"/>
        <v>0</v>
      </c>
      <c r="F187" s="4">
        <f>L186*Invoer!$B$10/12</f>
        <v>0</v>
      </c>
      <c r="G187" s="4">
        <f>ABS(PMT(Invoer!$B$7/12,360-C187+1,L186,0))</f>
        <v>0</v>
      </c>
      <c r="H187" s="4">
        <f t="shared" si="16"/>
        <v>0</v>
      </c>
      <c r="I187" s="4">
        <f t="shared" si="19"/>
        <v>0</v>
      </c>
      <c r="J187" s="4">
        <f t="shared" si="20"/>
        <v>0</v>
      </c>
      <c r="K187" s="4">
        <f t="shared" si="21"/>
        <v>0</v>
      </c>
      <c r="L187" s="4">
        <f t="shared" si="23"/>
        <v>0</v>
      </c>
    </row>
    <row r="188" spans="1:12" x14ac:dyDescent="0.25">
      <c r="A188" s="15">
        <f t="shared" si="22"/>
        <v>47392</v>
      </c>
      <c r="B188">
        <f t="shared" si="17"/>
        <v>16</v>
      </c>
      <c r="C188">
        <v>187</v>
      </c>
      <c r="D188" s="4">
        <f t="shared" si="18"/>
        <v>0</v>
      </c>
      <c r="F188" s="4">
        <f>L187*Invoer!$B$10/12</f>
        <v>0</v>
      </c>
      <c r="G188" s="4">
        <f>ABS(PMT(Invoer!$B$7/12,360-C188+1,L187,0))</f>
        <v>0</v>
      </c>
      <c r="H188" s="4">
        <f t="shared" si="16"/>
        <v>0</v>
      </c>
      <c r="I188" s="4">
        <f t="shared" si="19"/>
        <v>0</v>
      </c>
      <c r="J188" s="4">
        <f t="shared" si="20"/>
        <v>0</v>
      </c>
      <c r="K188" s="4">
        <f t="shared" si="21"/>
        <v>0</v>
      </c>
      <c r="L188" s="4">
        <f t="shared" si="23"/>
        <v>0</v>
      </c>
    </row>
    <row r="189" spans="1:12" x14ac:dyDescent="0.25">
      <c r="A189" s="15">
        <f t="shared" si="22"/>
        <v>47423</v>
      </c>
      <c r="B189">
        <f t="shared" si="17"/>
        <v>16</v>
      </c>
      <c r="C189">
        <v>188</v>
      </c>
      <c r="D189" s="4">
        <f t="shared" si="18"/>
        <v>0</v>
      </c>
      <c r="F189" s="4">
        <f>L188*Invoer!$B$10/12</f>
        <v>0</v>
      </c>
      <c r="G189" s="4">
        <f>ABS(PMT(Invoer!$B$7/12,360-C189+1,L188,0))</f>
        <v>0</v>
      </c>
      <c r="H189" s="4">
        <f t="shared" si="16"/>
        <v>0</v>
      </c>
      <c r="I189" s="4">
        <f t="shared" si="19"/>
        <v>0</v>
      </c>
      <c r="J189" s="4">
        <f t="shared" si="20"/>
        <v>0</v>
      </c>
      <c r="K189" s="4">
        <f t="shared" si="21"/>
        <v>0</v>
      </c>
      <c r="L189" s="4">
        <f t="shared" si="23"/>
        <v>0</v>
      </c>
    </row>
    <row r="190" spans="1:12" x14ac:dyDescent="0.25">
      <c r="A190" s="15">
        <f t="shared" si="22"/>
        <v>47453</v>
      </c>
      <c r="B190">
        <f t="shared" si="17"/>
        <v>16</v>
      </c>
      <c r="C190">
        <v>189</v>
      </c>
      <c r="D190" s="4">
        <f t="shared" si="18"/>
        <v>0</v>
      </c>
      <c r="F190" s="4">
        <f>L189*Invoer!$B$10/12</f>
        <v>0</v>
      </c>
      <c r="G190" s="4">
        <f>ABS(PMT(Invoer!$B$7/12,360-C190+1,L189,0))</f>
        <v>0</v>
      </c>
      <c r="H190" s="4">
        <f t="shared" si="16"/>
        <v>0</v>
      </c>
      <c r="I190" s="4">
        <f t="shared" si="19"/>
        <v>0</v>
      </c>
      <c r="J190" s="4">
        <f t="shared" si="20"/>
        <v>0</v>
      </c>
      <c r="K190" s="4">
        <f t="shared" si="21"/>
        <v>0</v>
      </c>
      <c r="L190" s="4">
        <f t="shared" si="23"/>
        <v>0</v>
      </c>
    </row>
    <row r="191" spans="1:12" x14ac:dyDescent="0.25">
      <c r="A191" s="15">
        <f t="shared" si="22"/>
        <v>47484</v>
      </c>
      <c r="B191">
        <f t="shared" si="17"/>
        <v>16</v>
      </c>
      <c r="C191">
        <v>190</v>
      </c>
      <c r="D191" s="4">
        <f t="shared" si="18"/>
        <v>0</v>
      </c>
      <c r="F191" s="4">
        <f>L190*Invoer!$B$10/12</f>
        <v>0</v>
      </c>
      <c r="G191" s="4">
        <f>ABS(PMT(Invoer!$B$7/12,360-C191+1,L190,0))</f>
        <v>0</v>
      </c>
      <c r="H191" s="4">
        <f t="shared" si="16"/>
        <v>0</v>
      </c>
      <c r="I191" s="4">
        <f t="shared" si="19"/>
        <v>0</v>
      </c>
      <c r="J191" s="4">
        <f t="shared" si="20"/>
        <v>0</v>
      </c>
      <c r="K191" s="4">
        <f t="shared" si="21"/>
        <v>0</v>
      </c>
      <c r="L191" s="4">
        <f t="shared" si="23"/>
        <v>0</v>
      </c>
    </row>
    <row r="192" spans="1:12" x14ac:dyDescent="0.25">
      <c r="A192" s="15">
        <f t="shared" si="22"/>
        <v>47515</v>
      </c>
      <c r="B192">
        <f t="shared" si="17"/>
        <v>16</v>
      </c>
      <c r="C192">
        <v>191</v>
      </c>
      <c r="D192" s="4">
        <f t="shared" si="18"/>
        <v>0</v>
      </c>
      <c r="F192" s="4">
        <f>L191*Invoer!$B$10/12</f>
        <v>0</v>
      </c>
      <c r="G192" s="4">
        <f>ABS(PMT(Invoer!$B$7/12,360-C192+1,L191,0))</f>
        <v>0</v>
      </c>
      <c r="H192" s="4">
        <f t="shared" si="16"/>
        <v>0</v>
      </c>
      <c r="I192" s="4">
        <f t="shared" si="19"/>
        <v>0</v>
      </c>
      <c r="J192" s="4">
        <f t="shared" si="20"/>
        <v>0</v>
      </c>
      <c r="K192" s="4">
        <f t="shared" si="21"/>
        <v>0</v>
      </c>
      <c r="L192" s="4">
        <f t="shared" si="23"/>
        <v>0</v>
      </c>
    </row>
    <row r="193" spans="1:12" x14ac:dyDescent="0.25">
      <c r="A193" s="15">
        <f t="shared" si="22"/>
        <v>47543</v>
      </c>
      <c r="B193">
        <f t="shared" si="17"/>
        <v>16</v>
      </c>
      <c r="C193">
        <v>192</v>
      </c>
      <c r="D193" s="4">
        <f t="shared" si="18"/>
        <v>0</v>
      </c>
      <c r="F193" s="4">
        <f>L192*Invoer!$B$10/12</f>
        <v>0</v>
      </c>
      <c r="G193" s="4">
        <f>ABS(PMT(Invoer!$B$7/12,360-C193+1,L192,0))</f>
        <v>0</v>
      </c>
      <c r="H193" s="4">
        <f t="shared" si="16"/>
        <v>0</v>
      </c>
      <c r="I193" s="4">
        <f t="shared" si="19"/>
        <v>0</v>
      </c>
      <c r="J193" s="4">
        <f t="shared" si="20"/>
        <v>0</v>
      </c>
      <c r="K193" s="4">
        <f t="shared" si="21"/>
        <v>0</v>
      </c>
      <c r="L193" s="4">
        <f t="shared" si="23"/>
        <v>0</v>
      </c>
    </row>
    <row r="194" spans="1:12" x14ac:dyDescent="0.25">
      <c r="A194" s="15">
        <f t="shared" si="22"/>
        <v>47574</v>
      </c>
      <c r="B194">
        <f t="shared" si="17"/>
        <v>17</v>
      </c>
      <c r="C194">
        <v>193</v>
      </c>
      <c r="D194" s="4">
        <f t="shared" si="18"/>
        <v>0</v>
      </c>
      <c r="F194" s="4">
        <f>L193*Invoer!$B$10/12</f>
        <v>0</v>
      </c>
      <c r="G194" s="4">
        <f>ABS(PMT(Invoer!$B$7/12,360-C194+1,L193,0))</f>
        <v>0</v>
      </c>
      <c r="H194" s="4">
        <f t="shared" ref="H194:H257" si="24">IF(F194-(Eigenwoningforfait/12)&lt;=0,0,(F194-(Eigenwoningforfait/12))*Belastingpercentage)</f>
        <v>0</v>
      </c>
      <c r="I194" s="4">
        <f t="shared" si="19"/>
        <v>0</v>
      </c>
      <c r="J194" s="4">
        <f t="shared" si="20"/>
        <v>0</v>
      </c>
      <c r="K194" s="4">
        <f t="shared" si="21"/>
        <v>0</v>
      </c>
      <c r="L194" s="4">
        <f t="shared" si="23"/>
        <v>0</v>
      </c>
    </row>
    <row r="195" spans="1:12" x14ac:dyDescent="0.25">
      <c r="A195" s="15">
        <f t="shared" si="22"/>
        <v>47604</v>
      </c>
      <c r="B195">
        <f t="shared" ref="B195:B258" si="25">CEILING(C195/12,1)</f>
        <v>17</v>
      </c>
      <c r="C195">
        <v>194</v>
      </c>
      <c r="D195" s="4">
        <f t="shared" ref="D195:D258" si="26">G195-F195</f>
        <v>0</v>
      </c>
      <c r="F195" s="4">
        <f>L194*Invoer!$B$10/12</f>
        <v>0</v>
      </c>
      <c r="G195" s="4">
        <f>ABS(PMT(Invoer!$B$7/12,360-C195+1,L194,0))</f>
        <v>0</v>
      </c>
      <c r="H195" s="4">
        <f t="shared" si="24"/>
        <v>0</v>
      </c>
      <c r="I195" s="4">
        <f t="shared" ref="I195:I258" si="27">G195-H195</f>
        <v>0</v>
      </c>
      <c r="J195" s="4">
        <f t="shared" ref="J195:J258" si="28">SUM(E195,G195)</f>
        <v>0</v>
      </c>
      <c r="K195" s="4">
        <f t="shared" ref="K195:K258" si="29">J195-H195</f>
        <v>0</v>
      </c>
      <c r="L195" s="4">
        <f t="shared" si="23"/>
        <v>0</v>
      </c>
    </row>
    <row r="196" spans="1:12" x14ac:dyDescent="0.25">
      <c r="A196" s="15">
        <f t="shared" ref="A196:A259" si="30">DATE(YEAR(A195),MONTH(A195)+1,DAY(A195))</f>
        <v>47635</v>
      </c>
      <c r="B196">
        <f t="shared" si="25"/>
        <v>17</v>
      </c>
      <c r="C196">
        <v>195</v>
      </c>
      <c r="D196" s="4">
        <f t="shared" si="26"/>
        <v>0</v>
      </c>
      <c r="F196" s="4">
        <f>L195*Invoer!$B$10/12</f>
        <v>0</v>
      </c>
      <c r="G196" s="4">
        <f>ABS(PMT(Invoer!$B$7/12,360-C196+1,L195,0))</f>
        <v>0</v>
      </c>
      <c r="H196" s="4">
        <f t="shared" si="24"/>
        <v>0</v>
      </c>
      <c r="I196" s="4">
        <f t="shared" si="27"/>
        <v>0</v>
      </c>
      <c r="J196" s="4">
        <f t="shared" si="28"/>
        <v>0</v>
      </c>
      <c r="K196" s="4">
        <f t="shared" si="29"/>
        <v>0</v>
      </c>
      <c r="L196" s="4">
        <f t="shared" ref="L196:L259" si="31">L195-D196-E196</f>
        <v>0</v>
      </c>
    </row>
    <row r="197" spans="1:12" x14ac:dyDescent="0.25">
      <c r="A197" s="15">
        <f t="shared" si="30"/>
        <v>47665</v>
      </c>
      <c r="B197">
        <f t="shared" si="25"/>
        <v>17</v>
      </c>
      <c r="C197">
        <v>196</v>
      </c>
      <c r="D197" s="4">
        <f t="shared" si="26"/>
        <v>0</v>
      </c>
      <c r="F197" s="4">
        <f>L196*Invoer!$B$10/12</f>
        <v>0</v>
      </c>
      <c r="G197" s="4">
        <f>ABS(PMT(Invoer!$B$7/12,360-C197+1,L196,0))</f>
        <v>0</v>
      </c>
      <c r="H197" s="4">
        <f t="shared" si="24"/>
        <v>0</v>
      </c>
      <c r="I197" s="4">
        <f t="shared" si="27"/>
        <v>0</v>
      </c>
      <c r="J197" s="4">
        <f t="shared" si="28"/>
        <v>0</v>
      </c>
      <c r="K197" s="4">
        <f t="shared" si="29"/>
        <v>0</v>
      </c>
      <c r="L197" s="4">
        <f t="shared" si="31"/>
        <v>0</v>
      </c>
    </row>
    <row r="198" spans="1:12" x14ac:dyDescent="0.25">
      <c r="A198" s="15">
        <f t="shared" si="30"/>
        <v>47696</v>
      </c>
      <c r="B198">
        <f t="shared" si="25"/>
        <v>17</v>
      </c>
      <c r="C198">
        <v>197</v>
      </c>
      <c r="D198" s="4">
        <f t="shared" si="26"/>
        <v>0</v>
      </c>
      <c r="F198" s="4">
        <f>L197*Invoer!$B$10/12</f>
        <v>0</v>
      </c>
      <c r="G198" s="4">
        <f>ABS(PMT(Invoer!$B$7/12,360-C198+1,L197,0))</f>
        <v>0</v>
      </c>
      <c r="H198" s="4">
        <f t="shared" si="24"/>
        <v>0</v>
      </c>
      <c r="I198" s="4">
        <f t="shared" si="27"/>
        <v>0</v>
      </c>
      <c r="J198" s="4">
        <f t="shared" si="28"/>
        <v>0</v>
      </c>
      <c r="K198" s="4">
        <f t="shared" si="29"/>
        <v>0</v>
      </c>
      <c r="L198" s="4">
        <f t="shared" si="31"/>
        <v>0</v>
      </c>
    </row>
    <row r="199" spans="1:12" x14ac:dyDescent="0.25">
      <c r="A199" s="15">
        <f t="shared" si="30"/>
        <v>47727</v>
      </c>
      <c r="B199">
        <f t="shared" si="25"/>
        <v>17</v>
      </c>
      <c r="C199">
        <v>198</v>
      </c>
      <c r="D199" s="4">
        <f t="shared" si="26"/>
        <v>0</v>
      </c>
      <c r="F199" s="4">
        <f>L198*Invoer!$B$10/12</f>
        <v>0</v>
      </c>
      <c r="G199" s="4">
        <f>ABS(PMT(Invoer!$B$7/12,360-C199+1,L198,0))</f>
        <v>0</v>
      </c>
      <c r="H199" s="4">
        <f t="shared" si="24"/>
        <v>0</v>
      </c>
      <c r="I199" s="4">
        <f t="shared" si="27"/>
        <v>0</v>
      </c>
      <c r="J199" s="4">
        <f t="shared" si="28"/>
        <v>0</v>
      </c>
      <c r="K199" s="4">
        <f t="shared" si="29"/>
        <v>0</v>
      </c>
      <c r="L199" s="4">
        <f t="shared" si="31"/>
        <v>0</v>
      </c>
    </row>
    <row r="200" spans="1:12" x14ac:dyDescent="0.25">
      <c r="A200" s="15">
        <f t="shared" si="30"/>
        <v>47757</v>
      </c>
      <c r="B200">
        <f t="shared" si="25"/>
        <v>17</v>
      </c>
      <c r="C200">
        <v>199</v>
      </c>
      <c r="D200" s="4">
        <f t="shared" si="26"/>
        <v>0</v>
      </c>
      <c r="F200" s="4">
        <f>L199*Invoer!$B$10/12</f>
        <v>0</v>
      </c>
      <c r="G200" s="4">
        <f>ABS(PMT(Invoer!$B$7/12,360-C200+1,L199,0))</f>
        <v>0</v>
      </c>
      <c r="H200" s="4">
        <f t="shared" si="24"/>
        <v>0</v>
      </c>
      <c r="I200" s="4">
        <f t="shared" si="27"/>
        <v>0</v>
      </c>
      <c r="J200" s="4">
        <f t="shared" si="28"/>
        <v>0</v>
      </c>
      <c r="K200" s="4">
        <f t="shared" si="29"/>
        <v>0</v>
      </c>
      <c r="L200" s="4">
        <f t="shared" si="31"/>
        <v>0</v>
      </c>
    </row>
    <row r="201" spans="1:12" x14ac:dyDescent="0.25">
      <c r="A201" s="15">
        <f t="shared" si="30"/>
        <v>47788</v>
      </c>
      <c r="B201">
        <f t="shared" si="25"/>
        <v>17</v>
      </c>
      <c r="C201">
        <v>200</v>
      </c>
      <c r="D201" s="4">
        <f t="shared" si="26"/>
        <v>0</v>
      </c>
      <c r="F201" s="4">
        <f>L200*Invoer!$B$10/12</f>
        <v>0</v>
      </c>
      <c r="G201" s="4">
        <f>ABS(PMT(Invoer!$B$7/12,360-C201+1,L200,0))</f>
        <v>0</v>
      </c>
      <c r="H201" s="4">
        <f t="shared" si="24"/>
        <v>0</v>
      </c>
      <c r="I201" s="4">
        <f t="shared" si="27"/>
        <v>0</v>
      </c>
      <c r="J201" s="4">
        <f t="shared" si="28"/>
        <v>0</v>
      </c>
      <c r="K201" s="4">
        <f t="shared" si="29"/>
        <v>0</v>
      </c>
      <c r="L201" s="4">
        <f t="shared" si="31"/>
        <v>0</v>
      </c>
    </row>
    <row r="202" spans="1:12" x14ac:dyDescent="0.25">
      <c r="A202" s="15">
        <f t="shared" si="30"/>
        <v>47818</v>
      </c>
      <c r="B202">
        <f t="shared" si="25"/>
        <v>17</v>
      </c>
      <c r="C202">
        <v>201</v>
      </c>
      <c r="D202" s="4">
        <f t="shared" si="26"/>
        <v>0</v>
      </c>
      <c r="F202" s="4">
        <f>L201*Invoer!$B$10/12</f>
        <v>0</v>
      </c>
      <c r="G202" s="4">
        <f>ABS(PMT(Invoer!$B$7/12,360-C202+1,L201,0))</f>
        <v>0</v>
      </c>
      <c r="H202" s="4">
        <f t="shared" si="24"/>
        <v>0</v>
      </c>
      <c r="I202" s="4">
        <f t="shared" si="27"/>
        <v>0</v>
      </c>
      <c r="J202" s="4">
        <f t="shared" si="28"/>
        <v>0</v>
      </c>
      <c r="K202" s="4">
        <f t="shared" si="29"/>
        <v>0</v>
      </c>
      <c r="L202" s="4">
        <f t="shared" si="31"/>
        <v>0</v>
      </c>
    </row>
    <row r="203" spans="1:12" x14ac:dyDescent="0.25">
      <c r="A203" s="15">
        <f t="shared" si="30"/>
        <v>47849</v>
      </c>
      <c r="B203">
        <f t="shared" si="25"/>
        <v>17</v>
      </c>
      <c r="C203">
        <v>202</v>
      </c>
      <c r="D203" s="4">
        <f t="shared" si="26"/>
        <v>0</v>
      </c>
      <c r="F203" s="4">
        <f>L202*Invoer!$B$10/12</f>
        <v>0</v>
      </c>
      <c r="G203" s="4">
        <f>ABS(PMT(Invoer!$B$7/12,360-C203+1,L202,0))</f>
        <v>0</v>
      </c>
      <c r="H203" s="4">
        <f t="shared" si="24"/>
        <v>0</v>
      </c>
      <c r="I203" s="4">
        <f t="shared" si="27"/>
        <v>0</v>
      </c>
      <c r="J203" s="4">
        <f t="shared" si="28"/>
        <v>0</v>
      </c>
      <c r="K203" s="4">
        <f t="shared" si="29"/>
        <v>0</v>
      </c>
      <c r="L203" s="4">
        <f t="shared" si="31"/>
        <v>0</v>
      </c>
    </row>
    <row r="204" spans="1:12" x14ac:dyDescent="0.25">
      <c r="A204" s="15">
        <f t="shared" si="30"/>
        <v>47880</v>
      </c>
      <c r="B204">
        <f t="shared" si="25"/>
        <v>17</v>
      </c>
      <c r="C204">
        <v>203</v>
      </c>
      <c r="D204" s="4">
        <f t="shared" si="26"/>
        <v>0</v>
      </c>
      <c r="F204" s="4">
        <f>L203*Invoer!$B$10/12</f>
        <v>0</v>
      </c>
      <c r="G204" s="4">
        <f>ABS(PMT(Invoer!$B$7/12,360-C204+1,L203,0))</f>
        <v>0</v>
      </c>
      <c r="H204" s="4">
        <f t="shared" si="24"/>
        <v>0</v>
      </c>
      <c r="I204" s="4">
        <f t="shared" si="27"/>
        <v>0</v>
      </c>
      <c r="J204" s="4">
        <f t="shared" si="28"/>
        <v>0</v>
      </c>
      <c r="K204" s="4">
        <f t="shared" si="29"/>
        <v>0</v>
      </c>
      <c r="L204" s="4">
        <f t="shared" si="31"/>
        <v>0</v>
      </c>
    </row>
    <row r="205" spans="1:12" x14ac:dyDescent="0.25">
      <c r="A205" s="15">
        <f t="shared" si="30"/>
        <v>47908</v>
      </c>
      <c r="B205">
        <f t="shared" si="25"/>
        <v>17</v>
      </c>
      <c r="C205">
        <v>204</v>
      </c>
      <c r="D205" s="4">
        <f t="shared" si="26"/>
        <v>0</v>
      </c>
      <c r="F205" s="4">
        <f>L204*Invoer!$B$10/12</f>
        <v>0</v>
      </c>
      <c r="G205" s="4">
        <f>ABS(PMT(Invoer!$B$7/12,360-C205+1,L204,0))</f>
        <v>0</v>
      </c>
      <c r="H205" s="4">
        <f t="shared" si="24"/>
        <v>0</v>
      </c>
      <c r="I205" s="4">
        <f t="shared" si="27"/>
        <v>0</v>
      </c>
      <c r="J205" s="4">
        <f t="shared" si="28"/>
        <v>0</v>
      </c>
      <c r="K205" s="4">
        <f t="shared" si="29"/>
        <v>0</v>
      </c>
      <c r="L205" s="4">
        <f t="shared" si="31"/>
        <v>0</v>
      </c>
    </row>
    <row r="206" spans="1:12" x14ac:dyDescent="0.25">
      <c r="A206" s="15">
        <f t="shared" si="30"/>
        <v>47939</v>
      </c>
      <c r="B206">
        <f t="shared" si="25"/>
        <v>18</v>
      </c>
      <c r="C206">
        <v>205</v>
      </c>
      <c r="D206" s="4">
        <f t="shared" si="26"/>
        <v>0</v>
      </c>
      <c r="F206" s="4">
        <f>L205*Invoer!$B$10/12</f>
        <v>0</v>
      </c>
      <c r="G206" s="4">
        <f>ABS(PMT(Invoer!$B$7/12,360-C206+1,L205,0))</f>
        <v>0</v>
      </c>
      <c r="H206" s="4">
        <f t="shared" si="24"/>
        <v>0</v>
      </c>
      <c r="I206" s="4">
        <f t="shared" si="27"/>
        <v>0</v>
      </c>
      <c r="J206" s="4">
        <f t="shared" si="28"/>
        <v>0</v>
      </c>
      <c r="K206" s="4">
        <f t="shared" si="29"/>
        <v>0</v>
      </c>
      <c r="L206" s="4">
        <f t="shared" si="31"/>
        <v>0</v>
      </c>
    </row>
    <row r="207" spans="1:12" x14ac:dyDescent="0.25">
      <c r="A207" s="15">
        <f t="shared" si="30"/>
        <v>47969</v>
      </c>
      <c r="B207">
        <f t="shared" si="25"/>
        <v>18</v>
      </c>
      <c r="C207">
        <v>206</v>
      </c>
      <c r="D207" s="4">
        <f t="shared" si="26"/>
        <v>0</v>
      </c>
      <c r="F207" s="4">
        <f>L206*Invoer!$B$10/12</f>
        <v>0</v>
      </c>
      <c r="G207" s="4">
        <f>ABS(PMT(Invoer!$B$7/12,360-C207+1,L206,0))</f>
        <v>0</v>
      </c>
      <c r="H207" s="4">
        <f t="shared" si="24"/>
        <v>0</v>
      </c>
      <c r="I207" s="4">
        <f t="shared" si="27"/>
        <v>0</v>
      </c>
      <c r="J207" s="4">
        <f t="shared" si="28"/>
        <v>0</v>
      </c>
      <c r="K207" s="4">
        <f t="shared" si="29"/>
        <v>0</v>
      </c>
      <c r="L207" s="4">
        <f t="shared" si="31"/>
        <v>0</v>
      </c>
    </row>
    <row r="208" spans="1:12" x14ac:dyDescent="0.25">
      <c r="A208" s="15">
        <f t="shared" si="30"/>
        <v>48000</v>
      </c>
      <c r="B208">
        <f t="shared" si="25"/>
        <v>18</v>
      </c>
      <c r="C208">
        <v>207</v>
      </c>
      <c r="D208" s="4">
        <f t="shared" si="26"/>
        <v>0</v>
      </c>
      <c r="F208" s="4">
        <f>L207*Invoer!$B$10/12</f>
        <v>0</v>
      </c>
      <c r="G208" s="4">
        <f>ABS(PMT(Invoer!$B$7/12,360-C208+1,L207,0))</f>
        <v>0</v>
      </c>
      <c r="H208" s="4">
        <f t="shared" si="24"/>
        <v>0</v>
      </c>
      <c r="I208" s="4">
        <f t="shared" si="27"/>
        <v>0</v>
      </c>
      <c r="J208" s="4">
        <f t="shared" si="28"/>
        <v>0</v>
      </c>
      <c r="K208" s="4">
        <f t="shared" si="29"/>
        <v>0</v>
      </c>
      <c r="L208" s="4">
        <f t="shared" si="31"/>
        <v>0</v>
      </c>
    </row>
    <row r="209" spans="1:12" x14ac:dyDescent="0.25">
      <c r="A209" s="15">
        <f t="shared" si="30"/>
        <v>48030</v>
      </c>
      <c r="B209">
        <f t="shared" si="25"/>
        <v>18</v>
      </c>
      <c r="C209">
        <v>208</v>
      </c>
      <c r="D209" s="4">
        <f t="shared" si="26"/>
        <v>0</v>
      </c>
      <c r="F209" s="4">
        <f>L208*Invoer!$B$10/12</f>
        <v>0</v>
      </c>
      <c r="G209" s="4">
        <f>ABS(PMT(Invoer!$B$7/12,360-C209+1,L208,0))</f>
        <v>0</v>
      </c>
      <c r="H209" s="4">
        <f t="shared" si="24"/>
        <v>0</v>
      </c>
      <c r="I209" s="4">
        <f t="shared" si="27"/>
        <v>0</v>
      </c>
      <c r="J209" s="4">
        <f t="shared" si="28"/>
        <v>0</v>
      </c>
      <c r="K209" s="4">
        <f t="shared" si="29"/>
        <v>0</v>
      </c>
      <c r="L209" s="4">
        <f t="shared" si="31"/>
        <v>0</v>
      </c>
    </row>
    <row r="210" spans="1:12" x14ac:dyDescent="0.25">
      <c r="A210" s="15">
        <f t="shared" si="30"/>
        <v>48061</v>
      </c>
      <c r="B210">
        <f t="shared" si="25"/>
        <v>18</v>
      </c>
      <c r="C210">
        <v>209</v>
      </c>
      <c r="D210" s="4">
        <f t="shared" si="26"/>
        <v>0</v>
      </c>
      <c r="F210" s="4">
        <f>L209*Invoer!$B$10/12</f>
        <v>0</v>
      </c>
      <c r="G210" s="4">
        <f>ABS(PMT(Invoer!$B$7/12,360-C210+1,L209,0))</f>
        <v>0</v>
      </c>
      <c r="H210" s="4">
        <f t="shared" si="24"/>
        <v>0</v>
      </c>
      <c r="I210" s="4">
        <f t="shared" si="27"/>
        <v>0</v>
      </c>
      <c r="J210" s="4">
        <f t="shared" si="28"/>
        <v>0</v>
      </c>
      <c r="K210" s="4">
        <f t="shared" si="29"/>
        <v>0</v>
      </c>
      <c r="L210" s="4">
        <f t="shared" si="31"/>
        <v>0</v>
      </c>
    </row>
    <row r="211" spans="1:12" x14ac:dyDescent="0.25">
      <c r="A211" s="15">
        <f t="shared" si="30"/>
        <v>48092</v>
      </c>
      <c r="B211">
        <f t="shared" si="25"/>
        <v>18</v>
      </c>
      <c r="C211">
        <v>210</v>
      </c>
      <c r="D211" s="4">
        <f t="shared" si="26"/>
        <v>0</v>
      </c>
      <c r="F211" s="4">
        <f>L210*Invoer!$B$10/12</f>
        <v>0</v>
      </c>
      <c r="G211" s="4">
        <f>ABS(PMT(Invoer!$B$7/12,360-C211+1,L210,0))</f>
        <v>0</v>
      </c>
      <c r="H211" s="4">
        <f t="shared" si="24"/>
        <v>0</v>
      </c>
      <c r="I211" s="4">
        <f t="shared" si="27"/>
        <v>0</v>
      </c>
      <c r="J211" s="4">
        <f t="shared" si="28"/>
        <v>0</v>
      </c>
      <c r="K211" s="4">
        <f t="shared" si="29"/>
        <v>0</v>
      </c>
      <c r="L211" s="4">
        <f t="shared" si="31"/>
        <v>0</v>
      </c>
    </row>
    <row r="212" spans="1:12" x14ac:dyDescent="0.25">
      <c r="A212" s="15">
        <f t="shared" si="30"/>
        <v>48122</v>
      </c>
      <c r="B212">
        <f t="shared" si="25"/>
        <v>18</v>
      </c>
      <c r="C212">
        <v>211</v>
      </c>
      <c r="D212" s="4">
        <f t="shared" si="26"/>
        <v>0</v>
      </c>
      <c r="F212" s="4">
        <f>L211*Invoer!$B$10/12</f>
        <v>0</v>
      </c>
      <c r="G212" s="4">
        <f>ABS(PMT(Invoer!$B$7/12,360-C212+1,L211,0))</f>
        <v>0</v>
      </c>
      <c r="H212" s="4">
        <f t="shared" si="24"/>
        <v>0</v>
      </c>
      <c r="I212" s="4">
        <f t="shared" si="27"/>
        <v>0</v>
      </c>
      <c r="J212" s="4">
        <f t="shared" si="28"/>
        <v>0</v>
      </c>
      <c r="K212" s="4">
        <f t="shared" si="29"/>
        <v>0</v>
      </c>
      <c r="L212" s="4">
        <f t="shared" si="31"/>
        <v>0</v>
      </c>
    </row>
    <row r="213" spans="1:12" x14ac:dyDescent="0.25">
      <c r="A213" s="15">
        <f t="shared" si="30"/>
        <v>48153</v>
      </c>
      <c r="B213">
        <f t="shared" si="25"/>
        <v>18</v>
      </c>
      <c r="C213">
        <v>212</v>
      </c>
      <c r="D213" s="4">
        <f t="shared" si="26"/>
        <v>0</v>
      </c>
      <c r="F213" s="4">
        <f>L212*Invoer!$B$10/12</f>
        <v>0</v>
      </c>
      <c r="G213" s="4">
        <f>ABS(PMT(Invoer!$B$7/12,360-C213+1,L212,0))</f>
        <v>0</v>
      </c>
      <c r="H213" s="4">
        <f t="shared" si="24"/>
        <v>0</v>
      </c>
      <c r="I213" s="4">
        <f t="shared" si="27"/>
        <v>0</v>
      </c>
      <c r="J213" s="4">
        <f t="shared" si="28"/>
        <v>0</v>
      </c>
      <c r="K213" s="4">
        <f t="shared" si="29"/>
        <v>0</v>
      </c>
      <c r="L213" s="4">
        <f t="shared" si="31"/>
        <v>0</v>
      </c>
    </row>
    <row r="214" spans="1:12" x14ac:dyDescent="0.25">
      <c r="A214" s="15">
        <f t="shared" si="30"/>
        <v>48183</v>
      </c>
      <c r="B214">
        <f t="shared" si="25"/>
        <v>18</v>
      </c>
      <c r="C214">
        <v>213</v>
      </c>
      <c r="D214" s="4">
        <f t="shared" si="26"/>
        <v>0</v>
      </c>
      <c r="F214" s="4">
        <f>L213*Invoer!$B$10/12</f>
        <v>0</v>
      </c>
      <c r="G214" s="4">
        <f>ABS(PMT(Invoer!$B$7/12,360-C214+1,L213,0))</f>
        <v>0</v>
      </c>
      <c r="H214" s="4">
        <f t="shared" si="24"/>
        <v>0</v>
      </c>
      <c r="I214" s="4">
        <f t="shared" si="27"/>
        <v>0</v>
      </c>
      <c r="J214" s="4">
        <f t="shared" si="28"/>
        <v>0</v>
      </c>
      <c r="K214" s="4">
        <f t="shared" si="29"/>
        <v>0</v>
      </c>
      <c r="L214" s="4">
        <f t="shared" si="31"/>
        <v>0</v>
      </c>
    </row>
    <row r="215" spans="1:12" x14ac:dyDescent="0.25">
      <c r="A215" s="15">
        <f t="shared" si="30"/>
        <v>48214</v>
      </c>
      <c r="B215">
        <f t="shared" si="25"/>
        <v>18</v>
      </c>
      <c r="C215">
        <v>214</v>
      </c>
      <c r="D215" s="4">
        <f t="shared" si="26"/>
        <v>0</v>
      </c>
      <c r="F215" s="4">
        <f>L214*Invoer!$B$10/12</f>
        <v>0</v>
      </c>
      <c r="G215" s="4">
        <f>ABS(PMT(Invoer!$B$7/12,360-C215+1,L214,0))</f>
        <v>0</v>
      </c>
      <c r="H215" s="4">
        <f t="shared" si="24"/>
        <v>0</v>
      </c>
      <c r="I215" s="4">
        <f t="shared" si="27"/>
        <v>0</v>
      </c>
      <c r="J215" s="4">
        <f t="shared" si="28"/>
        <v>0</v>
      </c>
      <c r="K215" s="4">
        <f t="shared" si="29"/>
        <v>0</v>
      </c>
      <c r="L215" s="4">
        <f t="shared" si="31"/>
        <v>0</v>
      </c>
    </row>
    <row r="216" spans="1:12" x14ac:dyDescent="0.25">
      <c r="A216" s="15">
        <f t="shared" si="30"/>
        <v>48245</v>
      </c>
      <c r="B216">
        <f t="shared" si="25"/>
        <v>18</v>
      </c>
      <c r="C216">
        <v>215</v>
      </c>
      <c r="D216" s="4">
        <f t="shared" si="26"/>
        <v>0</v>
      </c>
      <c r="F216" s="4">
        <f>L215*Invoer!$B$10/12</f>
        <v>0</v>
      </c>
      <c r="G216" s="4">
        <f>ABS(PMT(Invoer!$B$7/12,360-C216+1,L215,0))</f>
        <v>0</v>
      </c>
      <c r="H216" s="4">
        <f t="shared" si="24"/>
        <v>0</v>
      </c>
      <c r="I216" s="4">
        <f t="shared" si="27"/>
        <v>0</v>
      </c>
      <c r="J216" s="4">
        <f t="shared" si="28"/>
        <v>0</v>
      </c>
      <c r="K216" s="4">
        <f t="shared" si="29"/>
        <v>0</v>
      </c>
      <c r="L216" s="4">
        <f t="shared" si="31"/>
        <v>0</v>
      </c>
    </row>
    <row r="217" spans="1:12" x14ac:dyDescent="0.25">
      <c r="A217" s="15">
        <f t="shared" si="30"/>
        <v>48274</v>
      </c>
      <c r="B217">
        <f t="shared" si="25"/>
        <v>18</v>
      </c>
      <c r="C217">
        <v>216</v>
      </c>
      <c r="D217" s="4">
        <f t="shared" si="26"/>
        <v>0</v>
      </c>
      <c r="F217" s="4">
        <f>L216*Invoer!$B$10/12</f>
        <v>0</v>
      </c>
      <c r="G217" s="4">
        <f>ABS(PMT(Invoer!$B$7/12,360-C217+1,L216,0))</f>
        <v>0</v>
      </c>
      <c r="H217" s="4">
        <f t="shared" si="24"/>
        <v>0</v>
      </c>
      <c r="I217" s="4">
        <f t="shared" si="27"/>
        <v>0</v>
      </c>
      <c r="J217" s="4">
        <f t="shared" si="28"/>
        <v>0</v>
      </c>
      <c r="K217" s="4">
        <f t="shared" si="29"/>
        <v>0</v>
      </c>
      <c r="L217" s="4">
        <f t="shared" si="31"/>
        <v>0</v>
      </c>
    </row>
    <row r="218" spans="1:12" x14ac:dyDescent="0.25">
      <c r="A218" s="15">
        <f t="shared" si="30"/>
        <v>48305</v>
      </c>
      <c r="B218">
        <f t="shared" si="25"/>
        <v>19</v>
      </c>
      <c r="C218">
        <v>217</v>
      </c>
      <c r="D218" s="4">
        <f t="shared" si="26"/>
        <v>0</v>
      </c>
      <c r="F218" s="4">
        <f>L217*Invoer!$B$10/12</f>
        <v>0</v>
      </c>
      <c r="G218" s="4">
        <f>ABS(PMT(Invoer!$B$7/12,360-C218+1,L217,0))</f>
        <v>0</v>
      </c>
      <c r="H218" s="4">
        <f t="shared" si="24"/>
        <v>0</v>
      </c>
      <c r="I218" s="4">
        <f t="shared" si="27"/>
        <v>0</v>
      </c>
      <c r="J218" s="4">
        <f t="shared" si="28"/>
        <v>0</v>
      </c>
      <c r="K218" s="4">
        <f t="shared" si="29"/>
        <v>0</v>
      </c>
      <c r="L218" s="4">
        <f t="shared" si="31"/>
        <v>0</v>
      </c>
    </row>
    <row r="219" spans="1:12" x14ac:dyDescent="0.25">
      <c r="A219" s="15">
        <f t="shared" si="30"/>
        <v>48335</v>
      </c>
      <c r="B219">
        <f t="shared" si="25"/>
        <v>19</v>
      </c>
      <c r="C219">
        <v>218</v>
      </c>
      <c r="D219" s="4">
        <f t="shared" si="26"/>
        <v>0</v>
      </c>
      <c r="F219" s="4">
        <f>L218*Invoer!$B$10/12</f>
        <v>0</v>
      </c>
      <c r="G219" s="4">
        <f>ABS(PMT(Invoer!$B$7/12,360-C219+1,L218,0))</f>
        <v>0</v>
      </c>
      <c r="H219" s="4">
        <f t="shared" si="24"/>
        <v>0</v>
      </c>
      <c r="I219" s="4">
        <f t="shared" si="27"/>
        <v>0</v>
      </c>
      <c r="J219" s="4">
        <f t="shared" si="28"/>
        <v>0</v>
      </c>
      <c r="K219" s="4">
        <f t="shared" si="29"/>
        <v>0</v>
      </c>
      <c r="L219" s="4">
        <f t="shared" si="31"/>
        <v>0</v>
      </c>
    </row>
    <row r="220" spans="1:12" x14ac:dyDescent="0.25">
      <c r="A220" s="15">
        <f t="shared" si="30"/>
        <v>48366</v>
      </c>
      <c r="B220">
        <f t="shared" si="25"/>
        <v>19</v>
      </c>
      <c r="C220">
        <v>219</v>
      </c>
      <c r="D220" s="4">
        <f t="shared" si="26"/>
        <v>0</v>
      </c>
      <c r="F220" s="4">
        <f>L219*Invoer!$B$10/12</f>
        <v>0</v>
      </c>
      <c r="G220" s="4">
        <f>ABS(PMT(Invoer!$B$7/12,360-C220+1,L219,0))</f>
        <v>0</v>
      </c>
      <c r="H220" s="4">
        <f t="shared" si="24"/>
        <v>0</v>
      </c>
      <c r="I220" s="4">
        <f t="shared" si="27"/>
        <v>0</v>
      </c>
      <c r="J220" s="4">
        <f t="shared" si="28"/>
        <v>0</v>
      </c>
      <c r="K220" s="4">
        <f t="shared" si="29"/>
        <v>0</v>
      </c>
      <c r="L220" s="4">
        <f t="shared" si="31"/>
        <v>0</v>
      </c>
    </row>
    <row r="221" spans="1:12" x14ac:dyDescent="0.25">
      <c r="A221" s="15">
        <f t="shared" si="30"/>
        <v>48396</v>
      </c>
      <c r="B221">
        <f t="shared" si="25"/>
        <v>19</v>
      </c>
      <c r="C221">
        <v>220</v>
      </c>
      <c r="D221" s="4">
        <f t="shared" si="26"/>
        <v>0</v>
      </c>
      <c r="F221" s="4">
        <f>L220*Invoer!$B$10/12</f>
        <v>0</v>
      </c>
      <c r="G221" s="4">
        <f>ABS(PMT(Invoer!$B$7/12,360-C221+1,L220,0))</f>
        <v>0</v>
      </c>
      <c r="H221" s="4">
        <f t="shared" si="24"/>
        <v>0</v>
      </c>
      <c r="I221" s="4">
        <f t="shared" si="27"/>
        <v>0</v>
      </c>
      <c r="J221" s="4">
        <f t="shared" si="28"/>
        <v>0</v>
      </c>
      <c r="K221" s="4">
        <f t="shared" si="29"/>
        <v>0</v>
      </c>
      <c r="L221" s="4">
        <f t="shared" si="31"/>
        <v>0</v>
      </c>
    </row>
    <row r="222" spans="1:12" x14ac:dyDescent="0.25">
      <c r="A222" s="15">
        <f t="shared" si="30"/>
        <v>48427</v>
      </c>
      <c r="B222">
        <f t="shared" si="25"/>
        <v>19</v>
      </c>
      <c r="C222">
        <v>221</v>
      </c>
      <c r="D222" s="4">
        <f t="shared" si="26"/>
        <v>0</v>
      </c>
      <c r="F222" s="4">
        <f>L221*Invoer!$B$10/12</f>
        <v>0</v>
      </c>
      <c r="G222" s="4">
        <f>ABS(PMT(Invoer!$B$7/12,360-C222+1,L221,0))</f>
        <v>0</v>
      </c>
      <c r="H222" s="4">
        <f t="shared" si="24"/>
        <v>0</v>
      </c>
      <c r="I222" s="4">
        <f t="shared" si="27"/>
        <v>0</v>
      </c>
      <c r="J222" s="4">
        <f t="shared" si="28"/>
        <v>0</v>
      </c>
      <c r="K222" s="4">
        <f t="shared" si="29"/>
        <v>0</v>
      </c>
      <c r="L222" s="4">
        <f t="shared" si="31"/>
        <v>0</v>
      </c>
    </row>
    <row r="223" spans="1:12" x14ac:dyDescent="0.25">
      <c r="A223" s="15">
        <f t="shared" si="30"/>
        <v>48458</v>
      </c>
      <c r="B223">
        <f t="shared" si="25"/>
        <v>19</v>
      </c>
      <c r="C223">
        <v>222</v>
      </c>
      <c r="D223" s="4">
        <f t="shared" si="26"/>
        <v>0</v>
      </c>
      <c r="F223" s="4">
        <f>L222*Invoer!$B$10/12</f>
        <v>0</v>
      </c>
      <c r="G223" s="4">
        <f>ABS(PMT(Invoer!$B$7/12,360-C223+1,L222,0))</f>
        <v>0</v>
      </c>
      <c r="H223" s="4">
        <f t="shared" si="24"/>
        <v>0</v>
      </c>
      <c r="I223" s="4">
        <f t="shared" si="27"/>
        <v>0</v>
      </c>
      <c r="J223" s="4">
        <f t="shared" si="28"/>
        <v>0</v>
      </c>
      <c r="K223" s="4">
        <f t="shared" si="29"/>
        <v>0</v>
      </c>
      <c r="L223" s="4">
        <f t="shared" si="31"/>
        <v>0</v>
      </c>
    </row>
    <row r="224" spans="1:12" x14ac:dyDescent="0.25">
      <c r="A224" s="15">
        <f t="shared" si="30"/>
        <v>48488</v>
      </c>
      <c r="B224">
        <f t="shared" si="25"/>
        <v>19</v>
      </c>
      <c r="C224">
        <v>223</v>
      </c>
      <c r="D224" s="4">
        <f t="shared" si="26"/>
        <v>0</v>
      </c>
      <c r="F224" s="4">
        <f>L223*Invoer!$B$10/12</f>
        <v>0</v>
      </c>
      <c r="G224" s="4">
        <f>ABS(PMT(Invoer!$B$7/12,360-C224+1,L223,0))</f>
        <v>0</v>
      </c>
      <c r="H224" s="4">
        <f t="shared" si="24"/>
        <v>0</v>
      </c>
      <c r="I224" s="4">
        <f t="shared" si="27"/>
        <v>0</v>
      </c>
      <c r="J224" s="4">
        <f t="shared" si="28"/>
        <v>0</v>
      </c>
      <c r="K224" s="4">
        <f t="shared" si="29"/>
        <v>0</v>
      </c>
      <c r="L224" s="4">
        <f t="shared" si="31"/>
        <v>0</v>
      </c>
    </row>
    <row r="225" spans="1:12" x14ac:dyDescent="0.25">
      <c r="A225" s="15">
        <f t="shared" si="30"/>
        <v>48519</v>
      </c>
      <c r="B225">
        <f t="shared" si="25"/>
        <v>19</v>
      </c>
      <c r="C225">
        <v>224</v>
      </c>
      <c r="D225" s="4">
        <f t="shared" si="26"/>
        <v>0</v>
      </c>
      <c r="F225" s="4">
        <f>L224*Invoer!$B$10/12</f>
        <v>0</v>
      </c>
      <c r="G225" s="4">
        <f>ABS(PMT(Invoer!$B$7/12,360-C225+1,L224,0))</f>
        <v>0</v>
      </c>
      <c r="H225" s="4">
        <f t="shared" si="24"/>
        <v>0</v>
      </c>
      <c r="I225" s="4">
        <f t="shared" si="27"/>
        <v>0</v>
      </c>
      <c r="J225" s="4">
        <f t="shared" si="28"/>
        <v>0</v>
      </c>
      <c r="K225" s="4">
        <f t="shared" si="29"/>
        <v>0</v>
      </c>
      <c r="L225" s="4">
        <f t="shared" si="31"/>
        <v>0</v>
      </c>
    </row>
    <row r="226" spans="1:12" x14ac:dyDescent="0.25">
      <c r="A226" s="15">
        <f t="shared" si="30"/>
        <v>48549</v>
      </c>
      <c r="B226">
        <f t="shared" si="25"/>
        <v>19</v>
      </c>
      <c r="C226">
        <v>225</v>
      </c>
      <c r="D226" s="4">
        <f t="shared" si="26"/>
        <v>0</v>
      </c>
      <c r="F226" s="4">
        <f>L225*Invoer!$B$10/12</f>
        <v>0</v>
      </c>
      <c r="G226" s="4">
        <f>ABS(PMT(Invoer!$B$7/12,360-C226+1,L225,0))</f>
        <v>0</v>
      </c>
      <c r="H226" s="4">
        <f t="shared" si="24"/>
        <v>0</v>
      </c>
      <c r="I226" s="4">
        <f t="shared" si="27"/>
        <v>0</v>
      </c>
      <c r="J226" s="4">
        <f t="shared" si="28"/>
        <v>0</v>
      </c>
      <c r="K226" s="4">
        <f t="shared" si="29"/>
        <v>0</v>
      </c>
      <c r="L226" s="4">
        <f t="shared" si="31"/>
        <v>0</v>
      </c>
    </row>
    <row r="227" spans="1:12" x14ac:dyDescent="0.25">
      <c r="A227" s="15">
        <f t="shared" si="30"/>
        <v>48580</v>
      </c>
      <c r="B227">
        <f t="shared" si="25"/>
        <v>19</v>
      </c>
      <c r="C227">
        <v>226</v>
      </c>
      <c r="D227" s="4">
        <f t="shared" si="26"/>
        <v>0</v>
      </c>
      <c r="F227" s="4">
        <f>L226*Invoer!$B$10/12</f>
        <v>0</v>
      </c>
      <c r="G227" s="4">
        <f>ABS(PMT(Invoer!$B$7/12,360-C227+1,L226,0))</f>
        <v>0</v>
      </c>
      <c r="H227" s="4">
        <f t="shared" si="24"/>
        <v>0</v>
      </c>
      <c r="I227" s="4">
        <f t="shared" si="27"/>
        <v>0</v>
      </c>
      <c r="J227" s="4">
        <f t="shared" si="28"/>
        <v>0</v>
      </c>
      <c r="K227" s="4">
        <f t="shared" si="29"/>
        <v>0</v>
      </c>
      <c r="L227" s="4">
        <f t="shared" si="31"/>
        <v>0</v>
      </c>
    </row>
    <row r="228" spans="1:12" x14ac:dyDescent="0.25">
      <c r="A228" s="15">
        <f t="shared" si="30"/>
        <v>48611</v>
      </c>
      <c r="B228">
        <f t="shared" si="25"/>
        <v>19</v>
      </c>
      <c r="C228">
        <v>227</v>
      </c>
      <c r="D228" s="4">
        <f t="shared" si="26"/>
        <v>0</v>
      </c>
      <c r="F228" s="4">
        <f>L227*Invoer!$B$10/12</f>
        <v>0</v>
      </c>
      <c r="G228" s="4">
        <f>ABS(PMT(Invoer!$B$7/12,360-C228+1,L227,0))</f>
        <v>0</v>
      </c>
      <c r="H228" s="4">
        <f t="shared" si="24"/>
        <v>0</v>
      </c>
      <c r="I228" s="4">
        <f t="shared" si="27"/>
        <v>0</v>
      </c>
      <c r="J228" s="4">
        <f t="shared" si="28"/>
        <v>0</v>
      </c>
      <c r="K228" s="4">
        <f t="shared" si="29"/>
        <v>0</v>
      </c>
      <c r="L228" s="4">
        <f t="shared" si="31"/>
        <v>0</v>
      </c>
    </row>
    <row r="229" spans="1:12" x14ac:dyDescent="0.25">
      <c r="A229" s="15">
        <f t="shared" si="30"/>
        <v>48639</v>
      </c>
      <c r="B229">
        <f t="shared" si="25"/>
        <v>19</v>
      </c>
      <c r="C229">
        <v>228</v>
      </c>
      <c r="D229" s="4">
        <f t="shared" si="26"/>
        <v>0</v>
      </c>
      <c r="F229" s="4">
        <f>L228*Invoer!$B$10/12</f>
        <v>0</v>
      </c>
      <c r="G229" s="4">
        <f>ABS(PMT(Invoer!$B$7/12,360-C229+1,L228,0))</f>
        <v>0</v>
      </c>
      <c r="H229" s="4">
        <f t="shared" si="24"/>
        <v>0</v>
      </c>
      <c r="I229" s="4">
        <f t="shared" si="27"/>
        <v>0</v>
      </c>
      <c r="J229" s="4">
        <f t="shared" si="28"/>
        <v>0</v>
      </c>
      <c r="K229" s="4">
        <f t="shared" si="29"/>
        <v>0</v>
      </c>
      <c r="L229" s="4">
        <f t="shared" si="31"/>
        <v>0</v>
      </c>
    </row>
    <row r="230" spans="1:12" x14ac:dyDescent="0.25">
      <c r="A230" s="15">
        <f t="shared" si="30"/>
        <v>48670</v>
      </c>
      <c r="B230">
        <f t="shared" si="25"/>
        <v>20</v>
      </c>
      <c r="C230">
        <v>229</v>
      </c>
      <c r="D230" s="4">
        <f t="shared" si="26"/>
        <v>0</v>
      </c>
      <c r="F230" s="4">
        <f>L229*Invoer!$B$10/12</f>
        <v>0</v>
      </c>
      <c r="G230" s="4">
        <f>ABS(PMT(Invoer!$B$7/12,360-C230+1,L229,0))</f>
        <v>0</v>
      </c>
      <c r="H230" s="4">
        <f t="shared" si="24"/>
        <v>0</v>
      </c>
      <c r="I230" s="4">
        <f t="shared" si="27"/>
        <v>0</v>
      </c>
      <c r="J230" s="4">
        <f t="shared" si="28"/>
        <v>0</v>
      </c>
      <c r="K230" s="4">
        <f t="shared" si="29"/>
        <v>0</v>
      </c>
      <c r="L230" s="4">
        <f t="shared" si="31"/>
        <v>0</v>
      </c>
    </row>
    <row r="231" spans="1:12" x14ac:dyDescent="0.25">
      <c r="A231" s="15">
        <f t="shared" si="30"/>
        <v>48700</v>
      </c>
      <c r="B231">
        <f t="shared" si="25"/>
        <v>20</v>
      </c>
      <c r="C231">
        <v>230</v>
      </c>
      <c r="D231" s="4">
        <f t="shared" si="26"/>
        <v>0</v>
      </c>
      <c r="F231" s="4">
        <f>L230*Invoer!$B$10/12</f>
        <v>0</v>
      </c>
      <c r="G231" s="4">
        <f>ABS(PMT(Invoer!$B$7/12,360-C231+1,L230,0))</f>
        <v>0</v>
      </c>
      <c r="H231" s="4">
        <f t="shared" si="24"/>
        <v>0</v>
      </c>
      <c r="I231" s="4">
        <f t="shared" si="27"/>
        <v>0</v>
      </c>
      <c r="J231" s="4">
        <f t="shared" si="28"/>
        <v>0</v>
      </c>
      <c r="K231" s="4">
        <f t="shared" si="29"/>
        <v>0</v>
      </c>
      <c r="L231" s="4">
        <f t="shared" si="31"/>
        <v>0</v>
      </c>
    </row>
    <row r="232" spans="1:12" x14ac:dyDescent="0.25">
      <c r="A232" s="15">
        <f t="shared" si="30"/>
        <v>48731</v>
      </c>
      <c r="B232">
        <f t="shared" si="25"/>
        <v>20</v>
      </c>
      <c r="C232">
        <v>231</v>
      </c>
      <c r="D232" s="4">
        <f t="shared" si="26"/>
        <v>0</v>
      </c>
      <c r="F232" s="4">
        <f>L231*Invoer!$B$10/12</f>
        <v>0</v>
      </c>
      <c r="G232" s="4">
        <f>ABS(PMT(Invoer!$B$7/12,360-C232+1,L231,0))</f>
        <v>0</v>
      </c>
      <c r="H232" s="4">
        <f t="shared" si="24"/>
        <v>0</v>
      </c>
      <c r="I232" s="4">
        <f t="shared" si="27"/>
        <v>0</v>
      </c>
      <c r="J232" s="4">
        <f t="shared" si="28"/>
        <v>0</v>
      </c>
      <c r="K232" s="4">
        <f t="shared" si="29"/>
        <v>0</v>
      </c>
      <c r="L232" s="4">
        <f t="shared" si="31"/>
        <v>0</v>
      </c>
    </row>
    <row r="233" spans="1:12" x14ac:dyDescent="0.25">
      <c r="A233" s="15">
        <f t="shared" si="30"/>
        <v>48761</v>
      </c>
      <c r="B233">
        <f t="shared" si="25"/>
        <v>20</v>
      </c>
      <c r="C233">
        <v>232</v>
      </c>
      <c r="D233" s="4">
        <f t="shared" si="26"/>
        <v>0</v>
      </c>
      <c r="F233" s="4">
        <f>L232*Invoer!$B$10/12</f>
        <v>0</v>
      </c>
      <c r="G233" s="4">
        <f>ABS(PMT(Invoer!$B$7/12,360-C233+1,L232,0))</f>
        <v>0</v>
      </c>
      <c r="H233" s="4">
        <f t="shared" si="24"/>
        <v>0</v>
      </c>
      <c r="I233" s="4">
        <f t="shared" si="27"/>
        <v>0</v>
      </c>
      <c r="J233" s="4">
        <f t="shared" si="28"/>
        <v>0</v>
      </c>
      <c r="K233" s="4">
        <f t="shared" si="29"/>
        <v>0</v>
      </c>
      <c r="L233" s="4">
        <f t="shared" si="31"/>
        <v>0</v>
      </c>
    </row>
    <row r="234" spans="1:12" x14ac:dyDescent="0.25">
      <c r="A234" s="15">
        <f t="shared" si="30"/>
        <v>48792</v>
      </c>
      <c r="B234">
        <f t="shared" si="25"/>
        <v>20</v>
      </c>
      <c r="C234">
        <v>233</v>
      </c>
      <c r="D234" s="4">
        <f t="shared" si="26"/>
        <v>0</v>
      </c>
      <c r="F234" s="4">
        <f>L233*Invoer!$B$10/12</f>
        <v>0</v>
      </c>
      <c r="G234" s="4">
        <f>ABS(PMT(Invoer!$B$7/12,360-C234+1,L233,0))</f>
        <v>0</v>
      </c>
      <c r="H234" s="4">
        <f t="shared" si="24"/>
        <v>0</v>
      </c>
      <c r="I234" s="4">
        <f t="shared" si="27"/>
        <v>0</v>
      </c>
      <c r="J234" s="4">
        <f t="shared" si="28"/>
        <v>0</v>
      </c>
      <c r="K234" s="4">
        <f t="shared" si="29"/>
        <v>0</v>
      </c>
      <c r="L234" s="4">
        <f t="shared" si="31"/>
        <v>0</v>
      </c>
    </row>
    <row r="235" spans="1:12" x14ac:dyDescent="0.25">
      <c r="A235" s="15">
        <f t="shared" si="30"/>
        <v>48823</v>
      </c>
      <c r="B235">
        <f t="shared" si="25"/>
        <v>20</v>
      </c>
      <c r="C235">
        <v>234</v>
      </c>
      <c r="D235" s="4">
        <f t="shared" si="26"/>
        <v>0</v>
      </c>
      <c r="F235" s="4">
        <f>L234*Invoer!$B$10/12</f>
        <v>0</v>
      </c>
      <c r="G235" s="4">
        <f>ABS(PMT(Invoer!$B$7/12,360-C235+1,L234,0))</f>
        <v>0</v>
      </c>
      <c r="H235" s="4">
        <f t="shared" si="24"/>
        <v>0</v>
      </c>
      <c r="I235" s="4">
        <f t="shared" si="27"/>
        <v>0</v>
      </c>
      <c r="J235" s="4">
        <f t="shared" si="28"/>
        <v>0</v>
      </c>
      <c r="K235" s="4">
        <f t="shared" si="29"/>
        <v>0</v>
      </c>
      <c r="L235" s="4">
        <f t="shared" si="31"/>
        <v>0</v>
      </c>
    </row>
    <row r="236" spans="1:12" x14ac:dyDescent="0.25">
      <c r="A236" s="15">
        <f t="shared" si="30"/>
        <v>48853</v>
      </c>
      <c r="B236">
        <f t="shared" si="25"/>
        <v>20</v>
      </c>
      <c r="C236">
        <v>235</v>
      </c>
      <c r="D236" s="4">
        <f t="shared" si="26"/>
        <v>0</v>
      </c>
      <c r="F236" s="4">
        <f>L235*Invoer!$B$10/12</f>
        <v>0</v>
      </c>
      <c r="G236" s="4">
        <f>ABS(PMT(Invoer!$B$7/12,360-C236+1,L235,0))</f>
        <v>0</v>
      </c>
      <c r="H236" s="4">
        <f t="shared" si="24"/>
        <v>0</v>
      </c>
      <c r="I236" s="4">
        <f t="shared" si="27"/>
        <v>0</v>
      </c>
      <c r="J236" s="4">
        <f t="shared" si="28"/>
        <v>0</v>
      </c>
      <c r="K236" s="4">
        <f t="shared" si="29"/>
        <v>0</v>
      </c>
      <c r="L236" s="4">
        <f t="shared" si="31"/>
        <v>0</v>
      </c>
    </row>
    <row r="237" spans="1:12" x14ac:dyDescent="0.25">
      <c r="A237" s="15">
        <f t="shared" si="30"/>
        <v>48884</v>
      </c>
      <c r="B237">
        <f t="shared" si="25"/>
        <v>20</v>
      </c>
      <c r="C237">
        <v>236</v>
      </c>
      <c r="D237" s="4">
        <f t="shared" si="26"/>
        <v>0</v>
      </c>
      <c r="F237" s="4">
        <f>L236*Invoer!$B$10/12</f>
        <v>0</v>
      </c>
      <c r="G237" s="4">
        <f>ABS(PMT(Invoer!$B$7/12,360-C237+1,L236,0))</f>
        <v>0</v>
      </c>
      <c r="H237" s="4">
        <f t="shared" si="24"/>
        <v>0</v>
      </c>
      <c r="I237" s="4">
        <f t="shared" si="27"/>
        <v>0</v>
      </c>
      <c r="J237" s="4">
        <f t="shared" si="28"/>
        <v>0</v>
      </c>
      <c r="K237" s="4">
        <f t="shared" si="29"/>
        <v>0</v>
      </c>
      <c r="L237" s="4">
        <f t="shared" si="31"/>
        <v>0</v>
      </c>
    </row>
    <row r="238" spans="1:12" x14ac:dyDescent="0.25">
      <c r="A238" s="15">
        <f t="shared" si="30"/>
        <v>48914</v>
      </c>
      <c r="B238">
        <f t="shared" si="25"/>
        <v>20</v>
      </c>
      <c r="C238">
        <v>237</v>
      </c>
      <c r="D238" s="4">
        <f t="shared" si="26"/>
        <v>0</v>
      </c>
      <c r="F238" s="4">
        <f>L237*Invoer!$B$10/12</f>
        <v>0</v>
      </c>
      <c r="G238" s="4">
        <f>ABS(PMT(Invoer!$B$7/12,360-C238+1,L237,0))</f>
        <v>0</v>
      </c>
      <c r="H238" s="4">
        <f t="shared" si="24"/>
        <v>0</v>
      </c>
      <c r="I238" s="4">
        <f t="shared" si="27"/>
        <v>0</v>
      </c>
      <c r="J238" s="4">
        <f t="shared" si="28"/>
        <v>0</v>
      </c>
      <c r="K238" s="4">
        <f t="shared" si="29"/>
        <v>0</v>
      </c>
      <c r="L238" s="4">
        <f t="shared" si="31"/>
        <v>0</v>
      </c>
    </row>
    <row r="239" spans="1:12" x14ac:dyDescent="0.25">
      <c r="A239" s="15">
        <f t="shared" si="30"/>
        <v>48945</v>
      </c>
      <c r="B239">
        <f t="shared" si="25"/>
        <v>20</v>
      </c>
      <c r="C239">
        <v>238</v>
      </c>
      <c r="D239" s="4">
        <f t="shared" si="26"/>
        <v>0</v>
      </c>
      <c r="F239" s="4">
        <f>L238*Invoer!$B$10/12</f>
        <v>0</v>
      </c>
      <c r="G239" s="4">
        <f>ABS(PMT(Invoer!$B$7/12,360-C239+1,L238,0))</f>
        <v>0</v>
      </c>
      <c r="H239" s="4">
        <f t="shared" si="24"/>
        <v>0</v>
      </c>
      <c r="I239" s="4">
        <f t="shared" si="27"/>
        <v>0</v>
      </c>
      <c r="J239" s="4">
        <f t="shared" si="28"/>
        <v>0</v>
      </c>
      <c r="K239" s="4">
        <f t="shared" si="29"/>
        <v>0</v>
      </c>
      <c r="L239" s="4">
        <f t="shared" si="31"/>
        <v>0</v>
      </c>
    </row>
    <row r="240" spans="1:12" x14ac:dyDescent="0.25">
      <c r="A240" s="15">
        <f t="shared" si="30"/>
        <v>48976</v>
      </c>
      <c r="B240">
        <f t="shared" si="25"/>
        <v>20</v>
      </c>
      <c r="C240">
        <v>239</v>
      </c>
      <c r="D240" s="4">
        <f t="shared" si="26"/>
        <v>0</v>
      </c>
      <c r="F240" s="4">
        <f>L239*Invoer!$B$10/12</f>
        <v>0</v>
      </c>
      <c r="G240" s="4">
        <f>ABS(PMT(Invoer!$B$7/12,360-C240+1,L239,0))</f>
        <v>0</v>
      </c>
      <c r="H240" s="4">
        <f t="shared" si="24"/>
        <v>0</v>
      </c>
      <c r="I240" s="4">
        <f t="shared" si="27"/>
        <v>0</v>
      </c>
      <c r="J240" s="4">
        <f t="shared" si="28"/>
        <v>0</v>
      </c>
      <c r="K240" s="4">
        <f t="shared" si="29"/>
        <v>0</v>
      </c>
      <c r="L240" s="4">
        <f t="shared" si="31"/>
        <v>0</v>
      </c>
    </row>
    <row r="241" spans="1:12" x14ac:dyDescent="0.25">
      <c r="A241" s="15">
        <f t="shared" si="30"/>
        <v>49004</v>
      </c>
      <c r="B241">
        <f t="shared" si="25"/>
        <v>20</v>
      </c>
      <c r="C241">
        <v>240</v>
      </c>
      <c r="D241" s="4">
        <f t="shared" si="26"/>
        <v>0</v>
      </c>
      <c r="F241" s="4">
        <f>L240*Invoer!$B$10/12</f>
        <v>0</v>
      </c>
      <c r="G241" s="4">
        <f>ABS(PMT(Invoer!$B$7/12,360-C241+1,L240,0))</f>
        <v>0</v>
      </c>
      <c r="H241" s="4">
        <f t="shared" si="24"/>
        <v>0</v>
      </c>
      <c r="I241" s="4">
        <f t="shared" si="27"/>
        <v>0</v>
      </c>
      <c r="J241" s="4">
        <f t="shared" si="28"/>
        <v>0</v>
      </c>
      <c r="K241" s="4">
        <f t="shared" si="29"/>
        <v>0</v>
      </c>
      <c r="L241" s="4">
        <f t="shared" si="31"/>
        <v>0</v>
      </c>
    </row>
    <row r="242" spans="1:12" x14ac:dyDescent="0.25">
      <c r="A242" s="15">
        <f t="shared" si="30"/>
        <v>49035</v>
      </c>
      <c r="B242">
        <f t="shared" si="25"/>
        <v>21</v>
      </c>
      <c r="C242">
        <v>241</v>
      </c>
      <c r="D242" s="4">
        <f t="shared" si="26"/>
        <v>0</v>
      </c>
      <c r="F242" s="4">
        <f>L241*Invoer!$B$11/12</f>
        <v>0</v>
      </c>
      <c r="G242" s="4">
        <f>ABS(PMT(Invoer!$B$7/12,360-C242+1,L241,0))</f>
        <v>0</v>
      </c>
      <c r="H242" s="4">
        <f t="shared" si="24"/>
        <v>0</v>
      </c>
      <c r="I242" s="4">
        <f t="shared" si="27"/>
        <v>0</v>
      </c>
      <c r="J242" s="4">
        <f t="shared" si="28"/>
        <v>0</v>
      </c>
      <c r="K242" s="4">
        <f t="shared" si="29"/>
        <v>0</v>
      </c>
      <c r="L242" s="4">
        <f t="shared" si="31"/>
        <v>0</v>
      </c>
    </row>
    <row r="243" spans="1:12" x14ac:dyDescent="0.25">
      <c r="A243" s="15">
        <f t="shared" si="30"/>
        <v>49065</v>
      </c>
      <c r="B243">
        <f t="shared" si="25"/>
        <v>21</v>
      </c>
      <c r="C243">
        <v>242</v>
      </c>
      <c r="D243" s="4">
        <f t="shared" si="26"/>
        <v>0</v>
      </c>
      <c r="F243" s="4">
        <f>L242*Invoer!$B$11/12</f>
        <v>0</v>
      </c>
      <c r="G243" s="4">
        <f>ABS(PMT(Invoer!$B$7/12,360-C243+1,L242,0))</f>
        <v>0</v>
      </c>
      <c r="H243" s="4">
        <f t="shared" si="24"/>
        <v>0</v>
      </c>
      <c r="I243" s="4">
        <f t="shared" si="27"/>
        <v>0</v>
      </c>
      <c r="J243" s="4">
        <f t="shared" si="28"/>
        <v>0</v>
      </c>
      <c r="K243" s="4">
        <f t="shared" si="29"/>
        <v>0</v>
      </c>
      <c r="L243" s="4">
        <f t="shared" si="31"/>
        <v>0</v>
      </c>
    </row>
    <row r="244" spans="1:12" x14ac:dyDescent="0.25">
      <c r="A244" s="15">
        <f t="shared" si="30"/>
        <v>49096</v>
      </c>
      <c r="B244">
        <f t="shared" si="25"/>
        <v>21</v>
      </c>
      <c r="C244">
        <v>243</v>
      </c>
      <c r="D244" s="4">
        <f t="shared" si="26"/>
        <v>0</v>
      </c>
      <c r="F244" s="4">
        <f>L243*Invoer!$B$11/12</f>
        <v>0</v>
      </c>
      <c r="G244" s="4">
        <f>ABS(PMT(Invoer!$B$7/12,360-C244+1,L243,0))</f>
        <v>0</v>
      </c>
      <c r="H244" s="4">
        <f t="shared" si="24"/>
        <v>0</v>
      </c>
      <c r="I244" s="4">
        <f t="shared" si="27"/>
        <v>0</v>
      </c>
      <c r="J244" s="4">
        <f t="shared" si="28"/>
        <v>0</v>
      </c>
      <c r="K244" s="4">
        <f t="shared" si="29"/>
        <v>0</v>
      </c>
      <c r="L244" s="4">
        <f t="shared" si="31"/>
        <v>0</v>
      </c>
    </row>
    <row r="245" spans="1:12" x14ac:dyDescent="0.25">
      <c r="A245" s="15">
        <f t="shared" si="30"/>
        <v>49126</v>
      </c>
      <c r="B245">
        <f t="shared" si="25"/>
        <v>21</v>
      </c>
      <c r="C245">
        <v>244</v>
      </c>
      <c r="D245" s="4">
        <f t="shared" si="26"/>
        <v>0</v>
      </c>
      <c r="F245" s="4">
        <f>L244*Invoer!$B$11/12</f>
        <v>0</v>
      </c>
      <c r="G245" s="4">
        <f>ABS(PMT(Invoer!$B$7/12,360-C245+1,L244,0))</f>
        <v>0</v>
      </c>
      <c r="H245" s="4">
        <f t="shared" si="24"/>
        <v>0</v>
      </c>
      <c r="I245" s="4">
        <f t="shared" si="27"/>
        <v>0</v>
      </c>
      <c r="J245" s="4">
        <f t="shared" si="28"/>
        <v>0</v>
      </c>
      <c r="K245" s="4">
        <f t="shared" si="29"/>
        <v>0</v>
      </c>
      <c r="L245" s="4">
        <f t="shared" si="31"/>
        <v>0</v>
      </c>
    </row>
    <row r="246" spans="1:12" x14ac:dyDescent="0.25">
      <c r="A246" s="15">
        <f t="shared" si="30"/>
        <v>49157</v>
      </c>
      <c r="B246">
        <f t="shared" si="25"/>
        <v>21</v>
      </c>
      <c r="C246">
        <v>245</v>
      </c>
      <c r="D246" s="4">
        <f t="shared" si="26"/>
        <v>0</v>
      </c>
      <c r="F246" s="4">
        <f>L245*Invoer!$B$11/12</f>
        <v>0</v>
      </c>
      <c r="G246" s="4">
        <f>ABS(PMT(Invoer!$B$7/12,360-C246+1,L245,0))</f>
        <v>0</v>
      </c>
      <c r="H246" s="4">
        <f t="shared" si="24"/>
        <v>0</v>
      </c>
      <c r="I246" s="4">
        <f t="shared" si="27"/>
        <v>0</v>
      </c>
      <c r="J246" s="4">
        <f t="shared" si="28"/>
        <v>0</v>
      </c>
      <c r="K246" s="4">
        <f t="shared" si="29"/>
        <v>0</v>
      </c>
      <c r="L246" s="4">
        <f t="shared" si="31"/>
        <v>0</v>
      </c>
    </row>
    <row r="247" spans="1:12" x14ac:dyDescent="0.25">
      <c r="A247" s="15">
        <f t="shared" si="30"/>
        <v>49188</v>
      </c>
      <c r="B247">
        <f t="shared" si="25"/>
        <v>21</v>
      </c>
      <c r="C247">
        <v>246</v>
      </c>
      <c r="D247" s="4">
        <f t="shared" si="26"/>
        <v>0</v>
      </c>
      <c r="F247" s="4">
        <f>L246*Invoer!$B$11/12</f>
        <v>0</v>
      </c>
      <c r="G247" s="4">
        <f>ABS(PMT(Invoer!$B$7/12,360-C247+1,L246,0))</f>
        <v>0</v>
      </c>
      <c r="H247" s="4">
        <f t="shared" si="24"/>
        <v>0</v>
      </c>
      <c r="I247" s="4">
        <f t="shared" si="27"/>
        <v>0</v>
      </c>
      <c r="J247" s="4">
        <f t="shared" si="28"/>
        <v>0</v>
      </c>
      <c r="K247" s="4">
        <f t="shared" si="29"/>
        <v>0</v>
      </c>
      <c r="L247" s="4">
        <f t="shared" si="31"/>
        <v>0</v>
      </c>
    </row>
    <row r="248" spans="1:12" x14ac:dyDescent="0.25">
      <c r="A248" s="15">
        <f t="shared" si="30"/>
        <v>49218</v>
      </c>
      <c r="B248">
        <f t="shared" si="25"/>
        <v>21</v>
      </c>
      <c r="C248">
        <v>247</v>
      </c>
      <c r="D248" s="4">
        <f t="shared" si="26"/>
        <v>0</v>
      </c>
      <c r="F248" s="4">
        <f>L247*Invoer!$B$11/12</f>
        <v>0</v>
      </c>
      <c r="G248" s="4">
        <f>ABS(PMT(Invoer!$B$7/12,360-C248+1,L247,0))</f>
        <v>0</v>
      </c>
      <c r="H248" s="4">
        <f t="shared" si="24"/>
        <v>0</v>
      </c>
      <c r="I248" s="4">
        <f t="shared" si="27"/>
        <v>0</v>
      </c>
      <c r="J248" s="4">
        <f t="shared" si="28"/>
        <v>0</v>
      </c>
      <c r="K248" s="4">
        <f t="shared" si="29"/>
        <v>0</v>
      </c>
      <c r="L248" s="4">
        <f t="shared" si="31"/>
        <v>0</v>
      </c>
    </row>
    <row r="249" spans="1:12" x14ac:dyDescent="0.25">
      <c r="A249" s="15">
        <f t="shared" si="30"/>
        <v>49249</v>
      </c>
      <c r="B249">
        <f t="shared" si="25"/>
        <v>21</v>
      </c>
      <c r="C249">
        <v>248</v>
      </c>
      <c r="D249" s="4">
        <f t="shared" si="26"/>
        <v>0</v>
      </c>
      <c r="F249" s="4">
        <f>L248*Invoer!$B$11/12</f>
        <v>0</v>
      </c>
      <c r="G249" s="4">
        <f>ABS(PMT(Invoer!$B$7/12,360-C249+1,L248,0))</f>
        <v>0</v>
      </c>
      <c r="H249" s="4">
        <f t="shared" si="24"/>
        <v>0</v>
      </c>
      <c r="I249" s="4">
        <f t="shared" si="27"/>
        <v>0</v>
      </c>
      <c r="J249" s="4">
        <f t="shared" si="28"/>
        <v>0</v>
      </c>
      <c r="K249" s="4">
        <f t="shared" si="29"/>
        <v>0</v>
      </c>
      <c r="L249" s="4">
        <f t="shared" si="31"/>
        <v>0</v>
      </c>
    </row>
    <row r="250" spans="1:12" x14ac:dyDescent="0.25">
      <c r="A250" s="15">
        <f t="shared" si="30"/>
        <v>49279</v>
      </c>
      <c r="B250">
        <f t="shared" si="25"/>
        <v>21</v>
      </c>
      <c r="C250">
        <v>249</v>
      </c>
      <c r="D250" s="4">
        <f t="shared" si="26"/>
        <v>0</v>
      </c>
      <c r="F250" s="4">
        <f>L249*Invoer!$B$11/12</f>
        <v>0</v>
      </c>
      <c r="G250" s="4">
        <f>ABS(PMT(Invoer!$B$7/12,360-C250+1,L249,0))</f>
        <v>0</v>
      </c>
      <c r="H250" s="4">
        <f t="shared" si="24"/>
        <v>0</v>
      </c>
      <c r="I250" s="4">
        <f t="shared" si="27"/>
        <v>0</v>
      </c>
      <c r="J250" s="4">
        <f t="shared" si="28"/>
        <v>0</v>
      </c>
      <c r="K250" s="4">
        <f t="shared" si="29"/>
        <v>0</v>
      </c>
      <c r="L250" s="4">
        <f t="shared" si="31"/>
        <v>0</v>
      </c>
    </row>
    <row r="251" spans="1:12" x14ac:dyDescent="0.25">
      <c r="A251" s="15">
        <f t="shared" si="30"/>
        <v>49310</v>
      </c>
      <c r="B251">
        <f t="shared" si="25"/>
        <v>21</v>
      </c>
      <c r="C251">
        <v>250</v>
      </c>
      <c r="D251" s="4">
        <f t="shared" si="26"/>
        <v>0</v>
      </c>
      <c r="F251" s="4">
        <f>L250*Invoer!$B$11/12</f>
        <v>0</v>
      </c>
      <c r="G251" s="4">
        <f>ABS(PMT(Invoer!$B$7/12,360-C251+1,L250,0))</f>
        <v>0</v>
      </c>
      <c r="H251" s="4">
        <f t="shared" si="24"/>
        <v>0</v>
      </c>
      <c r="I251" s="4">
        <f t="shared" si="27"/>
        <v>0</v>
      </c>
      <c r="J251" s="4">
        <f t="shared" si="28"/>
        <v>0</v>
      </c>
      <c r="K251" s="4">
        <f t="shared" si="29"/>
        <v>0</v>
      </c>
      <c r="L251" s="4">
        <f t="shared" si="31"/>
        <v>0</v>
      </c>
    </row>
    <row r="252" spans="1:12" x14ac:dyDescent="0.25">
      <c r="A252" s="15">
        <f t="shared" si="30"/>
        <v>49341</v>
      </c>
      <c r="B252">
        <f t="shared" si="25"/>
        <v>21</v>
      </c>
      <c r="C252">
        <v>251</v>
      </c>
      <c r="D252" s="4">
        <f t="shared" si="26"/>
        <v>0</v>
      </c>
      <c r="F252" s="4">
        <f>L251*Invoer!$B$11/12</f>
        <v>0</v>
      </c>
      <c r="G252" s="4">
        <f>ABS(PMT(Invoer!$B$7/12,360-C252+1,L251,0))</f>
        <v>0</v>
      </c>
      <c r="H252" s="4">
        <f t="shared" si="24"/>
        <v>0</v>
      </c>
      <c r="I252" s="4">
        <f t="shared" si="27"/>
        <v>0</v>
      </c>
      <c r="J252" s="4">
        <f t="shared" si="28"/>
        <v>0</v>
      </c>
      <c r="K252" s="4">
        <f t="shared" si="29"/>
        <v>0</v>
      </c>
      <c r="L252" s="4">
        <f t="shared" si="31"/>
        <v>0</v>
      </c>
    </row>
    <row r="253" spans="1:12" x14ac:dyDescent="0.25">
      <c r="A253" s="15">
        <f t="shared" si="30"/>
        <v>49369</v>
      </c>
      <c r="B253">
        <f t="shared" si="25"/>
        <v>21</v>
      </c>
      <c r="C253">
        <v>252</v>
      </c>
      <c r="D253" s="4">
        <f t="shared" si="26"/>
        <v>0</v>
      </c>
      <c r="F253" s="4">
        <f>L252*Invoer!$B$11/12</f>
        <v>0</v>
      </c>
      <c r="G253" s="4">
        <f>ABS(PMT(Invoer!$B$7/12,360-C253+1,L252,0))</f>
        <v>0</v>
      </c>
      <c r="H253" s="4">
        <f t="shared" si="24"/>
        <v>0</v>
      </c>
      <c r="I253" s="4">
        <f t="shared" si="27"/>
        <v>0</v>
      </c>
      <c r="J253" s="4">
        <f t="shared" si="28"/>
        <v>0</v>
      </c>
      <c r="K253" s="4">
        <f t="shared" si="29"/>
        <v>0</v>
      </c>
      <c r="L253" s="4">
        <f t="shared" si="31"/>
        <v>0</v>
      </c>
    </row>
    <row r="254" spans="1:12" x14ac:dyDescent="0.25">
      <c r="A254" s="15">
        <f t="shared" si="30"/>
        <v>49400</v>
      </c>
      <c r="B254">
        <f t="shared" si="25"/>
        <v>22</v>
      </c>
      <c r="C254">
        <v>253</v>
      </c>
      <c r="D254" s="4">
        <f t="shared" si="26"/>
        <v>0</v>
      </c>
      <c r="F254" s="4">
        <f>L253*Invoer!$B$11/12</f>
        <v>0</v>
      </c>
      <c r="G254" s="4">
        <f>ABS(PMT(Invoer!$B$7/12,360-C254+1,L253,0))</f>
        <v>0</v>
      </c>
      <c r="H254" s="4">
        <f t="shared" si="24"/>
        <v>0</v>
      </c>
      <c r="I254" s="4">
        <f t="shared" si="27"/>
        <v>0</v>
      </c>
      <c r="J254" s="4">
        <f t="shared" si="28"/>
        <v>0</v>
      </c>
      <c r="K254" s="4">
        <f t="shared" si="29"/>
        <v>0</v>
      </c>
      <c r="L254" s="4">
        <f t="shared" si="31"/>
        <v>0</v>
      </c>
    </row>
    <row r="255" spans="1:12" x14ac:dyDescent="0.25">
      <c r="A255" s="15">
        <f t="shared" si="30"/>
        <v>49430</v>
      </c>
      <c r="B255">
        <f t="shared" si="25"/>
        <v>22</v>
      </c>
      <c r="C255">
        <v>254</v>
      </c>
      <c r="D255" s="4">
        <f t="shared" si="26"/>
        <v>0</v>
      </c>
      <c r="F255" s="4">
        <f>L254*Invoer!$B$11/12</f>
        <v>0</v>
      </c>
      <c r="G255" s="4">
        <f>ABS(PMT(Invoer!$B$7/12,360-C255+1,L254,0))</f>
        <v>0</v>
      </c>
      <c r="H255" s="4">
        <f t="shared" si="24"/>
        <v>0</v>
      </c>
      <c r="I255" s="4">
        <f t="shared" si="27"/>
        <v>0</v>
      </c>
      <c r="J255" s="4">
        <f t="shared" si="28"/>
        <v>0</v>
      </c>
      <c r="K255" s="4">
        <f t="shared" si="29"/>
        <v>0</v>
      </c>
      <c r="L255" s="4">
        <f t="shared" si="31"/>
        <v>0</v>
      </c>
    </row>
    <row r="256" spans="1:12" x14ac:dyDescent="0.25">
      <c r="A256" s="15">
        <f t="shared" si="30"/>
        <v>49461</v>
      </c>
      <c r="B256">
        <f t="shared" si="25"/>
        <v>22</v>
      </c>
      <c r="C256">
        <v>255</v>
      </c>
      <c r="D256" s="4">
        <f t="shared" si="26"/>
        <v>0</v>
      </c>
      <c r="F256" s="4">
        <f>L255*Invoer!$B$11/12</f>
        <v>0</v>
      </c>
      <c r="G256" s="4">
        <f>ABS(PMT(Invoer!$B$7/12,360-C256+1,L255,0))</f>
        <v>0</v>
      </c>
      <c r="H256" s="4">
        <f t="shared" si="24"/>
        <v>0</v>
      </c>
      <c r="I256" s="4">
        <f t="shared" si="27"/>
        <v>0</v>
      </c>
      <c r="J256" s="4">
        <f t="shared" si="28"/>
        <v>0</v>
      </c>
      <c r="K256" s="4">
        <f t="shared" si="29"/>
        <v>0</v>
      </c>
      <c r="L256" s="4">
        <f t="shared" si="31"/>
        <v>0</v>
      </c>
    </row>
    <row r="257" spans="1:12" x14ac:dyDescent="0.25">
      <c r="A257" s="15">
        <f t="shared" si="30"/>
        <v>49491</v>
      </c>
      <c r="B257">
        <f t="shared" si="25"/>
        <v>22</v>
      </c>
      <c r="C257">
        <v>256</v>
      </c>
      <c r="D257" s="4">
        <f t="shared" si="26"/>
        <v>0</v>
      </c>
      <c r="F257" s="4">
        <f>L256*Invoer!$B$11/12</f>
        <v>0</v>
      </c>
      <c r="G257" s="4">
        <f>ABS(PMT(Invoer!$B$7/12,360-C257+1,L256,0))</f>
        <v>0</v>
      </c>
      <c r="H257" s="4">
        <f t="shared" si="24"/>
        <v>0</v>
      </c>
      <c r="I257" s="4">
        <f t="shared" si="27"/>
        <v>0</v>
      </c>
      <c r="J257" s="4">
        <f t="shared" si="28"/>
        <v>0</v>
      </c>
      <c r="K257" s="4">
        <f t="shared" si="29"/>
        <v>0</v>
      </c>
      <c r="L257" s="4">
        <f t="shared" si="31"/>
        <v>0</v>
      </c>
    </row>
    <row r="258" spans="1:12" x14ac:dyDescent="0.25">
      <c r="A258" s="15">
        <f t="shared" si="30"/>
        <v>49522</v>
      </c>
      <c r="B258">
        <f t="shared" si="25"/>
        <v>22</v>
      </c>
      <c r="C258">
        <v>257</v>
      </c>
      <c r="D258" s="4">
        <f t="shared" si="26"/>
        <v>0</v>
      </c>
      <c r="F258" s="4">
        <f>L257*Invoer!$B$11/12</f>
        <v>0</v>
      </c>
      <c r="G258" s="4">
        <f>ABS(PMT(Invoer!$B$7/12,360-C258+1,L257,0))</f>
        <v>0</v>
      </c>
      <c r="H258" s="4">
        <f t="shared" ref="H258:H321" si="32">IF(F258-(Eigenwoningforfait/12)&lt;=0,0,(F258-(Eigenwoningforfait/12))*Belastingpercentage)</f>
        <v>0</v>
      </c>
      <c r="I258" s="4">
        <f t="shared" si="27"/>
        <v>0</v>
      </c>
      <c r="J258" s="4">
        <f t="shared" si="28"/>
        <v>0</v>
      </c>
      <c r="K258" s="4">
        <f t="shared" si="29"/>
        <v>0</v>
      </c>
      <c r="L258" s="4">
        <f t="shared" si="31"/>
        <v>0</v>
      </c>
    </row>
    <row r="259" spans="1:12" x14ac:dyDescent="0.25">
      <c r="A259" s="15">
        <f t="shared" si="30"/>
        <v>49553</v>
      </c>
      <c r="B259">
        <f t="shared" ref="B259:B322" si="33">CEILING(C259/12,1)</f>
        <v>22</v>
      </c>
      <c r="C259">
        <v>258</v>
      </c>
      <c r="D259" s="4">
        <f t="shared" ref="D259:D322" si="34">G259-F259</f>
        <v>0</v>
      </c>
      <c r="F259" s="4">
        <f>L258*Invoer!$B$11/12</f>
        <v>0</v>
      </c>
      <c r="G259" s="4">
        <f>ABS(PMT(Invoer!$B$7/12,360-C259+1,L258,0))</f>
        <v>0</v>
      </c>
      <c r="H259" s="4">
        <f t="shared" si="32"/>
        <v>0</v>
      </c>
      <c r="I259" s="4">
        <f t="shared" ref="I259:I322" si="35">G259-H259</f>
        <v>0</v>
      </c>
      <c r="J259" s="4">
        <f t="shared" ref="J259:J322" si="36">SUM(E259,G259)</f>
        <v>0</v>
      </c>
      <c r="K259" s="4">
        <f t="shared" ref="K259:K322" si="37">J259-H259</f>
        <v>0</v>
      </c>
      <c r="L259" s="4">
        <f t="shared" si="31"/>
        <v>0</v>
      </c>
    </row>
    <row r="260" spans="1:12" x14ac:dyDescent="0.25">
      <c r="A260" s="15">
        <f t="shared" ref="A260:A323" si="38">DATE(YEAR(A259),MONTH(A259)+1,DAY(A259))</f>
        <v>49583</v>
      </c>
      <c r="B260">
        <f t="shared" si="33"/>
        <v>22</v>
      </c>
      <c r="C260">
        <v>259</v>
      </c>
      <c r="D260" s="4">
        <f t="shared" si="34"/>
        <v>0</v>
      </c>
      <c r="F260" s="4">
        <f>L259*Invoer!$B$11/12</f>
        <v>0</v>
      </c>
      <c r="G260" s="4">
        <f>ABS(PMT(Invoer!$B$7/12,360-C260+1,L259,0))</f>
        <v>0</v>
      </c>
      <c r="H260" s="4">
        <f t="shared" si="32"/>
        <v>0</v>
      </c>
      <c r="I260" s="4">
        <f t="shared" si="35"/>
        <v>0</v>
      </c>
      <c r="J260" s="4">
        <f t="shared" si="36"/>
        <v>0</v>
      </c>
      <c r="K260" s="4">
        <f t="shared" si="37"/>
        <v>0</v>
      </c>
      <c r="L260" s="4">
        <f t="shared" ref="L260:L323" si="39">L259-D260-E260</f>
        <v>0</v>
      </c>
    </row>
    <row r="261" spans="1:12" x14ac:dyDescent="0.25">
      <c r="A261" s="15">
        <f t="shared" si="38"/>
        <v>49614</v>
      </c>
      <c r="B261">
        <f t="shared" si="33"/>
        <v>22</v>
      </c>
      <c r="C261">
        <v>260</v>
      </c>
      <c r="D261" s="4">
        <f t="shared" si="34"/>
        <v>0</v>
      </c>
      <c r="F261" s="4">
        <f>L260*Invoer!$B$11/12</f>
        <v>0</v>
      </c>
      <c r="G261" s="4">
        <f>ABS(PMT(Invoer!$B$7/12,360-C261+1,L260,0))</f>
        <v>0</v>
      </c>
      <c r="H261" s="4">
        <f t="shared" si="32"/>
        <v>0</v>
      </c>
      <c r="I261" s="4">
        <f t="shared" si="35"/>
        <v>0</v>
      </c>
      <c r="J261" s="4">
        <f t="shared" si="36"/>
        <v>0</v>
      </c>
      <c r="K261" s="4">
        <f t="shared" si="37"/>
        <v>0</v>
      </c>
      <c r="L261" s="4">
        <f t="shared" si="39"/>
        <v>0</v>
      </c>
    </row>
    <row r="262" spans="1:12" x14ac:dyDescent="0.25">
      <c r="A262" s="15">
        <f t="shared" si="38"/>
        <v>49644</v>
      </c>
      <c r="B262">
        <f t="shared" si="33"/>
        <v>22</v>
      </c>
      <c r="C262">
        <v>261</v>
      </c>
      <c r="D262" s="4">
        <f t="shared" si="34"/>
        <v>0</v>
      </c>
      <c r="F262" s="4">
        <f>L261*Invoer!$B$11/12</f>
        <v>0</v>
      </c>
      <c r="G262" s="4">
        <f>ABS(PMT(Invoer!$B$7/12,360-C262+1,L261,0))</f>
        <v>0</v>
      </c>
      <c r="H262" s="4">
        <f t="shared" si="32"/>
        <v>0</v>
      </c>
      <c r="I262" s="4">
        <f t="shared" si="35"/>
        <v>0</v>
      </c>
      <c r="J262" s="4">
        <f t="shared" si="36"/>
        <v>0</v>
      </c>
      <c r="K262" s="4">
        <f t="shared" si="37"/>
        <v>0</v>
      </c>
      <c r="L262" s="4">
        <f t="shared" si="39"/>
        <v>0</v>
      </c>
    </row>
    <row r="263" spans="1:12" x14ac:dyDescent="0.25">
      <c r="A263" s="15">
        <f t="shared" si="38"/>
        <v>49675</v>
      </c>
      <c r="B263">
        <f t="shared" si="33"/>
        <v>22</v>
      </c>
      <c r="C263">
        <v>262</v>
      </c>
      <c r="D263" s="4">
        <f t="shared" si="34"/>
        <v>0</v>
      </c>
      <c r="F263" s="4">
        <f>L262*Invoer!$B$11/12</f>
        <v>0</v>
      </c>
      <c r="G263" s="4">
        <f>ABS(PMT(Invoer!$B$7/12,360-C263+1,L262,0))</f>
        <v>0</v>
      </c>
      <c r="H263" s="4">
        <f t="shared" si="32"/>
        <v>0</v>
      </c>
      <c r="I263" s="4">
        <f t="shared" si="35"/>
        <v>0</v>
      </c>
      <c r="J263" s="4">
        <f t="shared" si="36"/>
        <v>0</v>
      </c>
      <c r="K263" s="4">
        <f t="shared" si="37"/>
        <v>0</v>
      </c>
      <c r="L263" s="4">
        <f t="shared" si="39"/>
        <v>0</v>
      </c>
    </row>
    <row r="264" spans="1:12" x14ac:dyDescent="0.25">
      <c r="A264" s="15">
        <f t="shared" si="38"/>
        <v>49706</v>
      </c>
      <c r="B264">
        <f t="shared" si="33"/>
        <v>22</v>
      </c>
      <c r="C264">
        <v>263</v>
      </c>
      <c r="D264" s="4">
        <f t="shared" si="34"/>
        <v>0</v>
      </c>
      <c r="F264" s="4">
        <f>L263*Invoer!$B$11/12</f>
        <v>0</v>
      </c>
      <c r="G264" s="4">
        <f>ABS(PMT(Invoer!$B$7/12,360-C264+1,L263,0))</f>
        <v>0</v>
      </c>
      <c r="H264" s="4">
        <f t="shared" si="32"/>
        <v>0</v>
      </c>
      <c r="I264" s="4">
        <f t="shared" si="35"/>
        <v>0</v>
      </c>
      <c r="J264" s="4">
        <f t="shared" si="36"/>
        <v>0</v>
      </c>
      <c r="K264" s="4">
        <f t="shared" si="37"/>
        <v>0</v>
      </c>
      <c r="L264" s="4">
        <f t="shared" si="39"/>
        <v>0</v>
      </c>
    </row>
    <row r="265" spans="1:12" x14ac:dyDescent="0.25">
      <c r="A265" s="15">
        <f t="shared" si="38"/>
        <v>49735</v>
      </c>
      <c r="B265">
        <f t="shared" si="33"/>
        <v>22</v>
      </c>
      <c r="C265">
        <v>264</v>
      </c>
      <c r="D265" s="4">
        <f t="shared" si="34"/>
        <v>0</v>
      </c>
      <c r="F265" s="4">
        <f>L264*Invoer!$B$11/12</f>
        <v>0</v>
      </c>
      <c r="G265" s="4">
        <f>ABS(PMT(Invoer!$B$7/12,360-C265+1,L264,0))</f>
        <v>0</v>
      </c>
      <c r="H265" s="4">
        <f t="shared" si="32"/>
        <v>0</v>
      </c>
      <c r="I265" s="4">
        <f t="shared" si="35"/>
        <v>0</v>
      </c>
      <c r="J265" s="4">
        <f t="shared" si="36"/>
        <v>0</v>
      </c>
      <c r="K265" s="4">
        <f t="shared" si="37"/>
        <v>0</v>
      </c>
      <c r="L265" s="4">
        <f t="shared" si="39"/>
        <v>0</v>
      </c>
    </row>
    <row r="266" spans="1:12" x14ac:dyDescent="0.25">
      <c r="A266" s="15">
        <f t="shared" si="38"/>
        <v>49766</v>
      </c>
      <c r="B266">
        <f t="shared" si="33"/>
        <v>23</v>
      </c>
      <c r="C266">
        <v>265</v>
      </c>
      <c r="D266" s="4">
        <f t="shared" si="34"/>
        <v>0</v>
      </c>
      <c r="F266" s="4">
        <f>L265*Invoer!$B$11/12</f>
        <v>0</v>
      </c>
      <c r="G266" s="4">
        <f>ABS(PMT(Invoer!$B$7/12,360-C266+1,L265,0))</f>
        <v>0</v>
      </c>
      <c r="H266" s="4">
        <f t="shared" si="32"/>
        <v>0</v>
      </c>
      <c r="I266" s="4">
        <f t="shared" si="35"/>
        <v>0</v>
      </c>
      <c r="J266" s="4">
        <f t="shared" si="36"/>
        <v>0</v>
      </c>
      <c r="K266" s="4">
        <f t="shared" si="37"/>
        <v>0</v>
      </c>
      <c r="L266" s="4">
        <f t="shared" si="39"/>
        <v>0</v>
      </c>
    </row>
    <row r="267" spans="1:12" x14ac:dyDescent="0.25">
      <c r="A267" s="15">
        <f t="shared" si="38"/>
        <v>49796</v>
      </c>
      <c r="B267">
        <f t="shared" si="33"/>
        <v>23</v>
      </c>
      <c r="C267">
        <v>266</v>
      </c>
      <c r="D267" s="4">
        <f t="shared" si="34"/>
        <v>0</v>
      </c>
      <c r="F267" s="4">
        <f>L266*Invoer!$B$11/12</f>
        <v>0</v>
      </c>
      <c r="G267" s="4">
        <f>ABS(PMT(Invoer!$B$7/12,360-C267+1,L266,0))</f>
        <v>0</v>
      </c>
      <c r="H267" s="4">
        <f t="shared" si="32"/>
        <v>0</v>
      </c>
      <c r="I267" s="4">
        <f t="shared" si="35"/>
        <v>0</v>
      </c>
      <c r="J267" s="4">
        <f t="shared" si="36"/>
        <v>0</v>
      </c>
      <c r="K267" s="4">
        <f t="shared" si="37"/>
        <v>0</v>
      </c>
      <c r="L267" s="4">
        <f t="shared" si="39"/>
        <v>0</v>
      </c>
    </row>
    <row r="268" spans="1:12" x14ac:dyDescent="0.25">
      <c r="A268" s="15">
        <f t="shared" si="38"/>
        <v>49827</v>
      </c>
      <c r="B268">
        <f t="shared" si="33"/>
        <v>23</v>
      </c>
      <c r="C268">
        <v>267</v>
      </c>
      <c r="D268" s="4">
        <f t="shared" si="34"/>
        <v>0</v>
      </c>
      <c r="F268" s="4">
        <f>L267*Invoer!$B$11/12</f>
        <v>0</v>
      </c>
      <c r="G268" s="4">
        <f>ABS(PMT(Invoer!$B$7/12,360-C268+1,L267,0))</f>
        <v>0</v>
      </c>
      <c r="H268" s="4">
        <f t="shared" si="32"/>
        <v>0</v>
      </c>
      <c r="I268" s="4">
        <f t="shared" si="35"/>
        <v>0</v>
      </c>
      <c r="J268" s="4">
        <f t="shared" si="36"/>
        <v>0</v>
      </c>
      <c r="K268" s="4">
        <f t="shared" si="37"/>
        <v>0</v>
      </c>
      <c r="L268" s="4">
        <f t="shared" si="39"/>
        <v>0</v>
      </c>
    </row>
    <row r="269" spans="1:12" x14ac:dyDescent="0.25">
      <c r="A269" s="15">
        <f t="shared" si="38"/>
        <v>49857</v>
      </c>
      <c r="B269">
        <f t="shared" si="33"/>
        <v>23</v>
      </c>
      <c r="C269">
        <v>268</v>
      </c>
      <c r="D269" s="4">
        <f t="shared" si="34"/>
        <v>0</v>
      </c>
      <c r="F269" s="4">
        <f>L268*Invoer!$B$11/12</f>
        <v>0</v>
      </c>
      <c r="G269" s="4">
        <f>ABS(PMT(Invoer!$B$7/12,360-C269+1,L268,0))</f>
        <v>0</v>
      </c>
      <c r="H269" s="4">
        <f t="shared" si="32"/>
        <v>0</v>
      </c>
      <c r="I269" s="4">
        <f t="shared" si="35"/>
        <v>0</v>
      </c>
      <c r="J269" s="4">
        <f t="shared" si="36"/>
        <v>0</v>
      </c>
      <c r="K269" s="4">
        <f t="shared" si="37"/>
        <v>0</v>
      </c>
      <c r="L269" s="4">
        <f t="shared" si="39"/>
        <v>0</v>
      </c>
    </row>
    <row r="270" spans="1:12" x14ac:dyDescent="0.25">
      <c r="A270" s="15">
        <f t="shared" si="38"/>
        <v>49888</v>
      </c>
      <c r="B270">
        <f t="shared" si="33"/>
        <v>23</v>
      </c>
      <c r="C270">
        <v>269</v>
      </c>
      <c r="D270" s="4">
        <f t="shared" si="34"/>
        <v>0</v>
      </c>
      <c r="F270" s="4">
        <f>L269*Invoer!$B$11/12</f>
        <v>0</v>
      </c>
      <c r="G270" s="4">
        <f>ABS(PMT(Invoer!$B$7/12,360-C270+1,L269,0))</f>
        <v>0</v>
      </c>
      <c r="H270" s="4">
        <f t="shared" si="32"/>
        <v>0</v>
      </c>
      <c r="I270" s="4">
        <f t="shared" si="35"/>
        <v>0</v>
      </c>
      <c r="J270" s="4">
        <f t="shared" si="36"/>
        <v>0</v>
      </c>
      <c r="K270" s="4">
        <f t="shared" si="37"/>
        <v>0</v>
      </c>
      <c r="L270" s="4">
        <f t="shared" si="39"/>
        <v>0</v>
      </c>
    </row>
    <row r="271" spans="1:12" x14ac:dyDescent="0.25">
      <c r="A271" s="15">
        <f t="shared" si="38"/>
        <v>49919</v>
      </c>
      <c r="B271">
        <f t="shared" si="33"/>
        <v>23</v>
      </c>
      <c r="C271">
        <v>270</v>
      </c>
      <c r="D271" s="4">
        <f t="shared" si="34"/>
        <v>0</v>
      </c>
      <c r="F271" s="4">
        <f>L270*Invoer!$B$11/12</f>
        <v>0</v>
      </c>
      <c r="G271" s="4">
        <f>ABS(PMT(Invoer!$B$7/12,360-C271+1,L270,0))</f>
        <v>0</v>
      </c>
      <c r="H271" s="4">
        <f t="shared" si="32"/>
        <v>0</v>
      </c>
      <c r="I271" s="4">
        <f t="shared" si="35"/>
        <v>0</v>
      </c>
      <c r="J271" s="4">
        <f t="shared" si="36"/>
        <v>0</v>
      </c>
      <c r="K271" s="4">
        <f t="shared" si="37"/>
        <v>0</v>
      </c>
      <c r="L271" s="4">
        <f t="shared" si="39"/>
        <v>0</v>
      </c>
    </row>
    <row r="272" spans="1:12" x14ac:dyDescent="0.25">
      <c r="A272" s="15">
        <f t="shared" si="38"/>
        <v>49949</v>
      </c>
      <c r="B272">
        <f t="shared" si="33"/>
        <v>23</v>
      </c>
      <c r="C272">
        <v>271</v>
      </c>
      <c r="D272" s="4">
        <f t="shared" si="34"/>
        <v>0</v>
      </c>
      <c r="F272" s="4">
        <f>L271*Invoer!$B$11/12</f>
        <v>0</v>
      </c>
      <c r="G272" s="4">
        <f>ABS(PMT(Invoer!$B$7/12,360-C272+1,L271,0))</f>
        <v>0</v>
      </c>
      <c r="H272" s="4">
        <f t="shared" si="32"/>
        <v>0</v>
      </c>
      <c r="I272" s="4">
        <f t="shared" si="35"/>
        <v>0</v>
      </c>
      <c r="J272" s="4">
        <f t="shared" si="36"/>
        <v>0</v>
      </c>
      <c r="K272" s="4">
        <f t="shared" si="37"/>
        <v>0</v>
      </c>
      <c r="L272" s="4">
        <f t="shared" si="39"/>
        <v>0</v>
      </c>
    </row>
    <row r="273" spans="1:12" x14ac:dyDescent="0.25">
      <c r="A273" s="15">
        <f t="shared" si="38"/>
        <v>49980</v>
      </c>
      <c r="B273">
        <f t="shared" si="33"/>
        <v>23</v>
      </c>
      <c r="C273">
        <v>272</v>
      </c>
      <c r="D273" s="4">
        <f t="shared" si="34"/>
        <v>0</v>
      </c>
      <c r="F273" s="4">
        <f>L272*Invoer!$B$11/12</f>
        <v>0</v>
      </c>
      <c r="G273" s="4">
        <f>ABS(PMT(Invoer!$B$7/12,360-C273+1,L272,0))</f>
        <v>0</v>
      </c>
      <c r="H273" s="4">
        <f t="shared" si="32"/>
        <v>0</v>
      </c>
      <c r="I273" s="4">
        <f t="shared" si="35"/>
        <v>0</v>
      </c>
      <c r="J273" s="4">
        <f t="shared" si="36"/>
        <v>0</v>
      </c>
      <c r="K273" s="4">
        <f t="shared" si="37"/>
        <v>0</v>
      </c>
      <c r="L273" s="4">
        <f t="shared" si="39"/>
        <v>0</v>
      </c>
    </row>
    <row r="274" spans="1:12" x14ac:dyDescent="0.25">
      <c r="A274" s="15">
        <f t="shared" si="38"/>
        <v>50010</v>
      </c>
      <c r="B274">
        <f t="shared" si="33"/>
        <v>23</v>
      </c>
      <c r="C274">
        <v>273</v>
      </c>
      <c r="D274" s="4">
        <f t="shared" si="34"/>
        <v>0</v>
      </c>
      <c r="F274" s="4">
        <f>L273*Invoer!$B$11/12</f>
        <v>0</v>
      </c>
      <c r="G274" s="4">
        <f>ABS(PMT(Invoer!$B$7/12,360-C274+1,L273,0))</f>
        <v>0</v>
      </c>
      <c r="H274" s="4">
        <f t="shared" si="32"/>
        <v>0</v>
      </c>
      <c r="I274" s="4">
        <f t="shared" si="35"/>
        <v>0</v>
      </c>
      <c r="J274" s="4">
        <f t="shared" si="36"/>
        <v>0</v>
      </c>
      <c r="K274" s="4">
        <f t="shared" si="37"/>
        <v>0</v>
      </c>
      <c r="L274" s="4">
        <f t="shared" si="39"/>
        <v>0</v>
      </c>
    </row>
    <row r="275" spans="1:12" x14ac:dyDescent="0.25">
      <c r="A275" s="15">
        <f t="shared" si="38"/>
        <v>50041</v>
      </c>
      <c r="B275">
        <f t="shared" si="33"/>
        <v>23</v>
      </c>
      <c r="C275">
        <v>274</v>
      </c>
      <c r="D275" s="4">
        <f t="shared" si="34"/>
        <v>0</v>
      </c>
      <c r="F275" s="4">
        <f>L274*Invoer!$B$11/12</f>
        <v>0</v>
      </c>
      <c r="G275" s="4">
        <f>ABS(PMT(Invoer!$B$7/12,360-C275+1,L274,0))</f>
        <v>0</v>
      </c>
      <c r="H275" s="4">
        <f t="shared" si="32"/>
        <v>0</v>
      </c>
      <c r="I275" s="4">
        <f t="shared" si="35"/>
        <v>0</v>
      </c>
      <c r="J275" s="4">
        <f t="shared" si="36"/>
        <v>0</v>
      </c>
      <c r="K275" s="4">
        <f t="shared" si="37"/>
        <v>0</v>
      </c>
      <c r="L275" s="4">
        <f t="shared" si="39"/>
        <v>0</v>
      </c>
    </row>
    <row r="276" spans="1:12" x14ac:dyDescent="0.25">
      <c r="A276" s="15">
        <f t="shared" si="38"/>
        <v>50072</v>
      </c>
      <c r="B276">
        <f t="shared" si="33"/>
        <v>23</v>
      </c>
      <c r="C276">
        <v>275</v>
      </c>
      <c r="D276" s="4">
        <f t="shared" si="34"/>
        <v>0</v>
      </c>
      <c r="F276" s="4">
        <f>L275*Invoer!$B$11/12</f>
        <v>0</v>
      </c>
      <c r="G276" s="4">
        <f>ABS(PMT(Invoer!$B$7/12,360-C276+1,L275,0))</f>
        <v>0</v>
      </c>
      <c r="H276" s="4">
        <f t="shared" si="32"/>
        <v>0</v>
      </c>
      <c r="I276" s="4">
        <f t="shared" si="35"/>
        <v>0</v>
      </c>
      <c r="J276" s="4">
        <f t="shared" si="36"/>
        <v>0</v>
      </c>
      <c r="K276" s="4">
        <f t="shared" si="37"/>
        <v>0</v>
      </c>
      <c r="L276" s="4">
        <f t="shared" si="39"/>
        <v>0</v>
      </c>
    </row>
    <row r="277" spans="1:12" x14ac:dyDescent="0.25">
      <c r="A277" s="15">
        <f t="shared" si="38"/>
        <v>50100</v>
      </c>
      <c r="B277">
        <f t="shared" si="33"/>
        <v>23</v>
      </c>
      <c r="C277">
        <v>276</v>
      </c>
      <c r="D277" s="4">
        <f t="shared" si="34"/>
        <v>0</v>
      </c>
      <c r="F277" s="4">
        <f>L276*Invoer!$B$11/12</f>
        <v>0</v>
      </c>
      <c r="G277" s="4">
        <f>ABS(PMT(Invoer!$B$7/12,360-C277+1,L276,0))</f>
        <v>0</v>
      </c>
      <c r="H277" s="4">
        <f t="shared" si="32"/>
        <v>0</v>
      </c>
      <c r="I277" s="4">
        <f t="shared" si="35"/>
        <v>0</v>
      </c>
      <c r="J277" s="4">
        <f t="shared" si="36"/>
        <v>0</v>
      </c>
      <c r="K277" s="4">
        <f t="shared" si="37"/>
        <v>0</v>
      </c>
      <c r="L277" s="4">
        <f t="shared" si="39"/>
        <v>0</v>
      </c>
    </row>
    <row r="278" spans="1:12" x14ac:dyDescent="0.25">
      <c r="A278" s="15">
        <f t="shared" si="38"/>
        <v>50131</v>
      </c>
      <c r="B278">
        <f t="shared" si="33"/>
        <v>24</v>
      </c>
      <c r="C278">
        <v>277</v>
      </c>
      <c r="D278" s="4">
        <f t="shared" si="34"/>
        <v>0</v>
      </c>
      <c r="F278" s="4">
        <f>L277*Invoer!$B$11/12</f>
        <v>0</v>
      </c>
      <c r="G278" s="4">
        <f>ABS(PMT(Invoer!$B$7/12,360-C278+1,L277,0))</f>
        <v>0</v>
      </c>
      <c r="H278" s="4">
        <f t="shared" si="32"/>
        <v>0</v>
      </c>
      <c r="I278" s="4">
        <f t="shared" si="35"/>
        <v>0</v>
      </c>
      <c r="J278" s="4">
        <f t="shared" si="36"/>
        <v>0</v>
      </c>
      <c r="K278" s="4">
        <f t="shared" si="37"/>
        <v>0</v>
      </c>
      <c r="L278" s="4">
        <f t="shared" si="39"/>
        <v>0</v>
      </c>
    </row>
    <row r="279" spans="1:12" x14ac:dyDescent="0.25">
      <c r="A279" s="15">
        <f t="shared" si="38"/>
        <v>50161</v>
      </c>
      <c r="B279">
        <f t="shared" si="33"/>
        <v>24</v>
      </c>
      <c r="C279">
        <v>278</v>
      </c>
      <c r="D279" s="4">
        <f t="shared" si="34"/>
        <v>0</v>
      </c>
      <c r="F279" s="4">
        <f>L278*Invoer!$B$11/12</f>
        <v>0</v>
      </c>
      <c r="G279" s="4">
        <f>ABS(PMT(Invoer!$B$7/12,360-C279+1,L278,0))</f>
        <v>0</v>
      </c>
      <c r="H279" s="4">
        <f t="shared" si="32"/>
        <v>0</v>
      </c>
      <c r="I279" s="4">
        <f t="shared" si="35"/>
        <v>0</v>
      </c>
      <c r="J279" s="4">
        <f t="shared" si="36"/>
        <v>0</v>
      </c>
      <c r="K279" s="4">
        <f t="shared" si="37"/>
        <v>0</v>
      </c>
      <c r="L279" s="4">
        <f t="shared" si="39"/>
        <v>0</v>
      </c>
    </row>
    <row r="280" spans="1:12" x14ac:dyDescent="0.25">
      <c r="A280" s="15">
        <f t="shared" si="38"/>
        <v>50192</v>
      </c>
      <c r="B280">
        <f t="shared" si="33"/>
        <v>24</v>
      </c>
      <c r="C280">
        <v>279</v>
      </c>
      <c r="D280" s="4">
        <f t="shared" si="34"/>
        <v>0</v>
      </c>
      <c r="F280" s="4">
        <f>L279*Invoer!$B$11/12</f>
        <v>0</v>
      </c>
      <c r="G280" s="4">
        <f>ABS(PMT(Invoer!$B$7/12,360-C280+1,L279,0))</f>
        <v>0</v>
      </c>
      <c r="H280" s="4">
        <f t="shared" si="32"/>
        <v>0</v>
      </c>
      <c r="I280" s="4">
        <f t="shared" si="35"/>
        <v>0</v>
      </c>
      <c r="J280" s="4">
        <f t="shared" si="36"/>
        <v>0</v>
      </c>
      <c r="K280" s="4">
        <f t="shared" si="37"/>
        <v>0</v>
      </c>
      <c r="L280" s="4">
        <f t="shared" si="39"/>
        <v>0</v>
      </c>
    </row>
    <row r="281" spans="1:12" x14ac:dyDescent="0.25">
      <c r="A281" s="15">
        <f t="shared" si="38"/>
        <v>50222</v>
      </c>
      <c r="B281">
        <f t="shared" si="33"/>
        <v>24</v>
      </c>
      <c r="C281">
        <v>280</v>
      </c>
      <c r="D281" s="4">
        <f t="shared" si="34"/>
        <v>0</v>
      </c>
      <c r="F281" s="4">
        <f>L280*Invoer!$B$11/12</f>
        <v>0</v>
      </c>
      <c r="G281" s="4">
        <f>ABS(PMT(Invoer!$B$7/12,360-C281+1,L280,0))</f>
        <v>0</v>
      </c>
      <c r="H281" s="4">
        <f t="shared" si="32"/>
        <v>0</v>
      </c>
      <c r="I281" s="4">
        <f t="shared" si="35"/>
        <v>0</v>
      </c>
      <c r="J281" s="4">
        <f t="shared" si="36"/>
        <v>0</v>
      </c>
      <c r="K281" s="4">
        <f t="shared" si="37"/>
        <v>0</v>
      </c>
      <c r="L281" s="4">
        <f t="shared" si="39"/>
        <v>0</v>
      </c>
    </row>
    <row r="282" spans="1:12" x14ac:dyDescent="0.25">
      <c r="A282" s="15">
        <f t="shared" si="38"/>
        <v>50253</v>
      </c>
      <c r="B282">
        <f t="shared" si="33"/>
        <v>24</v>
      </c>
      <c r="C282">
        <v>281</v>
      </c>
      <c r="D282" s="4">
        <f t="shared" si="34"/>
        <v>0</v>
      </c>
      <c r="F282" s="4">
        <f>L281*Invoer!$B$11/12</f>
        <v>0</v>
      </c>
      <c r="G282" s="4">
        <f>ABS(PMT(Invoer!$B$7/12,360-C282+1,L281,0))</f>
        <v>0</v>
      </c>
      <c r="H282" s="4">
        <f t="shared" si="32"/>
        <v>0</v>
      </c>
      <c r="I282" s="4">
        <f t="shared" si="35"/>
        <v>0</v>
      </c>
      <c r="J282" s="4">
        <f t="shared" si="36"/>
        <v>0</v>
      </c>
      <c r="K282" s="4">
        <f t="shared" si="37"/>
        <v>0</v>
      </c>
      <c r="L282" s="4">
        <f t="shared" si="39"/>
        <v>0</v>
      </c>
    </row>
    <row r="283" spans="1:12" x14ac:dyDescent="0.25">
      <c r="A283" s="15">
        <f t="shared" si="38"/>
        <v>50284</v>
      </c>
      <c r="B283">
        <f t="shared" si="33"/>
        <v>24</v>
      </c>
      <c r="C283">
        <v>282</v>
      </c>
      <c r="D283" s="4">
        <f t="shared" si="34"/>
        <v>0</v>
      </c>
      <c r="F283" s="4">
        <f>L282*Invoer!$B$11/12</f>
        <v>0</v>
      </c>
      <c r="G283" s="4">
        <f>ABS(PMT(Invoer!$B$7/12,360-C283+1,L282,0))</f>
        <v>0</v>
      </c>
      <c r="H283" s="4">
        <f t="shared" si="32"/>
        <v>0</v>
      </c>
      <c r="I283" s="4">
        <f t="shared" si="35"/>
        <v>0</v>
      </c>
      <c r="J283" s="4">
        <f t="shared" si="36"/>
        <v>0</v>
      </c>
      <c r="K283" s="4">
        <f t="shared" si="37"/>
        <v>0</v>
      </c>
      <c r="L283" s="4">
        <f t="shared" si="39"/>
        <v>0</v>
      </c>
    </row>
    <row r="284" spans="1:12" x14ac:dyDescent="0.25">
      <c r="A284" s="15">
        <f t="shared" si="38"/>
        <v>50314</v>
      </c>
      <c r="B284">
        <f t="shared" si="33"/>
        <v>24</v>
      </c>
      <c r="C284">
        <v>283</v>
      </c>
      <c r="D284" s="4">
        <f t="shared" si="34"/>
        <v>0</v>
      </c>
      <c r="F284" s="4">
        <f>L283*Invoer!$B$11/12</f>
        <v>0</v>
      </c>
      <c r="G284" s="4">
        <f>ABS(PMT(Invoer!$B$7/12,360-C284+1,L283,0))</f>
        <v>0</v>
      </c>
      <c r="H284" s="4">
        <f t="shared" si="32"/>
        <v>0</v>
      </c>
      <c r="I284" s="4">
        <f t="shared" si="35"/>
        <v>0</v>
      </c>
      <c r="J284" s="4">
        <f t="shared" si="36"/>
        <v>0</v>
      </c>
      <c r="K284" s="4">
        <f t="shared" si="37"/>
        <v>0</v>
      </c>
      <c r="L284" s="4">
        <f t="shared" si="39"/>
        <v>0</v>
      </c>
    </row>
    <row r="285" spans="1:12" x14ac:dyDescent="0.25">
      <c r="A285" s="15">
        <f t="shared" si="38"/>
        <v>50345</v>
      </c>
      <c r="B285">
        <f t="shared" si="33"/>
        <v>24</v>
      </c>
      <c r="C285">
        <v>284</v>
      </c>
      <c r="D285" s="4">
        <f t="shared" si="34"/>
        <v>0</v>
      </c>
      <c r="F285" s="4">
        <f>L284*Invoer!$B$11/12</f>
        <v>0</v>
      </c>
      <c r="G285" s="4">
        <f>ABS(PMT(Invoer!$B$7/12,360-C285+1,L284,0))</f>
        <v>0</v>
      </c>
      <c r="H285" s="4">
        <f t="shared" si="32"/>
        <v>0</v>
      </c>
      <c r="I285" s="4">
        <f t="shared" si="35"/>
        <v>0</v>
      </c>
      <c r="J285" s="4">
        <f t="shared" si="36"/>
        <v>0</v>
      </c>
      <c r="K285" s="4">
        <f t="shared" si="37"/>
        <v>0</v>
      </c>
      <c r="L285" s="4">
        <f t="shared" si="39"/>
        <v>0</v>
      </c>
    </row>
    <row r="286" spans="1:12" x14ac:dyDescent="0.25">
      <c r="A286" s="15">
        <f t="shared" si="38"/>
        <v>50375</v>
      </c>
      <c r="B286">
        <f t="shared" si="33"/>
        <v>24</v>
      </c>
      <c r="C286">
        <v>285</v>
      </c>
      <c r="D286" s="4">
        <f t="shared" si="34"/>
        <v>0</v>
      </c>
      <c r="F286" s="4">
        <f>L285*Invoer!$B$11/12</f>
        <v>0</v>
      </c>
      <c r="G286" s="4">
        <f>ABS(PMT(Invoer!$B$7/12,360-C286+1,L285,0))</f>
        <v>0</v>
      </c>
      <c r="H286" s="4">
        <f t="shared" si="32"/>
        <v>0</v>
      </c>
      <c r="I286" s="4">
        <f t="shared" si="35"/>
        <v>0</v>
      </c>
      <c r="J286" s="4">
        <f t="shared" si="36"/>
        <v>0</v>
      </c>
      <c r="K286" s="4">
        <f t="shared" si="37"/>
        <v>0</v>
      </c>
      <c r="L286" s="4">
        <f t="shared" si="39"/>
        <v>0</v>
      </c>
    </row>
    <row r="287" spans="1:12" x14ac:dyDescent="0.25">
      <c r="A287" s="15">
        <f t="shared" si="38"/>
        <v>50406</v>
      </c>
      <c r="B287">
        <f t="shared" si="33"/>
        <v>24</v>
      </c>
      <c r="C287">
        <v>286</v>
      </c>
      <c r="D287" s="4">
        <f t="shared" si="34"/>
        <v>0</v>
      </c>
      <c r="F287" s="4">
        <f>L286*Invoer!$B$11/12</f>
        <v>0</v>
      </c>
      <c r="G287" s="4">
        <f>ABS(PMT(Invoer!$B$7/12,360-C287+1,L286,0))</f>
        <v>0</v>
      </c>
      <c r="H287" s="4">
        <f t="shared" si="32"/>
        <v>0</v>
      </c>
      <c r="I287" s="4">
        <f t="shared" si="35"/>
        <v>0</v>
      </c>
      <c r="J287" s="4">
        <f t="shared" si="36"/>
        <v>0</v>
      </c>
      <c r="K287" s="4">
        <f t="shared" si="37"/>
        <v>0</v>
      </c>
      <c r="L287" s="4">
        <f t="shared" si="39"/>
        <v>0</v>
      </c>
    </row>
    <row r="288" spans="1:12" x14ac:dyDescent="0.25">
      <c r="A288" s="15">
        <f t="shared" si="38"/>
        <v>50437</v>
      </c>
      <c r="B288">
        <f t="shared" si="33"/>
        <v>24</v>
      </c>
      <c r="C288">
        <v>287</v>
      </c>
      <c r="D288" s="4">
        <f t="shared" si="34"/>
        <v>0</v>
      </c>
      <c r="F288" s="4">
        <f>L287*Invoer!$B$11/12</f>
        <v>0</v>
      </c>
      <c r="G288" s="4">
        <f>ABS(PMT(Invoer!$B$7/12,360-C288+1,L287,0))</f>
        <v>0</v>
      </c>
      <c r="H288" s="4">
        <f t="shared" si="32"/>
        <v>0</v>
      </c>
      <c r="I288" s="4">
        <f t="shared" si="35"/>
        <v>0</v>
      </c>
      <c r="J288" s="4">
        <f t="shared" si="36"/>
        <v>0</v>
      </c>
      <c r="K288" s="4">
        <f t="shared" si="37"/>
        <v>0</v>
      </c>
      <c r="L288" s="4">
        <f t="shared" si="39"/>
        <v>0</v>
      </c>
    </row>
    <row r="289" spans="1:12" x14ac:dyDescent="0.25">
      <c r="A289" s="15">
        <f t="shared" si="38"/>
        <v>50465</v>
      </c>
      <c r="B289">
        <f t="shared" si="33"/>
        <v>24</v>
      </c>
      <c r="C289">
        <v>288</v>
      </c>
      <c r="D289" s="4">
        <f t="shared" si="34"/>
        <v>0</v>
      </c>
      <c r="F289" s="4">
        <f>L288*Invoer!$B$11/12</f>
        <v>0</v>
      </c>
      <c r="G289" s="4">
        <f>ABS(PMT(Invoer!$B$7/12,360-C289+1,L288,0))</f>
        <v>0</v>
      </c>
      <c r="H289" s="4">
        <f t="shared" si="32"/>
        <v>0</v>
      </c>
      <c r="I289" s="4">
        <f t="shared" si="35"/>
        <v>0</v>
      </c>
      <c r="J289" s="4">
        <f t="shared" si="36"/>
        <v>0</v>
      </c>
      <c r="K289" s="4">
        <f t="shared" si="37"/>
        <v>0</v>
      </c>
      <c r="L289" s="4">
        <f t="shared" si="39"/>
        <v>0</v>
      </c>
    </row>
    <row r="290" spans="1:12" x14ac:dyDescent="0.25">
      <c r="A290" s="15">
        <f t="shared" si="38"/>
        <v>50496</v>
      </c>
      <c r="B290">
        <f t="shared" si="33"/>
        <v>25</v>
      </c>
      <c r="C290">
        <v>289</v>
      </c>
      <c r="D290" s="4">
        <f t="shared" si="34"/>
        <v>0</v>
      </c>
      <c r="F290" s="4">
        <f>L289*Invoer!$B$11/12</f>
        <v>0</v>
      </c>
      <c r="G290" s="4">
        <f>ABS(PMT(Invoer!$B$7/12,360-C290+1,L289,0))</f>
        <v>0</v>
      </c>
      <c r="H290" s="4">
        <f t="shared" si="32"/>
        <v>0</v>
      </c>
      <c r="I290" s="4">
        <f t="shared" si="35"/>
        <v>0</v>
      </c>
      <c r="J290" s="4">
        <f t="shared" si="36"/>
        <v>0</v>
      </c>
      <c r="K290" s="4">
        <f t="shared" si="37"/>
        <v>0</v>
      </c>
      <c r="L290" s="4">
        <f t="shared" si="39"/>
        <v>0</v>
      </c>
    </row>
    <row r="291" spans="1:12" x14ac:dyDescent="0.25">
      <c r="A291" s="15">
        <f t="shared" si="38"/>
        <v>50526</v>
      </c>
      <c r="B291">
        <f t="shared" si="33"/>
        <v>25</v>
      </c>
      <c r="C291">
        <v>290</v>
      </c>
      <c r="D291" s="4">
        <f t="shared" si="34"/>
        <v>0</v>
      </c>
      <c r="F291" s="4">
        <f>L290*Invoer!$B$11/12</f>
        <v>0</v>
      </c>
      <c r="G291" s="4">
        <f>ABS(PMT(Invoer!$B$7/12,360-C291+1,L290,0))</f>
        <v>0</v>
      </c>
      <c r="H291" s="4">
        <f t="shared" si="32"/>
        <v>0</v>
      </c>
      <c r="I291" s="4">
        <f t="shared" si="35"/>
        <v>0</v>
      </c>
      <c r="J291" s="4">
        <f t="shared" si="36"/>
        <v>0</v>
      </c>
      <c r="K291" s="4">
        <f t="shared" si="37"/>
        <v>0</v>
      </c>
      <c r="L291" s="4">
        <f t="shared" si="39"/>
        <v>0</v>
      </c>
    </row>
    <row r="292" spans="1:12" x14ac:dyDescent="0.25">
      <c r="A292" s="15">
        <f t="shared" si="38"/>
        <v>50557</v>
      </c>
      <c r="B292">
        <f t="shared" si="33"/>
        <v>25</v>
      </c>
      <c r="C292">
        <v>291</v>
      </c>
      <c r="D292" s="4">
        <f t="shared" si="34"/>
        <v>0</v>
      </c>
      <c r="F292" s="4">
        <f>L291*Invoer!$B$11/12</f>
        <v>0</v>
      </c>
      <c r="G292" s="4">
        <f>ABS(PMT(Invoer!$B$7/12,360-C292+1,L291,0))</f>
        <v>0</v>
      </c>
      <c r="H292" s="4">
        <f t="shared" si="32"/>
        <v>0</v>
      </c>
      <c r="I292" s="4">
        <f t="shared" si="35"/>
        <v>0</v>
      </c>
      <c r="J292" s="4">
        <f t="shared" si="36"/>
        <v>0</v>
      </c>
      <c r="K292" s="4">
        <f t="shared" si="37"/>
        <v>0</v>
      </c>
      <c r="L292" s="4">
        <f t="shared" si="39"/>
        <v>0</v>
      </c>
    </row>
    <row r="293" spans="1:12" x14ac:dyDescent="0.25">
      <c r="A293" s="15">
        <f t="shared" si="38"/>
        <v>50587</v>
      </c>
      <c r="B293">
        <f t="shared" si="33"/>
        <v>25</v>
      </c>
      <c r="C293">
        <v>292</v>
      </c>
      <c r="D293" s="4">
        <f t="shared" si="34"/>
        <v>0</v>
      </c>
      <c r="F293" s="4">
        <f>L292*Invoer!$B$11/12</f>
        <v>0</v>
      </c>
      <c r="G293" s="4">
        <f>ABS(PMT(Invoer!$B$7/12,360-C293+1,L292,0))</f>
        <v>0</v>
      </c>
      <c r="H293" s="4">
        <f t="shared" si="32"/>
        <v>0</v>
      </c>
      <c r="I293" s="4">
        <f t="shared" si="35"/>
        <v>0</v>
      </c>
      <c r="J293" s="4">
        <f t="shared" si="36"/>
        <v>0</v>
      </c>
      <c r="K293" s="4">
        <f t="shared" si="37"/>
        <v>0</v>
      </c>
      <c r="L293" s="4">
        <f t="shared" si="39"/>
        <v>0</v>
      </c>
    </row>
    <row r="294" spans="1:12" x14ac:dyDescent="0.25">
      <c r="A294" s="15">
        <f t="shared" si="38"/>
        <v>50618</v>
      </c>
      <c r="B294">
        <f t="shared" si="33"/>
        <v>25</v>
      </c>
      <c r="C294">
        <v>293</v>
      </c>
      <c r="D294" s="4">
        <f t="shared" si="34"/>
        <v>0</v>
      </c>
      <c r="F294" s="4">
        <f>L293*Invoer!$B$11/12</f>
        <v>0</v>
      </c>
      <c r="G294" s="4">
        <f>ABS(PMT(Invoer!$B$7/12,360-C294+1,L293,0))</f>
        <v>0</v>
      </c>
      <c r="H294" s="4">
        <f t="shared" si="32"/>
        <v>0</v>
      </c>
      <c r="I294" s="4">
        <f t="shared" si="35"/>
        <v>0</v>
      </c>
      <c r="J294" s="4">
        <f t="shared" si="36"/>
        <v>0</v>
      </c>
      <c r="K294" s="4">
        <f t="shared" si="37"/>
        <v>0</v>
      </c>
      <c r="L294" s="4">
        <f t="shared" si="39"/>
        <v>0</v>
      </c>
    </row>
    <row r="295" spans="1:12" x14ac:dyDescent="0.25">
      <c r="A295" s="15">
        <f t="shared" si="38"/>
        <v>50649</v>
      </c>
      <c r="B295">
        <f t="shared" si="33"/>
        <v>25</v>
      </c>
      <c r="C295">
        <v>294</v>
      </c>
      <c r="D295" s="4">
        <f t="shared" si="34"/>
        <v>0</v>
      </c>
      <c r="F295" s="4">
        <f>L294*Invoer!$B$11/12</f>
        <v>0</v>
      </c>
      <c r="G295" s="4">
        <f>ABS(PMT(Invoer!$B$7/12,360-C295+1,L294,0))</f>
        <v>0</v>
      </c>
      <c r="H295" s="4">
        <f t="shared" si="32"/>
        <v>0</v>
      </c>
      <c r="I295" s="4">
        <f t="shared" si="35"/>
        <v>0</v>
      </c>
      <c r="J295" s="4">
        <f t="shared" si="36"/>
        <v>0</v>
      </c>
      <c r="K295" s="4">
        <f t="shared" si="37"/>
        <v>0</v>
      </c>
      <c r="L295" s="4">
        <f t="shared" si="39"/>
        <v>0</v>
      </c>
    </row>
    <row r="296" spans="1:12" x14ac:dyDescent="0.25">
      <c r="A296" s="15">
        <f t="shared" si="38"/>
        <v>50679</v>
      </c>
      <c r="B296">
        <f t="shared" si="33"/>
        <v>25</v>
      </c>
      <c r="C296">
        <v>295</v>
      </c>
      <c r="D296" s="4">
        <f t="shared" si="34"/>
        <v>0</v>
      </c>
      <c r="F296" s="4">
        <f>L295*Invoer!$B$11/12</f>
        <v>0</v>
      </c>
      <c r="G296" s="4">
        <f>ABS(PMT(Invoer!$B$7/12,360-C296+1,L295,0))</f>
        <v>0</v>
      </c>
      <c r="H296" s="4">
        <f t="shared" si="32"/>
        <v>0</v>
      </c>
      <c r="I296" s="4">
        <f t="shared" si="35"/>
        <v>0</v>
      </c>
      <c r="J296" s="4">
        <f t="shared" si="36"/>
        <v>0</v>
      </c>
      <c r="K296" s="4">
        <f t="shared" si="37"/>
        <v>0</v>
      </c>
      <c r="L296" s="4">
        <f t="shared" si="39"/>
        <v>0</v>
      </c>
    </row>
    <row r="297" spans="1:12" x14ac:dyDescent="0.25">
      <c r="A297" s="15">
        <f t="shared" si="38"/>
        <v>50710</v>
      </c>
      <c r="B297">
        <f t="shared" si="33"/>
        <v>25</v>
      </c>
      <c r="C297">
        <v>296</v>
      </c>
      <c r="D297" s="4">
        <f t="shared" si="34"/>
        <v>0</v>
      </c>
      <c r="F297" s="4">
        <f>L296*Invoer!$B$11/12</f>
        <v>0</v>
      </c>
      <c r="G297" s="4">
        <f>ABS(PMT(Invoer!$B$7/12,360-C297+1,L296,0))</f>
        <v>0</v>
      </c>
      <c r="H297" s="4">
        <f t="shared" si="32"/>
        <v>0</v>
      </c>
      <c r="I297" s="4">
        <f t="shared" si="35"/>
        <v>0</v>
      </c>
      <c r="J297" s="4">
        <f t="shared" si="36"/>
        <v>0</v>
      </c>
      <c r="K297" s="4">
        <f t="shared" si="37"/>
        <v>0</v>
      </c>
      <c r="L297" s="4">
        <f t="shared" si="39"/>
        <v>0</v>
      </c>
    </row>
    <row r="298" spans="1:12" x14ac:dyDescent="0.25">
      <c r="A298" s="15">
        <f t="shared" si="38"/>
        <v>50740</v>
      </c>
      <c r="B298">
        <f t="shared" si="33"/>
        <v>25</v>
      </c>
      <c r="C298">
        <v>297</v>
      </c>
      <c r="D298" s="4">
        <f t="shared" si="34"/>
        <v>0</v>
      </c>
      <c r="F298" s="4">
        <f>L297*Invoer!$B$11/12</f>
        <v>0</v>
      </c>
      <c r="G298" s="4">
        <f>ABS(PMT(Invoer!$B$7/12,360-C298+1,L297,0))</f>
        <v>0</v>
      </c>
      <c r="H298" s="4">
        <f t="shared" si="32"/>
        <v>0</v>
      </c>
      <c r="I298" s="4">
        <f t="shared" si="35"/>
        <v>0</v>
      </c>
      <c r="J298" s="4">
        <f t="shared" si="36"/>
        <v>0</v>
      </c>
      <c r="K298" s="4">
        <f t="shared" si="37"/>
        <v>0</v>
      </c>
      <c r="L298" s="4">
        <f t="shared" si="39"/>
        <v>0</v>
      </c>
    </row>
    <row r="299" spans="1:12" x14ac:dyDescent="0.25">
      <c r="A299" s="15">
        <f t="shared" si="38"/>
        <v>50771</v>
      </c>
      <c r="B299">
        <f t="shared" si="33"/>
        <v>25</v>
      </c>
      <c r="C299">
        <v>298</v>
      </c>
      <c r="D299" s="4">
        <f t="shared" si="34"/>
        <v>0</v>
      </c>
      <c r="F299" s="4">
        <f>L298*Invoer!$B$11/12</f>
        <v>0</v>
      </c>
      <c r="G299" s="4">
        <f>ABS(PMT(Invoer!$B$7/12,360-C299+1,L298,0))</f>
        <v>0</v>
      </c>
      <c r="H299" s="4">
        <f t="shared" si="32"/>
        <v>0</v>
      </c>
      <c r="I299" s="4">
        <f t="shared" si="35"/>
        <v>0</v>
      </c>
      <c r="J299" s="4">
        <f t="shared" si="36"/>
        <v>0</v>
      </c>
      <c r="K299" s="4">
        <f t="shared" si="37"/>
        <v>0</v>
      </c>
      <c r="L299" s="4">
        <f t="shared" si="39"/>
        <v>0</v>
      </c>
    </row>
    <row r="300" spans="1:12" x14ac:dyDescent="0.25">
      <c r="A300" s="15">
        <f t="shared" si="38"/>
        <v>50802</v>
      </c>
      <c r="B300">
        <f t="shared" si="33"/>
        <v>25</v>
      </c>
      <c r="C300">
        <v>299</v>
      </c>
      <c r="D300" s="4">
        <f t="shared" si="34"/>
        <v>0</v>
      </c>
      <c r="F300" s="4">
        <f>L299*Invoer!$B$11/12</f>
        <v>0</v>
      </c>
      <c r="G300" s="4">
        <f>ABS(PMT(Invoer!$B$7/12,360-C300+1,L299,0))</f>
        <v>0</v>
      </c>
      <c r="H300" s="4">
        <f t="shared" si="32"/>
        <v>0</v>
      </c>
      <c r="I300" s="4">
        <f t="shared" si="35"/>
        <v>0</v>
      </c>
      <c r="J300" s="4">
        <f t="shared" si="36"/>
        <v>0</v>
      </c>
      <c r="K300" s="4">
        <f t="shared" si="37"/>
        <v>0</v>
      </c>
      <c r="L300" s="4">
        <f t="shared" si="39"/>
        <v>0</v>
      </c>
    </row>
    <row r="301" spans="1:12" x14ac:dyDescent="0.25">
      <c r="A301" s="15">
        <f t="shared" si="38"/>
        <v>50830</v>
      </c>
      <c r="B301">
        <f t="shared" si="33"/>
        <v>25</v>
      </c>
      <c r="C301">
        <v>300</v>
      </c>
      <c r="D301" s="4">
        <f t="shared" si="34"/>
        <v>0</v>
      </c>
      <c r="F301" s="4">
        <f>L300*Invoer!$B$11/12</f>
        <v>0</v>
      </c>
      <c r="G301" s="4">
        <f>ABS(PMT(Invoer!$B$7/12,360-C301+1,L300,0))</f>
        <v>0</v>
      </c>
      <c r="H301" s="4">
        <f t="shared" si="32"/>
        <v>0</v>
      </c>
      <c r="I301" s="4">
        <f t="shared" si="35"/>
        <v>0</v>
      </c>
      <c r="J301" s="4">
        <f t="shared" si="36"/>
        <v>0</v>
      </c>
      <c r="K301" s="4">
        <f t="shared" si="37"/>
        <v>0</v>
      </c>
      <c r="L301" s="4">
        <f t="shared" si="39"/>
        <v>0</v>
      </c>
    </row>
    <row r="302" spans="1:12" x14ac:dyDescent="0.25">
      <c r="A302" s="15">
        <f t="shared" si="38"/>
        <v>50861</v>
      </c>
      <c r="B302">
        <f t="shared" si="33"/>
        <v>26</v>
      </c>
      <c r="C302">
        <v>301</v>
      </c>
      <c r="D302" s="4">
        <f t="shared" si="34"/>
        <v>0</v>
      </c>
      <c r="F302" s="4">
        <f>L301*Invoer!$B$12/12</f>
        <v>0</v>
      </c>
      <c r="G302" s="4">
        <f>ABS(PMT(Invoer!$B$7/12,360-C302+1,L301,0))</f>
        <v>0</v>
      </c>
      <c r="H302" s="4">
        <f t="shared" si="32"/>
        <v>0</v>
      </c>
      <c r="I302" s="4">
        <f t="shared" si="35"/>
        <v>0</v>
      </c>
      <c r="J302" s="4">
        <f t="shared" si="36"/>
        <v>0</v>
      </c>
      <c r="K302" s="4">
        <f t="shared" si="37"/>
        <v>0</v>
      </c>
      <c r="L302" s="4">
        <f t="shared" si="39"/>
        <v>0</v>
      </c>
    </row>
    <row r="303" spans="1:12" x14ac:dyDescent="0.25">
      <c r="A303" s="15">
        <f t="shared" si="38"/>
        <v>50891</v>
      </c>
      <c r="B303">
        <f t="shared" si="33"/>
        <v>26</v>
      </c>
      <c r="C303">
        <v>302</v>
      </c>
      <c r="D303" s="4">
        <f t="shared" si="34"/>
        <v>0</v>
      </c>
      <c r="F303" s="4">
        <f>L302*Invoer!$B$12/12</f>
        <v>0</v>
      </c>
      <c r="G303" s="4">
        <f>ABS(PMT(Invoer!$B$7/12,360-C303+1,L302,0))</f>
        <v>0</v>
      </c>
      <c r="H303" s="4">
        <f t="shared" si="32"/>
        <v>0</v>
      </c>
      <c r="I303" s="4">
        <f t="shared" si="35"/>
        <v>0</v>
      </c>
      <c r="J303" s="4">
        <f t="shared" si="36"/>
        <v>0</v>
      </c>
      <c r="K303" s="4">
        <f t="shared" si="37"/>
        <v>0</v>
      </c>
      <c r="L303" s="4">
        <f t="shared" si="39"/>
        <v>0</v>
      </c>
    </row>
    <row r="304" spans="1:12" x14ac:dyDescent="0.25">
      <c r="A304" s="15">
        <f t="shared" si="38"/>
        <v>50922</v>
      </c>
      <c r="B304">
        <f t="shared" si="33"/>
        <v>26</v>
      </c>
      <c r="C304">
        <v>303</v>
      </c>
      <c r="D304" s="4">
        <f t="shared" si="34"/>
        <v>0</v>
      </c>
      <c r="F304" s="4">
        <f>L303*Invoer!$B$12/12</f>
        <v>0</v>
      </c>
      <c r="G304" s="4">
        <f>ABS(PMT(Invoer!$B$7/12,360-C304+1,L303,0))</f>
        <v>0</v>
      </c>
      <c r="H304" s="4">
        <f t="shared" si="32"/>
        <v>0</v>
      </c>
      <c r="I304" s="4">
        <f t="shared" si="35"/>
        <v>0</v>
      </c>
      <c r="J304" s="4">
        <f t="shared" si="36"/>
        <v>0</v>
      </c>
      <c r="K304" s="4">
        <f t="shared" si="37"/>
        <v>0</v>
      </c>
      <c r="L304" s="4">
        <f t="shared" si="39"/>
        <v>0</v>
      </c>
    </row>
    <row r="305" spans="1:12" x14ac:dyDescent="0.25">
      <c r="A305" s="15">
        <f t="shared" si="38"/>
        <v>50952</v>
      </c>
      <c r="B305">
        <f t="shared" si="33"/>
        <v>26</v>
      </c>
      <c r="C305">
        <v>304</v>
      </c>
      <c r="D305" s="4">
        <f t="shared" si="34"/>
        <v>0</v>
      </c>
      <c r="F305" s="4">
        <f>L304*Invoer!$B$12/12</f>
        <v>0</v>
      </c>
      <c r="G305" s="4">
        <f>ABS(PMT(Invoer!$B$7/12,360-C305+1,L304,0))</f>
        <v>0</v>
      </c>
      <c r="H305" s="4">
        <f t="shared" si="32"/>
        <v>0</v>
      </c>
      <c r="I305" s="4">
        <f t="shared" si="35"/>
        <v>0</v>
      </c>
      <c r="J305" s="4">
        <f t="shared" si="36"/>
        <v>0</v>
      </c>
      <c r="K305" s="4">
        <f t="shared" si="37"/>
        <v>0</v>
      </c>
      <c r="L305" s="4">
        <f t="shared" si="39"/>
        <v>0</v>
      </c>
    </row>
    <row r="306" spans="1:12" x14ac:dyDescent="0.25">
      <c r="A306" s="15">
        <f t="shared" si="38"/>
        <v>50983</v>
      </c>
      <c r="B306">
        <f t="shared" si="33"/>
        <v>26</v>
      </c>
      <c r="C306">
        <v>305</v>
      </c>
      <c r="D306" s="4">
        <f t="shared" si="34"/>
        <v>0</v>
      </c>
      <c r="F306" s="4">
        <f>L305*Invoer!$B$12/12</f>
        <v>0</v>
      </c>
      <c r="G306" s="4">
        <f>ABS(PMT(Invoer!$B$7/12,360-C306+1,L305,0))</f>
        <v>0</v>
      </c>
      <c r="H306" s="4">
        <f t="shared" si="32"/>
        <v>0</v>
      </c>
      <c r="I306" s="4">
        <f t="shared" si="35"/>
        <v>0</v>
      </c>
      <c r="J306" s="4">
        <f t="shared" si="36"/>
        <v>0</v>
      </c>
      <c r="K306" s="4">
        <f t="shared" si="37"/>
        <v>0</v>
      </c>
      <c r="L306" s="4">
        <f t="shared" si="39"/>
        <v>0</v>
      </c>
    </row>
    <row r="307" spans="1:12" x14ac:dyDescent="0.25">
      <c r="A307" s="15">
        <f t="shared" si="38"/>
        <v>51014</v>
      </c>
      <c r="B307">
        <f t="shared" si="33"/>
        <v>26</v>
      </c>
      <c r="C307">
        <v>306</v>
      </c>
      <c r="D307" s="4">
        <f t="shared" si="34"/>
        <v>0</v>
      </c>
      <c r="F307" s="4">
        <f>L306*Invoer!$B$12/12</f>
        <v>0</v>
      </c>
      <c r="G307" s="4">
        <f>ABS(PMT(Invoer!$B$7/12,360-C307+1,L306,0))</f>
        <v>0</v>
      </c>
      <c r="H307" s="4">
        <f t="shared" si="32"/>
        <v>0</v>
      </c>
      <c r="I307" s="4">
        <f t="shared" si="35"/>
        <v>0</v>
      </c>
      <c r="J307" s="4">
        <f t="shared" si="36"/>
        <v>0</v>
      </c>
      <c r="K307" s="4">
        <f t="shared" si="37"/>
        <v>0</v>
      </c>
      <c r="L307" s="4">
        <f t="shared" si="39"/>
        <v>0</v>
      </c>
    </row>
    <row r="308" spans="1:12" x14ac:dyDescent="0.25">
      <c r="A308" s="15">
        <f t="shared" si="38"/>
        <v>51044</v>
      </c>
      <c r="B308">
        <f t="shared" si="33"/>
        <v>26</v>
      </c>
      <c r="C308">
        <v>307</v>
      </c>
      <c r="D308" s="4">
        <f t="shared" si="34"/>
        <v>0</v>
      </c>
      <c r="F308" s="4">
        <f>L307*Invoer!$B$12/12</f>
        <v>0</v>
      </c>
      <c r="G308" s="4">
        <f>ABS(PMT(Invoer!$B$7/12,360-C308+1,L307,0))</f>
        <v>0</v>
      </c>
      <c r="H308" s="4">
        <f t="shared" si="32"/>
        <v>0</v>
      </c>
      <c r="I308" s="4">
        <f t="shared" si="35"/>
        <v>0</v>
      </c>
      <c r="J308" s="4">
        <f t="shared" si="36"/>
        <v>0</v>
      </c>
      <c r="K308" s="4">
        <f t="shared" si="37"/>
        <v>0</v>
      </c>
      <c r="L308" s="4">
        <f t="shared" si="39"/>
        <v>0</v>
      </c>
    </row>
    <row r="309" spans="1:12" x14ac:dyDescent="0.25">
      <c r="A309" s="15">
        <f t="shared" si="38"/>
        <v>51075</v>
      </c>
      <c r="B309">
        <f t="shared" si="33"/>
        <v>26</v>
      </c>
      <c r="C309">
        <v>308</v>
      </c>
      <c r="D309" s="4">
        <f t="shared" si="34"/>
        <v>0</v>
      </c>
      <c r="F309" s="4">
        <f>L308*Invoer!$B$12/12</f>
        <v>0</v>
      </c>
      <c r="G309" s="4">
        <f>ABS(PMT(Invoer!$B$7/12,360-C309+1,L308,0))</f>
        <v>0</v>
      </c>
      <c r="H309" s="4">
        <f t="shared" si="32"/>
        <v>0</v>
      </c>
      <c r="I309" s="4">
        <f t="shared" si="35"/>
        <v>0</v>
      </c>
      <c r="J309" s="4">
        <f t="shared" si="36"/>
        <v>0</v>
      </c>
      <c r="K309" s="4">
        <f t="shared" si="37"/>
        <v>0</v>
      </c>
      <c r="L309" s="4">
        <f t="shared" si="39"/>
        <v>0</v>
      </c>
    </row>
    <row r="310" spans="1:12" x14ac:dyDescent="0.25">
      <c r="A310" s="15">
        <f t="shared" si="38"/>
        <v>51105</v>
      </c>
      <c r="B310">
        <f t="shared" si="33"/>
        <v>26</v>
      </c>
      <c r="C310">
        <v>309</v>
      </c>
      <c r="D310" s="4">
        <f t="shared" si="34"/>
        <v>0</v>
      </c>
      <c r="F310" s="4">
        <f>L309*Invoer!$B$12/12</f>
        <v>0</v>
      </c>
      <c r="G310" s="4">
        <f>ABS(PMT(Invoer!$B$7/12,360-C310+1,L309,0))</f>
        <v>0</v>
      </c>
      <c r="H310" s="4">
        <f t="shared" si="32"/>
        <v>0</v>
      </c>
      <c r="I310" s="4">
        <f t="shared" si="35"/>
        <v>0</v>
      </c>
      <c r="J310" s="4">
        <f t="shared" si="36"/>
        <v>0</v>
      </c>
      <c r="K310" s="4">
        <f t="shared" si="37"/>
        <v>0</v>
      </c>
      <c r="L310" s="4">
        <f t="shared" si="39"/>
        <v>0</v>
      </c>
    </row>
    <row r="311" spans="1:12" x14ac:dyDescent="0.25">
      <c r="A311" s="15">
        <f t="shared" si="38"/>
        <v>51136</v>
      </c>
      <c r="B311">
        <f t="shared" si="33"/>
        <v>26</v>
      </c>
      <c r="C311">
        <v>310</v>
      </c>
      <c r="D311" s="4">
        <f t="shared" si="34"/>
        <v>0</v>
      </c>
      <c r="F311" s="4">
        <f>L310*Invoer!$B$12/12</f>
        <v>0</v>
      </c>
      <c r="G311" s="4">
        <f>ABS(PMT(Invoer!$B$7/12,360-C311+1,L310,0))</f>
        <v>0</v>
      </c>
      <c r="H311" s="4">
        <f t="shared" si="32"/>
        <v>0</v>
      </c>
      <c r="I311" s="4">
        <f t="shared" si="35"/>
        <v>0</v>
      </c>
      <c r="J311" s="4">
        <f t="shared" si="36"/>
        <v>0</v>
      </c>
      <c r="K311" s="4">
        <f t="shared" si="37"/>
        <v>0</v>
      </c>
      <c r="L311" s="4">
        <f t="shared" si="39"/>
        <v>0</v>
      </c>
    </row>
    <row r="312" spans="1:12" x14ac:dyDescent="0.25">
      <c r="A312" s="15">
        <f t="shared" si="38"/>
        <v>51167</v>
      </c>
      <c r="B312">
        <f t="shared" si="33"/>
        <v>26</v>
      </c>
      <c r="C312">
        <v>311</v>
      </c>
      <c r="D312" s="4">
        <f t="shared" si="34"/>
        <v>0</v>
      </c>
      <c r="F312" s="4">
        <f>L311*Invoer!$B$12/12</f>
        <v>0</v>
      </c>
      <c r="G312" s="4">
        <f>ABS(PMT(Invoer!$B$7/12,360-C312+1,L311,0))</f>
        <v>0</v>
      </c>
      <c r="H312" s="4">
        <f t="shared" si="32"/>
        <v>0</v>
      </c>
      <c r="I312" s="4">
        <f t="shared" si="35"/>
        <v>0</v>
      </c>
      <c r="J312" s="4">
        <f t="shared" si="36"/>
        <v>0</v>
      </c>
      <c r="K312" s="4">
        <f t="shared" si="37"/>
        <v>0</v>
      </c>
      <c r="L312" s="4">
        <f t="shared" si="39"/>
        <v>0</v>
      </c>
    </row>
    <row r="313" spans="1:12" x14ac:dyDescent="0.25">
      <c r="A313" s="15">
        <f t="shared" si="38"/>
        <v>51196</v>
      </c>
      <c r="B313">
        <f t="shared" si="33"/>
        <v>26</v>
      </c>
      <c r="C313">
        <v>312</v>
      </c>
      <c r="D313" s="4">
        <f t="shared" si="34"/>
        <v>0</v>
      </c>
      <c r="F313" s="4">
        <f>L312*Invoer!$B$12/12</f>
        <v>0</v>
      </c>
      <c r="G313" s="4">
        <f>ABS(PMT(Invoer!$B$7/12,360-C313+1,L312,0))</f>
        <v>0</v>
      </c>
      <c r="H313" s="4">
        <f t="shared" si="32"/>
        <v>0</v>
      </c>
      <c r="I313" s="4">
        <f t="shared" si="35"/>
        <v>0</v>
      </c>
      <c r="J313" s="4">
        <f t="shared" si="36"/>
        <v>0</v>
      </c>
      <c r="K313" s="4">
        <f t="shared" si="37"/>
        <v>0</v>
      </c>
      <c r="L313" s="4">
        <f t="shared" si="39"/>
        <v>0</v>
      </c>
    </row>
    <row r="314" spans="1:12" x14ac:dyDescent="0.25">
      <c r="A314" s="15">
        <f t="shared" si="38"/>
        <v>51227</v>
      </c>
      <c r="B314">
        <f t="shared" si="33"/>
        <v>27</v>
      </c>
      <c r="C314">
        <v>313</v>
      </c>
      <c r="D314" s="4">
        <f t="shared" si="34"/>
        <v>0</v>
      </c>
      <c r="F314" s="4">
        <f>L313*Invoer!$B$12/12</f>
        <v>0</v>
      </c>
      <c r="G314" s="4">
        <f>ABS(PMT(Invoer!$B$7/12,360-C314+1,L313,0))</f>
        <v>0</v>
      </c>
      <c r="H314" s="4">
        <f t="shared" si="32"/>
        <v>0</v>
      </c>
      <c r="I314" s="4">
        <f t="shared" si="35"/>
        <v>0</v>
      </c>
      <c r="J314" s="4">
        <f t="shared" si="36"/>
        <v>0</v>
      </c>
      <c r="K314" s="4">
        <f t="shared" si="37"/>
        <v>0</v>
      </c>
      <c r="L314" s="4">
        <f t="shared" si="39"/>
        <v>0</v>
      </c>
    </row>
    <row r="315" spans="1:12" x14ac:dyDescent="0.25">
      <c r="A315" s="15">
        <f t="shared" si="38"/>
        <v>51257</v>
      </c>
      <c r="B315">
        <f t="shared" si="33"/>
        <v>27</v>
      </c>
      <c r="C315">
        <v>314</v>
      </c>
      <c r="D315" s="4">
        <f t="shared" si="34"/>
        <v>0</v>
      </c>
      <c r="F315" s="4">
        <f>L314*Invoer!$B$12/12</f>
        <v>0</v>
      </c>
      <c r="G315" s="4">
        <f>ABS(PMT(Invoer!$B$7/12,360-C315+1,L314,0))</f>
        <v>0</v>
      </c>
      <c r="H315" s="4">
        <f t="shared" si="32"/>
        <v>0</v>
      </c>
      <c r="I315" s="4">
        <f t="shared" si="35"/>
        <v>0</v>
      </c>
      <c r="J315" s="4">
        <f t="shared" si="36"/>
        <v>0</v>
      </c>
      <c r="K315" s="4">
        <f t="shared" si="37"/>
        <v>0</v>
      </c>
      <c r="L315" s="4">
        <f t="shared" si="39"/>
        <v>0</v>
      </c>
    </row>
    <row r="316" spans="1:12" x14ac:dyDescent="0.25">
      <c r="A316" s="15">
        <f t="shared" si="38"/>
        <v>51288</v>
      </c>
      <c r="B316">
        <f t="shared" si="33"/>
        <v>27</v>
      </c>
      <c r="C316">
        <v>315</v>
      </c>
      <c r="D316" s="4">
        <f t="shared" si="34"/>
        <v>0</v>
      </c>
      <c r="F316" s="4">
        <f>L315*Invoer!$B$12/12</f>
        <v>0</v>
      </c>
      <c r="G316" s="4">
        <f>ABS(PMT(Invoer!$B$7/12,360-C316+1,L315,0))</f>
        <v>0</v>
      </c>
      <c r="H316" s="4">
        <f t="shared" si="32"/>
        <v>0</v>
      </c>
      <c r="I316" s="4">
        <f t="shared" si="35"/>
        <v>0</v>
      </c>
      <c r="J316" s="4">
        <f t="shared" si="36"/>
        <v>0</v>
      </c>
      <c r="K316" s="4">
        <f t="shared" si="37"/>
        <v>0</v>
      </c>
      <c r="L316" s="4">
        <f t="shared" si="39"/>
        <v>0</v>
      </c>
    </row>
    <row r="317" spans="1:12" x14ac:dyDescent="0.25">
      <c r="A317" s="15">
        <f t="shared" si="38"/>
        <v>51318</v>
      </c>
      <c r="B317">
        <f t="shared" si="33"/>
        <v>27</v>
      </c>
      <c r="C317">
        <v>316</v>
      </c>
      <c r="D317" s="4">
        <f t="shared" si="34"/>
        <v>0</v>
      </c>
      <c r="F317" s="4">
        <f>L316*Invoer!$B$12/12</f>
        <v>0</v>
      </c>
      <c r="G317" s="4">
        <f>ABS(PMT(Invoer!$B$7/12,360-C317+1,L316,0))</f>
        <v>0</v>
      </c>
      <c r="H317" s="4">
        <f t="shared" si="32"/>
        <v>0</v>
      </c>
      <c r="I317" s="4">
        <f t="shared" si="35"/>
        <v>0</v>
      </c>
      <c r="J317" s="4">
        <f t="shared" si="36"/>
        <v>0</v>
      </c>
      <c r="K317" s="4">
        <f t="shared" si="37"/>
        <v>0</v>
      </c>
      <c r="L317" s="4">
        <f t="shared" si="39"/>
        <v>0</v>
      </c>
    </row>
    <row r="318" spans="1:12" x14ac:dyDescent="0.25">
      <c r="A318" s="15">
        <f t="shared" si="38"/>
        <v>51349</v>
      </c>
      <c r="B318">
        <f t="shared" si="33"/>
        <v>27</v>
      </c>
      <c r="C318">
        <v>317</v>
      </c>
      <c r="D318" s="4">
        <f t="shared" si="34"/>
        <v>0</v>
      </c>
      <c r="F318" s="4">
        <f>L317*Invoer!$B$12/12</f>
        <v>0</v>
      </c>
      <c r="G318" s="4">
        <f>ABS(PMT(Invoer!$B$7/12,360-C318+1,L317,0))</f>
        <v>0</v>
      </c>
      <c r="H318" s="4">
        <f t="shared" si="32"/>
        <v>0</v>
      </c>
      <c r="I318" s="4">
        <f t="shared" si="35"/>
        <v>0</v>
      </c>
      <c r="J318" s="4">
        <f t="shared" si="36"/>
        <v>0</v>
      </c>
      <c r="K318" s="4">
        <f t="shared" si="37"/>
        <v>0</v>
      </c>
      <c r="L318" s="4">
        <f t="shared" si="39"/>
        <v>0</v>
      </c>
    </row>
    <row r="319" spans="1:12" x14ac:dyDescent="0.25">
      <c r="A319" s="15">
        <f t="shared" si="38"/>
        <v>51380</v>
      </c>
      <c r="B319">
        <f t="shared" si="33"/>
        <v>27</v>
      </c>
      <c r="C319">
        <v>318</v>
      </c>
      <c r="D319" s="4">
        <f t="shared" si="34"/>
        <v>0</v>
      </c>
      <c r="F319" s="4">
        <f>L318*Invoer!$B$12/12</f>
        <v>0</v>
      </c>
      <c r="G319" s="4">
        <f>ABS(PMT(Invoer!$B$7/12,360-C319+1,L318,0))</f>
        <v>0</v>
      </c>
      <c r="H319" s="4">
        <f t="shared" si="32"/>
        <v>0</v>
      </c>
      <c r="I319" s="4">
        <f t="shared" si="35"/>
        <v>0</v>
      </c>
      <c r="J319" s="4">
        <f t="shared" si="36"/>
        <v>0</v>
      </c>
      <c r="K319" s="4">
        <f t="shared" si="37"/>
        <v>0</v>
      </c>
      <c r="L319" s="4">
        <f t="shared" si="39"/>
        <v>0</v>
      </c>
    </row>
    <row r="320" spans="1:12" x14ac:dyDescent="0.25">
      <c r="A320" s="15">
        <f t="shared" si="38"/>
        <v>51410</v>
      </c>
      <c r="B320">
        <f t="shared" si="33"/>
        <v>27</v>
      </c>
      <c r="C320">
        <v>319</v>
      </c>
      <c r="D320" s="4">
        <f t="shared" si="34"/>
        <v>0</v>
      </c>
      <c r="F320" s="4">
        <f>L319*Invoer!$B$12/12</f>
        <v>0</v>
      </c>
      <c r="G320" s="4">
        <f>ABS(PMT(Invoer!$B$7/12,360-C320+1,L319,0))</f>
        <v>0</v>
      </c>
      <c r="H320" s="4">
        <f t="shared" si="32"/>
        <v>0</v>
      </c>
      <c r="I320" s="4">
        <f t="shared" si="35"/>
        <v>0</v>
      </c>
      <c r="J320" s="4">
        <f t="shared" si="36"/>
        <v>0</v>
      </c>
      <c r="K320" s="4">
        <f t="shared" si="37"/>
        <v>0</v>
      </c>
      <c r="L320" s="4">
        <f t="shared" si="39"/>
        <v>0</v>
      </c>
    </row>
    <row r="321" spans="1:12" x14ac:dyDescent="0.25">
      <c r="A321" s="15">
        <f t="shared" si="38"/>
        <v>51441</v>
      </c>
      <c r="B321">
        <f t="shared" si="33"/>
        <v>27</v>
      </c>
      <c r="C321">
        <v>320</v>
      </c>
      <c r="D321" s="4">
        <f t="shared" si="34"/>
        <v>0</v>
      </c>
      <c r="F321" s="4">
        <f>L320*Invoer!$B$12/12</f>
        <v>0</v>
      </c>
      <c r="G321" s="4">
        <f>ABS(PMT(Invoer!$B$7/12,360-C321+1,L320,0))</f>
        <v>0</v>
      </c>
      <c r="H321" s="4">
        <f t="shared" si="32"/>
        <v>0</v>
      </c>
      <c r="I321" s="4">
        <f t="shared" si="35"/>
        <v>0</v>
      </c>
      <c r="J321" s="4">
        <f t="shared" si="36"/>
        <v>0</v>
      </c>
      <c r="K321" s="4">
        <f t="shared" si="37"/>
        <v>0</v>
      </c>
      <c r="L321" s="4">
        <f t="shared" si="39"/>
        <v>0</v>
      </c>
    </row>
    <row r="322" spans="1:12" x14ac:dyDescent="0.25">
      <c r="A322" s="15">
        <f t="shared" si="38"/>
        <v>51471</v>
      </c>
      <c r="B322">
        <f t="shared" si="33"/>
        <v>27</v>
      </c>
      <c r="C322">
        <v>321</v>
      </c>
      <c r="D322" s="4">
        <f t="shared" si="34"/>
        <v>0</v>
      </c>
      <c r="F322" s="4">
        <f>L321*Invoer!$B$12/12</f>
        <v>0</v>
      </c>
      <c r="G322" s="4">
        <f>ABS(PMT(Invoer!$B$7/12,360-C322+1,L321,0))</f>
        <v>0</v>
      </c>
      <c r="H322" s="4">
        <f t="shared" ref="H322:H361" si="40">IF(F322-(Eigenwoningforfait/12)&lt;=0,0,(F322-(Eigenwoningforfait/12))*Belastingpercentage)</f>
        <v>0</v>
      </c>
      <c r="I322" s="4">
        <f t="shared" si="35"/>
        <v>0</v>
      </c>
      <c r="J322" s="4">
        <f t="shared" si="36"/>
        <v>0</v>
      </c>
      <c r="K322" s="4">
        <f t="shared" si="37"/>
        <v>0</v>
      </c>
      <c r="L322" s="4">
        <f t="shared" si="39"/>
        <v>0</v>
      </c>
    </row>
    <row r="323" spans="1:12" x14ac:dyDescent="0.25">
      <c r="A323" s="15">
        <f t="shared" si="38"/>
        <v>51502</v>
      </c>
      <c r="B323">
        <f t="shared" ref="B323:B361" si="41">CEILING(C323/12,1)</f>
        <v>27</v>
      </c>
      <c r="C323">
        <v>322</v>
      </c>
      <c r="D323" s="4">
        <f t="shared" ref="D323:D361" si="42">G323-F323</f>
        <v>0</v>
      </c>
      <c r="F323" s="4">
        <f>L322*Invoer!$B$12/12</f>
        <v>0</v>
      </c>
      <c r="G323" s="4">
        <f>ABS(PMT(Invoer!$B$7/12,360-C323+1,L322,0))</f>
        <v>0</v>
      </c>
      <c r="H323" s="4">
        <f t="shared" si="40"/>
        <v>0</v>
      </c>
      <c r="I323" s="4">
        <f t="shared" ref="I323:I361" si="43">G323-H323</f>
        <v>0</v>
      </c>
      <c r="J323" s="4">
        <f t="shared" ref="J323:J361" si="44">SUM(E323,G323)</f>
        <v>0</v>
      </c>
      <c r="K323" s="4">
        <f t="shared" ref="K323:K361" si="45">J323-H323</f>
        <v>0</v>
      </c>
      <c r="L323" s="4">
        <f t="shared" si="39"/>
        <v>0</v>
      </c>
    </row>
    <row r="324" spans="1:12" x14ac:dyDescent="0.25">
      <c r="A324" s="15">
        <f t="shared" ref="A324:A361" si="46">DATE(YEAR(A323),MONTH(A323)+1,DAY(A323))</f>
        <v>51533</v>
      </c>
      <c r="B324">
        <f t="shared" si="41"/>
        <v>27</v>
      </c>
      <c r="C324">
        <v>323</v>
      </c>
      <c r="D324" s="4">
        <f t="shared" si="42"/>
        <v>0</v>
      </c>
      <c r="F324" s="4">
        <f>L323*Invoer!$B$12/12</f>
        <v>0</v>
      </c>
      <c r="G324" s="4">
        <f>ABS(PMT(Invoer!$B$7/12,360-C324+1,L323,0))</f>
        <v>0</v>
      </c>
      <c r="H324" s="4">
        <f t="shared" si="40"/>
        <v>0</v>
      </c>
      <c r="I324" s="4">
        <f t="shared" si="43"/>
        <v>0</v>
      </c>
      <c r="J324" s="4">
        <f t="shared" si="44"/>
        <v>0</v>
      </c>
      <c r="K324" s="4">
        <f t="shared" si="45"/>
        <v>0</v>
      </c>
      <c r="L324" s="4">
        <f t="shared" ref="L324:L361" si="47">L323-D324-E324</f>
        <v>0</v>
      </c>
    </row>
    <row r="325" spans="1:12" x14ac:dyDescent="0.25">
      <c r="A325" s="15">
        <f t="shared" si="46"/>
        <v>51561</v>
      </c>
      <c r="B325">
        <f t="shared" si="41"/>
        <v>27</v>
      </c>
      <c r="C325">
        <v>324</v>
      </c>
      <c r="D325" s="4">
        <f t="shared" si="42"/>
        <v>0</v>
      </c>
      <c r="F325" s="4">
        <f>L324*Invoer!$B$12/12</f>
        <v>0</v>
      </c>
      <c r="G325" s="4">
        <f>ABS(PMT(Invoer!$B$7/12,360-C325+1,L324,0))</f>
        <v>0</v>
      </c>
      <c r="H325" s="4">
        <f t="shared" si="40"/>
        <v>0</v>
      </c>
      <c r="I325" s="4">
        <f t="shared" si="43"/>
        <v>0</v>
      </c>
      <c r="J325" s="4">
        <f t="shared" si="44"/>
        <v>0</v>
      </c>
      <c r="K325" s="4">
        <f t="shared" si="45"/>
        <v>0</v>
      </c>
      <c r="L325" s="4">
        <f t="shared" si="47"/>
        <v>0</v>
      </c>
    </row>
    <row r="326" spans="1:12" x14ac:dyDescent="0.25">
      <c r="A326" s="15">
        <f t="shared" si="46"/>
        <v>51592</v>
      </c>
      <c r="B326">
        <f t="shared" si="41"/>
        <v>28</v>
      </c>
      <c r="C326">
        <v>325</v>
      </c>
      <c r="D326" s="4">
        <f t="shared" si="42"/>
        <v>0</v>
      </c>
      <c r="F326" s="4">
        <f>L325*Invoer!$B$12/12</f>
        <v>0</v>
      </c>
      <c r="G326" s="4">
        <f>ABS(PMT(Invoer!$B$7/12,360-C326+1,L325,0))</f>
        <v>0</v>
      </c>
      <c r="H326" s="4">
        <f t="shared" si="40"/>
        <v>0</v>
      </c>
      <c r="I326" s="4">
        <f t="shared" si="43"/>
        <v>0</v>
      </c>
      <c r="J326" s="4">
        <f t="shared" si="44"/>
        <v>0</v>
      </c>
      <c r="K326" s="4">
        <f t="shared" si="45"/>
        <v>0</v>
      </c>
      <c r="L326" s="4">
        <f t="shared" si="47"/>
        <v>0</v>
      </c>
    </row>
    <row r="327" spans="1:12" x14ac:dyDescent="0.25">
      <c r="A327" s="15">
        <f t="shared" si="46"/>
        <v>51622</v>
      </c>
      <c r="B327">
        <f t="shared" si="41"/>
        <v>28</v>
      </c>
      <c r="C327">
        <v>326</v>
      </c>
      <c r="D327" s="4">
        <f t="shared" si="42"/>
        <v>0</v>
      </c>
      <c r="F327" s="4">
        <f>L326*Invoer!$B$12/12</f>
        <v>0</v>
      </c>
      <c r="G327" s="4">
        <f>ABS(PMT(Invoer!$B$7/12,360-C327+1,L326,0))</f>
        <v>0</v>
      </c>
      <c r="H327" s="4">
        <f t="shared" si="40"/>
        <v>0</v>
      </c>
      <c r="I327" s="4">
        <f t="shared" si="43"/>
        <v>0</v>
      </c>
      <c r="J327" s="4">
        <f t="shared" si="44"/>
        <v>0</v>
      </c>
      <c r="K327" s="4">
        <f t="shared" si="45"/>
        <v>0</v>
      </c>
      <c r="L327" s="4">
        <f t="shared" si="47"/>
        <v>0</v>
      </c>
    </row>
    <row r="328" spans="1:12" x14ac:dyDescent="0.25">
      <c r="A328" s="15">
        <f t="shared" si="46"/>
        <v>51653</v>
      </c>
      <c r="B328">
        <f t="shared" si="41"/>
        <v>28</v>
      </c>
      <c r="C328">
        <v>327</v>
      </c>
      <c r="D328" s="4">
        <f t="shared" si="42"/>
        <v>0</v>
      </c>
      <c r="F328" s="4">
        <f>L327*Invoer!$B$12/12</f>
        <v>0</v>
      </c>
      <c r="G328" s="4">
        <f>ABS(PMT(Invoer!$B$7/12,360-C328+1,L327,0))</f>
        <v>0</v>
      </c>
      <c r="H328" s="4">
        <f t="shared" si="40"/>
        <v>0</v>
      </c>
      <c r="I328" s="4">
        <f t="shared" si="43"/>
        <v>0</v>
      </c>
      <c r="J328" s="4">
        <f t="shared" si="44"/>
        <v>0</v>
      </c>
      <c r="K328" s="4">
        <f t="shared" si="45"/>
        <v>0</v>
      </c>
      <c r="L328" s="4">
        <f t="shared" si="47"/>
        <v>0</v>
      </c>
    </row>
    <row r="329" spans="1:12" x14ac:dyDescent="0.25">
      <c r="A329" s="15">
        <f t="shared" si="46"/>
        <v>51683</v>
      </c>
      <c r="B329">
        <f t="shared" si="41"/>
        <v>28</v>
      </c>
      <c r="C329">
        <v>328</v>
      </c>
      <c r="D329" s="4">
        <f t="shared" si="42"/>
        <v>0</v>
      </c>
      <c r="F329" s="4">
        <f>L328*Invoer!$B$12/12</f>
        <v>0</v>
      </c>
      <c r="G329" s="4">
        <f>ABS(PMT(Invoer!$B$7/12,360-C329+1,L328,0))</f>
        <v>0</v>
      </c>
      <c r="H329" s="4">
        <f t="shared" si="40"/>
        <v>0</v>
      </c>
      <c r="I329" s="4">
        <f t="shared" si="43"/>
        <v>0</v>
      </c>
      <c r="J329" s="4">
        <f t="shared" si="44"/>
        <v>0</v>
      </c>
      <c r="K329" s="4">
        <f t="shared" si="45"/>
        <v>0</v>
      </c>
      <c r="L329" s="4">
        <f t="shared" si="47"/>
        <v>0</v>
      </c>
    </row>
    <row r="330" spans="1:12" x14ac:dyDescent="0.25">
      <c r="A330" s="15">
        <f t="shared" si="46"/>
        <v>51714</v>
      </c>
      <c r="B330">
        <f t="shared" si="41"/>
        <v>28</v>
      </c>
      <c r="C330">
        <v>329</v>
      </c>
      <c r="D330" s="4">
        <f t="shared" si="42"/>
        <v>0</v>
      </c>
      <c r="F330" s="4">
        <f>L329*Invoer!$B$12/12</f>
        <v>0</v>
      </c>
      <c r="G330" s="4">
        <f>ABS(PMT(Invoer!$B$7/12,360-C330+1,L329,0))</f>
        <v>0</v>
      </c>
      <c r="H330" s="4">
        <f t="shared" si="40"/>
        <v>0</v>
      </c>
      <c r="I330" s="4">
        <f t="shared" si="43"/>
        <v>0</v>
      </c>
      <c r="J330" s="4">
        <f t="shared" si="44"/>
        <v>0</v>
      </c>
      <c r="K330" s="4">
        <f t="shared" si="45"/>
        <v>0</v>
      </c>
      <c r="L330" s="4">
        <f t="shared" si="47"/>
        <v>0</v>
      </c>
    </row>
    <row r="331" spans="1:12" x14ac:dyDescent="0.25">
      <c r="A331" s="15">
        <f t="shared" si="46"/>
        <v>51745</v>
      </c>
      <c r="B331">
        <f t="shared" si="41"/>
        <v>28</v>
      </c>
      <c r="C331">
        <v>330</v>
      </c>
      <c r="D331" s="4">
        <f t="shared" si="42"/>
        <v>0</v>
      </c>
      <c r="F331" s="4">
        <f>L330*Invoer!$B$12/12</f>
        <v>0</v>
      </c>
      <c r="G331" s="4">
        <f>ABS(PMT(Invoer!$B$7/12,360-C331+1,L330,0))</f>
        <v>0</v>
      </c>
      <c r="H331" s="4">
        <f t="shared" si="40"/>
        <v>0</v>
      </c>
      <c r="I331" s="4">
        <f t="shared" si="43"/>
        <v>0</v>
      </c>
      <c r="J331" s="4">
        <f t="shared" si="44"/>
        <v>0</v>
      </c>
      <c r="K331" s="4">
        <f t="shared" si="45"/>
        <v>0</v>
      </c>
      <c r="L331" s="4">
        <f t="shared" si="47"/>
        <v>0</v>
      </c>
    </row>
    <row r="332" spans="1:12" x14ac:dyDescent="0.25">
      <c r="A332" s="15">
        <f t="shared" si="46"/>
        <v>51775</v>
      </c>
      <c r="B332">
        <f t="shared" si="41"/>
        <v>28</v>
      </c>
      <c r="C332">
        <v>331</v>
      </c>
      <c r="D332" s="4">
        <f t="shared" si="42"/>
        <v>0</v>
      </c>
      <c r="F332" s="4">
        <f>L331*Invoer!$B$12/12</f>
        <v>0</v>
      </c>
      <c r="G332" s="4">
        <f>ABS(PMT(Invoer!$B$7/12,360-C332+1,L331,0))</f>
        <v>0</v>
      </c>
      <c r="H332" s="4">
        <f t="shared" si="40"/>
        <v>0</v>
      </c>
      <c r="I332" s="4">
        <f t="shared" si="43"/>
        <v>0</v>
      </c>
      <c r="J332" s="4">
        <f t="shared" si="44"/>
        <v>0</v>
      </c>
      <c r="K332" s="4">
        <f t="shared" si="45"/>
        <v>0</v>
      </c>
      <c r="L332" s="4">
        <f t="shared" si="47"/>
        <v>0</v>
      </c>
    </row>
    <row r="333" spans="1:12" x14ac:dyDescent="0.25">
      <c r="A333" s="15">
        <f t="shared" si="46"/>
        <v>51806</v>
      </c>
      <c r="B333">
        <f t="shared" si="41"/>
        <v>28</v>
      </c>
      <c r="C333">
        <v>332</v>
      </c>
      <c r="D333" s="4">
        <f t="shared" si="42"/>
        <v>0</v>
      </c>
      <c r="F333" s="4">
        <f>L332*Invoer!$B$12/12</f>
        <v>0</v>
      </c>
      <c r="G333" s="4">
        <f>ABS(PMT(Invoer!$B$7/12,360-C333+1,L332,0))</f>
        <v>0</v>
      </c>
      <c r="H333" s="4">
        <f t="shared" si="40"/>
        <v>0</v>
      </c>
      <c r="I333" s="4">
        <f t="shared" si="43"/>
        <v>0</v>
      </c>
      <c r="J333" s="4">
        <f t="shared" si="44"/>
        <v>0</v>
      </c>
      <c r="K333" s="4">
        <f t="shared" si="45"/>
        <v>0</v>
      </c>
      <c r="L333" s="4">
        <f t="shared" si="47"/>
        <v>0</v>
      </c>
    </row>
    <row r="334" spans="1:12" x14ac:dyDescent="0.25">
      <c r="A334" s="15">
        <f t="shared" si="46"/>
        <v>51836</v>
      </c>
      <c r="B334">
        <f t="shared" si="41"/>
        <v>28</v>
      </c>
      <c r="C334">
        <v>333</v>
      </c>
      <c r="D334" s="4">
        <f t="shared" si="42"/>
        <v>0</v>
      </c>
      <c r="F334" s="4">
        <f>L333*Invoer!$B$12/12</f>
        <v>0</v>
      </c>
      <c r="G334" s="4">
        <f>ABS(PMT(Invoer!$B$7/12,360-C334+1,L333,0))</f>
        <v>0</v>
      </c>
      <c r="H334" s="4">
        <f t="shared" si="40"/>
        <v>0</v>
      </c>
      <c r="I334" s="4">
        <f t="shared" si="43"/>
        <v>0</v>
      </c>
      <c r="J334" s="4">
        <f t="shared" si="44"/>
        <v>0</v>
      </c>
      <c r="K334" s="4">
        <f t="shared" si="45"/>
        <v>0</v>
      </c>
      <c r="L334" s="4">
        <f t="shared" si="47"/>
        <v>0</v>
      </c>
    </row>
    <row r="335" spans="1:12" x14ac:dyDescent="0.25">
      <c r="A335" s="15">
        <f t="shared" si="46"/>
        <v>51867</v>
      </c>
      <c r="B335">
        <f t="shared" si="41"/>
        <v>28</v>
      </c>
      <c r="C335">
        <v>334</v>
      </c>
      <c r="D335" s="4">
        <f t="shared" si="42"/>
        <v>0</v>
      </c>
      <c r="F335" s="4">
        <f>L334*Invoer!$B$12/12</f>
        <v>0</v>
      </c>
      <c r="G335" s="4">
        <f>ABS(PMT(Invoer!$B$7/12,360-C335+1,L334,0))</f>
        <v>0</v>
      </c>
      <c r="H335" s="4">
        <f t="shared" si="40"/>
        <v>0</v>
      </c>
      <c r="I335" s="4">
        <f t="shared" si="43"/>
        <v>0</v>
      </c>
      <c r="J335" s="4">
        <f t="shared" si="44"/>
        <v>0</v>
      </c>
      <c r="K335" s="4">
        <f t="shared" si="45"/>
        <v>0</v>
      </c>
      <c r="L335" s="4">
        <f t="shared" si="47"/>
        <v>0</v>
      </c>
    </row>
    <row r="336" spans="1:12" x14ac:dyDescent="0.25">
      <c r="A336" s="15">
        <f t="shared" si="46"/>
        <v>51898</v>
      </c>
      <c r="B336">
        <f t="shared" si="41"/>
        <v>28</v>
      </c>
      <c r="C336">
        <v>335</v>
      </c>
      <c r="D336" s="4">
        <f t="shared" si="42"/>
        <v>0</v>
      </c>
      <c r="F336" s="4">
        <f>L335*Invoer!$B$12/12</f>
        <v>0</v>
      </c>
      <c r="G336" s="4">
        <f>ABS(PMT(Invoer!$B$7/12,360-C336+1,L335,0))</f>
        <v>0</v>
      </c>
      <c r="H336" s="4">
        <f t="shared" si="40"/>
        <v>0</v>
      </c>
      <c r="I336" s="4">
        <f t="shared" si="43"/>
        <v>0</v>
      </c>
      <c r="J336" s="4">
        <f t="shared" si="44"/>
        <v>0</v>
      </c>
      <c r="K336" s="4">
        <f t="shared" si="45"/>
        <v>0</v>
      </c>
      <c r="L336" s="4">
        <f t="shared" si="47"/>
        <v>0</v>
      </c>
    </row>
    <row r="337" spans="1:12" x14ac:dyDescent="0.25">
      <c r="A337" s="15">
        <f t="shared" si="46"/>
        <v>51926</v>
      </c>
      <c r="B337">
        <f t="shared" si="41"/>
        <v>28</v>
      </c>
      <c r="C337">
        <v>336</v>
      </c>
      <c r="D337" s="4">
        <f t="shared" si="42"/>
        <v>0</v>
      </c>
      <c r="F337" s="4">
        <f>L336*Invoer!$B$12/12</f>
        <v>0</v>
      </c>
      <c r="G337" s="4">
        <f>ABS(PMT(Invoer!$B$7/12,360-C337+1,L336,0))</f>
        <v>0</v>
      </c>
      <c r="H337" s="4">
        <f t="shared" si="40"/>
        <v>0</v>
      </c>
      <c r="I337" s="4">
        <f t="shared" si="43"/>
        <v>0</v>
      </c>
      <c r="J337" s="4">
        <f t="shared" si="44"/>
        <v>0</v>
      </c>
      <c r="K337" s="4">
        <f t="shared" si="45"/>
        <v>0</v>
      </c>
      <c r="L337" s="4">
        <f t="shared" si="47"/>
        <v>0</v>
      </c>
    </row>
    <row r="338" spans="1:12" x14ac:dyDescent="0.25">
      <c r="A338" s="15">
        <f t="shared" si="46"/>
        <v>51957</v>
      </c>
      <c r="B338">
        <f t="shared" si="41"/>
        <v>29</v>
      </c>
      <c r="C338">
        <v>337</v>
      </c>
      <c r="D338" s="4">
        <f t="shared" si="42"/>
        <v>0</v>
      </c>
      <c r="F338" s="4">
        <f>L337*Invoer!$B$12/12</f>
        <v>0</v>
      </c>
      <c r="G338" s="4">
        <f>ABS(PMT(Invoer!$B$7/12,360-C338+1,L337,0))</f>
        <v>0</v>
      </c>
      <c r="H338" s="4">
        <f t="shared" si="40"/>
        <v>0</v>
      </c>
      <c r="I338" s="4">
        <f t="shared" si="43"/>
        <v>0</v>
      </c>
      <c r="J338" s="4">
        <f t="shared" si="44"/>
        <v>0</v>
      </c>
      <c r="K338" s="4">
        <f t="shared" si="45"/>
        <v>0</v>
      </c>
      <c r="L338" s="4">
        <f t="shared" si="47"/>
        <v>0</v>
      </c>
    </row>
    <row r="339" spans="1:12" x14ac:dyDescent="0.25">
      <c r="A339" s="15">
        <f t="shared" si="46"/>
        <v>51987</v>
      </c>
      <c r="B339">
        <f t="shared" si="41"/>
        <v>29</v>
      </c>
      <c r="C339">
        <v>338</v>
      </c>
      <c r="D339" s="4">
        <f t="shared" si="42"/>
        <v>0</v>
      </c>
      <c r="F339" s="4">
        <f>L338*Invoer!$B$12/12</f>
        <v>0</v>
      </c>
      <c r="G339" s="4">
        <f>ABS(PMT(Invoer!$B$7/12,360-C339+1,L338,0))</f>
        <v>0</v>
      </c>
      <c r="H339" s="4">
        <f t="shared" si="40"/>
        <v>0</v>
      </c>
      <c r="I339" s="4">
        <f t="shared" si="43"/>
        <v>0</v>
      </c>
      <c r="J339" s="4">
        <f t="shared" si="44"/>
        <v>0</v>
      </c>
      <c r="K339" s="4">
        <f t="shared" si="45"/>
        <v>0</v>
      </c>
      <c r="L339" s="4">
        <f t="shared" si="47"/>
        <v>0</v>
      </c>
    </row>
    <row r="340" spans="1:12" x14ac:dyDescent="0.25">
      <c r="A340" s="15">
        <f t="shared" si="46"/>
        <v>52018</v>
      </c>
      <c r="B340">
        <f t="shared" si="41"/>
        <v>29</v>
      </c>
      <c r="C340">
        <v>339</v>
      </c>
      <c r="D340" s="4">
        <f t="shared" si="42"/>
        <v>0</v>
      </c>
      <c r="F340" s="4">
        <f>L339*Invoer!$B$12/12</f>
        <v>0</v>
      </c>
      <c r="G340" s="4">
        <f>ABS(PMT(Invoer!$B$7/12,360-C340+1,L339,0))</f>
        <v>0</v>
      </c>
      <c r="H340" s="4">
        <f t="shared" si="40"/>
        <v>0</v>
      </c>
      <c r="I340" s="4">
        <f t="shared" si="43"/>
        <v>0</v>
      </c>
      <c r="J340" s="4">
        <f t="shared" si="44"/>
        <v>0</v>
      </c>
      <c r="K340" s="4">
        <f t="shared" si="45"/>
        <v>0</v>
      </c>
      <c r="L340" s="4">
        <f t="shared" si="47"/>
        <v>0</v>
      </c>
    </row>
    <row r="341" spans="1:12" x14ac:dyDescent="0.25">
      <c r="A341" s="15">
        <f t="shared" si="46"/>
        <v>52048</v>
      </c>
      <c r="B341">
        <f t="shared" si="41"/>
        <v>29</v>
      </c>
      <c r="C341">
        <v>340</v>
      </c>
      <c r="D341" s="4">
        <f t="shared" si="42"/>
        <v>0</v>
      </c>
      <c r="F341" s="4">
        <f>L340*Invoer!$B$12/12</f>
        <v>0</v>
      </c>
      <c r="G341" s="4">
        <f>ABS(PMT(Invoer!$B$7/12,360-C341+1,L340,0))</f>
        <v>0</v>
      </c>
      <c r="H341" s="4">
        <f t="shared" si="40"/>
        <v>0</v>
      </c>
      <c r="I341" s="4">
        <f t="shared" si="43"/>
        <v>0</v>
      </c>
      <c r="J341" s="4">
        <f t="shared" si="44"/>
        <v>0</v>
      </c>
      <c r="K341" s="4">
        <f t="shared" si="45"/>
        <v>0</v>
      </c>
      <c r="L341" s="4">
        <f t="shared" si="47"/>
        <v>0</v>
      </c>
    </row>
    <row r="342" spans="1:12" x14ac:dyDescent="0.25">
      <c r="A342" s="15">
        <f t="shared" si="46"/>
        <v>52079</v>
      </c>
      <c r="B342">
        <f t="shared" si="41"/>
        <v>29</v>
      </c>
      <c r="C342">
        <v>341</v>
      </c>
      <c r="D342" s="4">
        <f t="shared" si="42"/>
        <v>0</v>
      </c>
      <c r="F342" s="4">
        <f>L341*Invoer!$B$12/12</f>
        <v>0</v>
      </c>
      <c r="G342" s="4">
        <f>ABS(PMT(Invoer!$B$7/12,360-C342+1,L341,0))</f>
        <v>0</v>
      </c>
      <c r="H342" s="4">
        <f t="shared" si="40"/>
        <v>0</v>
      </c>
      <c r="I342" s="4">
        <f t="shared" si="43"/>
        <v>0</v>
      </c>
      <c r="J342" s="4">
        <f t="shared" si="44"/>
        <v>0</v>
      </c>
      <c r="K342" s="4">
        <f t="shared" si="45"/>
        <v>0</v>
      </c>
      <c r="L342" s="4">
        <f t="shared" si="47"/>
        <v>0</v>
      </c>
    </row>
    <row r="343" spans="1:12" x14ac:dyDescent="0.25">
      <c r="A343" s="15">
        <f t="shared" si="46"/>
        <v>52110</v>
      </c>
      <c r="B343">
        <f t="shared" si="41"/>
        <v>29</v>
      </c>
      <c r="C343">
        <v>342</v>
      </c>
      <c r="D343" s="4">
        <f t="shared" si="42"/>
        <v>0</v>
      </c>
      <c r="F343" s="4">
        <f>L342*Invoer!$B$12/12</f>
        <v>0</v>
      </c>
      <c r="G343" s="4">
        <f>ABS(PMT(Invoer!$B$7/12,360-C343+1,L342,0))</f>
        <v>0</v>
      </c>
      <c r="H343" s="4">
        <f t="shared" si="40"/>
        <v>0</v>
      </c>
      <c r="I343" s="4">
        <f t="shared" si="43"/>
        <v>0</v>
      </c>
      <c r="J343" s="4">
        <f t="shared" si="44"/>
        <v>0</v>
      </c>
      <c r="K343" s="4">
        <f t="shared" si="45"/>
        <v>0</v>
      </c>
      <c r="L343" s="4">
        <f t="shared" si="47"/>
        <v>0</v>
      </c>
    </row>
    <row r="344" spans="1:12" x14ac:dyDescent="0.25">
      <c r="A344" s="15">
        <f t="shared" si="46"/>
        <v>52140</v>
      </c>
      <c r="B344">
        <f t="shared" si="41"/>
        <v>29</v>
      </c>
      <c r="C344">
        <v>343</v>
      </c>
      <c r="D344" s="4">
        <f t="shared" si="42"/>
        <v>0</v>
      </c>
      <c r="F344" s="4">
        <f>L343*Invoer!$B$12/12</f>
        <v>0</v>
      </c>
      <c r="G344" s="4">
        <f>ABS(PMT(Invoer!$B$7/12,360-C344+1,L343,0))</f>
        <v>0</v>
      </c>
      <c r="H344" s="4">
        <f t="shared" si="40"/>
        <v>0</v>
      </c>
      <c r="I344" s="4">
        <f t="shared" si="43"/>
        <v>0</v>
      </c>
      <c r="J344" s="4">
        <f t="shared" si="44"/>
        <v>0</v>
      </c>
      <c r="K344" s="4">
        <f t="shared" si="45"/>
        <v>0</v>
      </c>
      <c r="L344" s="4">
        <f t="shared" si="47"/>
        <v>0</v>
      </c>
    </row>
    <row r="345" spans="1:12" x14ac:dyDescent="0.25">
      <c r="A345" s="15">
        <f t="shared" si="46"/>
        <v>52171</v>
      </c>
      <c r="B345">
        <f t="shared" si="41"/>
        <v>29</v>
      </c>
      <c r="C345">
        <v>344</v>
      </c>
      <c r="D345" s="4">
        <f t="shared" si="42"/>
        <v>0</v>
      </c>
      <c r="F345" s="4">
        <f>L344*Invoer!$B$12/12</f>
        <v>0</v>
      </c>
      <c r="G345" s="4">
        <f>ABS(PMT(Invoer!$B$7/12,360-C345+1,L344,0))</f>
        <v>0</v>
      </c>
      <c r="H345" s="4">
        <f t="shared" si="40"/>
        <v>0</v>
      </c>
      <c r="I345" s="4">
        <f t="shared" si="43"/>
        <v>0</v>
      </c>
      <c r="J345" s="4">
        <f t="shared" si="44"/>
        <v>0</v>
      </c>
      <c r="K345" s="4">
        <f t="shared" si="45"/>
        <v>0</v>
      </c>
      <c r="L345" s="4">
        <f t="shared" si="47"/>
        <v>0</v>
      </c>
    </row>
    <row r="346" spans="1:12" x14ac:dyDescent="0.25">
      <c r="A346" s="15">
        <f t="shared" si="46"/>
        <v>52201</v>
      </c>
      <c r="B346">
        <f t="shared" si="41"/>
        <v>29</v>
      </c>
      <c r="C346">
        <v>345</v>
      </c>
      <c r="D346" s="4">
        <f t="shared" si="42"/>
        <v>0</v>
      </c>
      <c r="F346" s="4">
        <f>L345*Invoer!$B$12/12</f>
        <v>0</v>
      </c>
      <c r="G346" s="4">
        <f>ABS(PMT(Invoer!$B$7/12,360-C346+1,L345,0))</f>
        <v>0</v>
      </c>
      <c r="H346" s="4">
        <f t="shared" si="40"/>
        <v>0</v>
      </c>
      <c r="I346" s="4">
        <f t="shared" si="43"/>
        <v>0</v>
      </c>
      <c r="J346" s="4">
        <f t="shared" si="44"/>
        <v>0</v>
      </c>
      <c r="K346" s="4">
        <f t="shared" si="45"/>
        <v>0</v>
      </c>
      <c r="L346" s="4">
        <f t="shared" si="47"/>
        <v>0</v>
      </c>
    </row>
    <row r="347" spans="1:12" x14ac:dyDescent="0.25">
      <c r="A347" s="15">
        <f t="shared" si="46"/>
        <v>52232</v>
      </c>
      <c r="B347">
        <f t="shared" si="41"/>
        <v>29</v>
      </c>
      <c r="C347">
        <v>346</v>
      </c>
      <c r="D347" s="4">
        <f t="shared" si="42"/>
        <v>0</v>
      </c>
      <c r="F347" s="4">
        <f>L346*Invoer!$B$12/12</f>
        <v>0</v>
      </c>
      <c r="G347" s="4">
        <f>ABS(PMT(Invoer!$B$7/12,360-C347+1,L346,0))</f>
        <v>0</v>
      </c>
      <c r="H347" s="4">
        <f t="shared" si="40"/>
        <v>0</v>
      </c>
      <c r="I347" s="4">
        <f t="shared" si="43"/>
        <v>0</v>
      </c>
      <c r="J347" s="4">
        <f t="shared" si="44"/>
        <v>0</v>
      </c>
      <c r="K347" s="4">
        <f t="shared" si="45"/>
        <v>0</v>
      </c>
      <c r="L347" s="4">
        <f t="shared" si="47"/>
        <v>0</v>
      </c>
    </row>
    <row r="348" spans="1:12" x14ac:dyDescent="0.25">
      <c r="A348" s="15">
        <f t="shared" si="46"/>
        <v>52263</v>
      </c>
      <c r="B348">
        <f t="shared" si="41"/>
        <v>29</v>
      </c>
      <c r="C348">
        <v>347</v>
      </c>
      <c r="D348" s="4">
        <f t="shared" si="42"/>
        <v>0</v>
      </c>
      <c r="F348" s="4">
        <f>L347*Invoer!$B$12/12</f>
        <v>0</v>
      </c>
      <c r="G348" s="4">
        <f>ABS(PMT(Invoer!$B$7/12,360-C348+1,L347,0))</f>
        <v>0</v>
      </c>
      <c r="H348" s="4">
        <f t="shared" si="40"/>
        <v>0</v>
      </c>
      <c r="I348" s="4">
        <f t="shared" si="43"/>
        <v>0</v>
      </c>
      <c r="J348" s="4">
        <f t="shared" si="44"/>
        <v>0</v>
      </c>
      <c r="K348" s="4">
        <f t="shared" si="45"/>
        <v>0</v>
      </c>
      <c r="L348" s="4">
        <f t="shared" si="47"/>
        <v>0</v>
      </c>
    </row>
    <row r="349" spans="1:12" x14ac:dyDescent="0.25">
      <c r="A349" s="15">
        <f t="shared" si="46"/>
        <v>52291</v>
      </c>
      <c r="B349">
        <f t="shared" si="41"/>
        <v>29</v>
      </c>
      <c r="C349">
        <v>348</v>
      </c>
      <c r="D349" s="4">
        <f t="shared" si="42"/>
        <v>0</v>
      </c>
      <c r="F349" s="4">
        <f>L348*Invoer!$B$12/12</f>
        <v>0</v>
      </c>
      <c r="G349" s="4">
        <f>ABS(PMT(Invoer!$B$7/12,360-C349+1,L348,0))</f>
        <v>0</v>
      </c>
      <c r="H349" s="4">
        <f t="shared" si="40"/>
        <v>0</v>
      </c>
      <c r="I349" s="4">
        <f t="shared" si="43"/>
        <v>0</v>
      </c>
      <c r="J349" s="4">
        <f t="shared" si="44"/>
        <v>0</v>
      </c>
      <c r="K349" s="4">
        <f t="shared" si="45"/>
        <v>0</v>
      </c>
      <c r="L349" s="4">
        <f t="shared" si="47"/>
        <v>0</v>
      </c>
    </row>
    <row r="350" spans="1:12" x14ac:dyDescent="0.25">
      <c r="A350" s="15">
        <f t="shared" si="46"/>
        <v>52322</v>
      </c>
      <c r="B350">
        <f t="shared" si="41"/>
        <v>30</v>
      </c>
      <c r="C350">
        <v>349</v>
      </c>
      <c r="D350" s="4">
        <f t="shared" si="42"/>
        <v>0</v>
      </c>
      <c r="F350" s="4">
        <f>L349*Invoer!$B$12/12</f>
        <v>0</v>
      </c>
      <c r="G350" s="4">
        <f>ABS(PMT(Invoer!$B$7/12,360-C350+1,L349,0))</f>
        <v>0</v>
      </c>
      <c r="H350" s="4">
        <f t="shared" si="40"/>
        <v>0</v>
      </c>
      <c r="I350" s="4">
        <f t="shared" si="43"/>
        <v>0</v>
      </c>
      <c r="J350" s="4">
        <f t="shared" si="44"/>
        <v>0</v>
      </c>
      <c r="K350" s="4">
        <f t="shared" si="45"/>
        <v>0</v>
      </c>
      <c r="L350" s="4">
        <f t="shared" si="47"/>
        <v>0</v>
      </c>
    </row>
    <row r="351" spans="1:12" x14ac:dyDescent="0.25">
      <c r="A351" s="15">
        <f t="shared" si="46"/>
        <v>52352</v>
      </c>
      <c r="B351">
        <f t="shared" si="41"/>
        <v>30</v>
      </c>
      <c r="C351">
        <v>350</v>
      </c>
      <c r="D351" s="4">
        <f t="shared" si="42"/>
        <v>0</v>
      </c>
      <c r="F351" s="4">
        <f>L350*Invoer!$B$12/12</f>
        <v>0</v>
      </c>
      <c r="G351" s="4">
        <f>ABS(PMT(Invoer!$B$7/12,360-C351+1,L350,0))</f>
        <v>0</v>
      </c>
      <c r="H351" s="4">
        <f t="shared" si="40"/>
        <v>0</v>
      </c>
      <c r="I351" s="4">
        <f t="shared" si="43"/>
        <v>0</v>
      </c>
      <c r="J351" s="4">
        <f t="shared" si="44"/>
        <v>0</v>
      </c>
      <c r="K351" s="4">
        <f t="shared" si="45"/>
        <v>0</v>
      </c>
      <c r="L351" s="4">
        <f t="shared" si="47"/>
        <v>0</v>
      </c>
    </row>
    <row r="352" spans="1:12" x14ac:dyDescent="0.25">
      <c r="A352" s="15">
        <f t="shared" si="46"/>
        <v>52383</v>
      </c>
      <c r="B352">
        <f t="shared" si="41"/>
        <v>30</v>
      </c>
      <c r="C352">
        <v>351</v>
      </c>
      <c r="D352" s="4">
        <f t="shared" si="42"/>
        <v>0</v>
      </c>
      <c r="F352" s="4">
        <f>L351*Invoer!$B$12/12</f>
        <v>0</v>
      </c>
      <c r="G352" s="4">
        <f>ABS(PMT(Invoer!$B$7/12,360-C352+1,L351,0))</f>
        <v>0</v>
      </c>
      <c r="H352" s="4">
        <f t="shared" si="40"/>
        <v>0</v>
      </c>
      <c r="I352" s="4">
        <f t="shared" si="43"/>
        <v>0</v>
      </c>
      <c r="J352" s="4">
        <f t="shared" si="44"/>
        <v>0</v>
      </c>
      <c r="K352" s="4">
        <f t="shared" si="45"/>
        <v>0</v>
      </c>
      <c r="L352" s="4">
        <f t="shared" si="47"/>
        <v>0</v>
      </c>
    </row>
    <row r="353" spans="1:12" x14ac:dyDescent="0.25">
      <c r="A353" s="15">
        <f t="shared" si="46"/>
        <v>52413</v>
      </c>
      <c r="B353">
        <f t="shared" si="41"/>
        <v>30</v>
      </c>
      <c r="C353">
        <v>352</v>
      </c>
      <c r="D353" s="4">
        <f t="shared" si="42"/>
        <v>0</v>
      </c>
      <c r="F353" s="4">
        <f>L352*Invoer!$B$12/12</f>
        <v>0</v>
      </c>
      <c r="G353" s="4">
        <f>ABS(PMT(Invoer!$B$7/12,360-C353+1,L352,0))</f>
        <v>0</v>
      </c>
      <c r="H353" s="4">
        <f t="shared" si="40"/>
        <v>0</v>
      </c>
      <c r="I353" s="4">
        <f t="shared" si="43"/>
        <v>0</v>
      </c>
      <c r="J353" s="4">
        <f t="shared" si="44"/>
        <v>0</v>
      </c>
      <c r="K353" s="4">
        <f t="shared" si="45"/>
        <v>0</v>
      </c>
      <c r="L353" s="4">
        <f t="shared" si="47"/>
        <v>0</v>
      </c>
    </row>
    <row r="354" spans="1:12" x14ac:dyDescent="0.25">
      <c r="A354" s="15">
        <f t="shared" si="46"/>
        <v>52444</v>
      </c>
      <c r="B354">
        <f t="shared" si="41"/>
        <v>30</v>
      </c>
      <c r="C354">
        <v>353</v>
      </c>
      <c r="D354" s="4">
        <f t="shared" si="42"/>
        <v>0</v>
      </c>
      <c r="F354" s="4">
        <f>L353*Invoer!$B$12/12</f>
        <v>0</v>
      </c>
      <c r="G354" s="4">
        <f>ABS(PMT(Invoer!$B$7/12,360-C354+1,L353,0))</f>
        <v>0</v>
      </c>
      <c r="H354" s="4">
        <f t="shared" si="40"/>
        <v>0</v>
      </c>
      <c r="I354" s="4">
        <f t="shared" si="43"/>
        <v>0</v>
      </c>
      <c r="J354" s="4">
        <f t="shared" si="44"/>
        <v>0</v>
      </c>
      <c r="K354" s="4">
        <f t="shared" si="45"/>
        <v>0</v>
      </c>
      <c r="L354" s="4">
        <f t="shared" si="47"/>
        <v>0</v>
      </c>
    </row>
    <row r="355" spans="1:12" x14ac:dyDescent="0.25">
      <c r="A355" s="15">
        <f t="shared" si="46"/>
        <v>52475</v>
      </c>
      <c r="B355">
        <f t="shared" si="41"/>
        <v>30</v>
      </c>
      <c r="C355">
        <v>354</v>
      </c>
      <c r="D355" s="4">
        <f t="shared" si="42"/>
        <v>0</v>
      </c>
      <c r="F355" s="4">
        <f>L354*Invoer!$B$12/12</f>
        <v>0</v>
      </c>
      <c r="G355" s="4">
        <f>ABS(PMT(Invoer!$B$7/12,360-C355+1,L354,0))</f>
        <v>0</v>
      </c>
      <c r="H355" s="4">
        <f t="shared" si="40"/>
        <v>0</v>
      </c>
      <c r="I355" s="4">
        <f t="shared" si="43"/>
        <v>0</v>
      </c>
      <c r="J355" s="4">
        <f t="shared" si="44"/>
        <v>0</v>
      </c>
      <c r="K355" s="4">
        <f t="shared" si="45"/>
        <v>0</v>
      </c>
      <c r="L355" s="4">
        <f t="shared" si="47"/>
        <v>0</v>
      </c>
    </row>
    <row r="356" spans="1:12" x14ac:dyDescent="0.25">
      <c r="A356" s="15">
        <f t="shared" si="46"/>
        <v>52505</v>
      </c>
      <c r="B356">
        <f t="shared" si="41"/>
        <v>30</v>
      </c>
      <c r="C356">
        <v>355</v>
      </c>
      <c r="D356" s="4">
        <f t="shared" si="42"/>
        <v>0</v>
      </c>
      <c r="F356" s="4">
        <f>L355*Invoer!$B$12/12</f>
        <v>0</v>
      </c>
      <c r="G356" s="4">
        <f>ABS(PMT(Invoer!$B$7/12,360-C356+1,L355,0))</f>
        <v>0</v>
      </c>
      <c r="H356" s="4">
        <f t="shared" si="40"/>
        <v>0</v>
      </c>
      <c r="I356" s="4">
        <f t="shared" si="43"/>
        <v>0</v>
      </c>
      <c r="J356" s="4">
        <f t="shared" si="44"/>
        <v>0</v>
      </c>
      <c r="K356" s="4">
        <f t="shared" si="45"/>
        <v>0</v>
      </c>
      <c r="L356" s="4">
        <f t="shared" si="47"/>
        <v>0</v>
      </c>
    </row>
    <row r="357" spans="1:12" x14ac:dyDescent="0.25">
      <c r="A357" s="15">
        <f t="shared" si="46"/>
        <v>52536</v>
      </c>
      <c r="B357">
        <f t="shared" si="41"/>
        <v>30</v>
      </c>
      <c r="C357">
        <v>356</v>
      </c>
      <c r="D357" s="4">
        <f t="shared" si="42"/>
        <v>0</v>
      </c>
      <c r="F357" s="4">
        <f>L356*Invoer!$B$12/12</f>
        <v>0</v>
      </c>
      <c r="G357" s="4">
        <f>ABS(PMT(Invoer!$B$7/12,360-C357+1,L356,0))</f>
        <v>0</v>
      </c>
      <c r="H357" s="4">
        <f t="shared" si="40"/>
        <v>0</v>
      </c>
      <c r="I357" s="4">
        <f t="shared" si="43"/>
        <v>0</v>
      </c>
      <c r="J357" s="4">
        <f t="shared" si="44"/>
        <v>0</v>
      </c>
      <c r="K357" s="4">
        <f t="shared" si="45"/>
        <v>0</v>
      </c>
      <c r="L357" s="4">
        <f t="shared" si="47"/>
        <v>0</v>
      </c>
    </row>
    <row r="358" spans="1:12" x14ac:dyDescent="0.25">
      <c r="A358" s="15">
        <f t="shared" si="46"/>
        <v>52566</v>
      </c>
      <c r="B358">
        <f t="shared" si="41"/>
        <v>30</v>
      </c>
      <c r="C358">
        <v>357</v>
      </c>
      <c r="D358" s="4">
        <f t="shared" si="42"/>
        <v>0</v>
      </c>
      <c r="F358" s="4">
        <f>L357*Invoer!$B$12/12</f>
        <v>0</v>
      </c>
      <c r="G358" s="4">
        <f>ABS(PMT(Invoer!$B$7/12,360-C358+1,L357,0))</f>
        <v>0</v>
      </c>
      <c r="H358" s="4">
        <f t="shared" si="40"/>
        <v>0</v>
      </c>
      <c r="I358" s="4">
        <f t="shared" si="43"/>
        <v>0</v>
      </c>
      <c r="J358" s="4">
        <f t="shared" si="44"/>
        <v>0</v>
      </c>
      <c r="K358" s="4">
        <f t="shared" si="45"/>
        <v>0</v>
      </c>
      <c r="L358" s="4">
        <f t="shared" si="47"/>
        <v>0</v>
      </c>
    </row>
    <row r="359" spans="1:12" x14ac:dyDescent="0.25">
      <c r="A359" s="15">
        <f t="shared" si="46"/>
        <v>52597</v>
      </c>
      <c r="B359">
        <f t="shared" si="41"/>
        <v>30</v>
      </c>
      <c r="C359">
        <v>358</v>
      </c>
      <c r="D359" s="4">
        <f t="shared" si="42"/>
        <v>0</v>
      </c>
      <c r="F359" s="4">
        <f>L358*Invoer!$B$12/12</f>
        <v>0</v>
      </c>
      <c r="G359" s="4">
        <f>ABS(PMT(Invoer!$B$7/12,360-C359+1,L358,0))</f>
        <v>0</v>
      </c>
      <c r="H359" s="4">
        <f t="shared" si="40"/>
        <v>0</v>
      </c>
      <c r="I359" s="4">
        <f t="shared" si="43"/>
        <v>0</v>
      </c>
      <c r="J359" s="4">
        <f t="shared" si="44"/>
        <v>0</v>
      </c>
      <c r="K359" s="4">
        <f t="shared" si="45"/>
        <v>0</v>
      </c>
      <c r="L359" s="4">
        <f t="shared" si="47"/>
        <v>0</v>
      </c>
    </row>
    <row r="360" spans="1:12" x14ac:dyDescent="0.25">
      <c r="A360" s="15">
        <f t="shared" si="46"/>
        <v>52628</v>
      </c>
      <c r="B360">
        <f t="shared" si="41"/>
        <v>30</v>
      </c>
      <c r="C360">
        <v>359</v>
      </c>
      <c r="D360" s="4">
        <f t="shared" si="42"/>
        <v>0</v>
      </c>
      <c r="F360" s="4">
        <f>L359*Invoer!$B$12/12</f>
        <v>0</v>
      </c>
      <c r="G360" s="4">
        <f>ABS(PMT(Invoer!$B$7/12,360-C360+1,L359,0))</f>
        <v>0</v>
      </c>
      <c r="H360" s="4">
        <f t="shared" si="40"/>
        <v>0</v>
      </c>
      <c r="I360" s="4">
        <f t="shared" si="43"/>
        <v>0</v>
      </c>
      <c r="J360" s="4">
        <f t="shared" si="44"/>
        <v>0</v>
      </c>
      <c r="K360" s="4">
        <f t="shared" si="45"/>
        <v>0</v>
      </c>
      <c r="L360" s="4">
        <f t="shared" si="47"/>
        <v>0</v>
      </c>
    </row>
    <row r="361" spans="1:12" x14ac:dyDescent="0.25">
      <c r="A361" s="15">
        <f t="shared" si="46"/>
        <v>52657</v>
      </c>
      <c r="B361">
        <f t="shared" si="41"/>
        <v>30</v>
      </c>
      <c r="C361">
        <v>360</v>
      </c>
      <c r="D361" s="4">
        <f t="shared" si="42"/>
        <v>0</v>
      </c>
      <c r="F361" s="4">
        <f>L360*Invoer!$B$12/12</f>
        <v>0</v>
      </c>
      <c r="G361" s="4">
        <f>ABS(PMT(Invoer!$B$7/12,360-C361+1,L360,0))</f>
        <v>0</v>
      </c>
      <c r="H361" s="4">
        <f t="shared" si="40"/>
        <v>0</v>
      </c>
      <c r="I361" s="4">
        <f t="shared" si="43"/>
        <v>0</v>
      </c>
      <c r="J361" s="4">
        <f t="shared" si="44"/>
        <v>0</v>
      </c>
      <c r="K361" s="4">
        <f t="shared" si="45"/>
        <v>0</v>
      </c>
      <c r="L361" s="4">
        <f t="shared" si="47"/>
        <v>0</v>
      </c>
    </row>
    <row r="362" spans="1:12" x14ac:dyDescent="0.25">
      <c r="A362" s="15"/>
    </row>
    <row r="363" spans="1:12" x14ac:dyDescent="0.25">
      <c r="A363" s="15"/>
    </row>
    <row r="364" spans="1:12" x14ac:dyDescent="0.25">
      <c r="A364" s="15"/>
    </row>
    <row r="365" spans="1:12" x14ac:dyDescent="0.25">
      <c r="A365" s="15"/>
    </row>
    <row r="366" spans="1:12" x14ac:dyDescent="0.25">
      <c r="A366" s="15"/>
    </row>
    <row r="367" spans="1:12" x14ac:dyDescent="0.25">
      <c r="A367" s="15"/>
    </row>
    <row r="368" spans="1:12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3" max="3" width="10.7109375" customWidth="1"/>
    <col min="4" max="5" width="12.42578125" style="4" bestFit="1" customWidth="1"/>
    <col min="6" max="9" width="10.7109375" style="4" customWidth="1"/>
    <col min="10" max="10" width="13.28515625" style="4" bestFit="1" customWidth="1"/>
    <col min="12" max="12" width="12.42578125" bestFit="1" customWidth="1"/>
    <col min="13" max="13" width="11.42578125" bestFit="1" customWidth="1"/>
    <col min="14" max="14" width="12.42578125" bestFit="1" customWidth="1"/>
  </cols>
  <sheetData>
    <row r="1" spans="1:15" x14ac:dyDescent="0.25">
      <c r="A1" t="s">
        <v>80</v>
      </c>
      <c r="B1" t="s">
        <v>10</v>
      </c>
      <c r="C1" t="s">
        <v>5</v>
      </c>
      <c r="D1" s="4" t="s">
        <v>2</v>
      </c>
      <c r="F1" s="4" t="s">
        <v>3</v>
      </c>
      <c r="G1" s="4" t="s">
        <v>8</v>
      </c>
      <c r="H1" s="4" t="s">
        <v>6</v>
      </c>
      <c r="I1" s="4" t="s">
        <v>7</v>
      </c>
      <c r="J1" s="4" t="s">
        <v>4</v>
      </c>
    </row>
    <row r="2" spans="1:15" x14ac:dyDescent="0.25">
      <c r="A2" s="15">
        <f>Invoer!B2</f>
        <v>41730</v>
      </c>
      <c r="B2">
        <f>CEILING(C2/12,1)</f>
        <v>1</v>
      </c>
      <c r="C2">
        <v>1</v>
      </c>
      <c r="D2" s="4">
        <f>Invoer!$B$3/360</f>
        <v>0</v>
      </c>
      <c r="E2" s="4">
        <f>IF(ISNA(VLOOKUP(A2,'Extra aflossing'!A:F,3,0)),0,VLOOKUP(A2,'Extra aflossing'!A:F,3,0))</f>
        <v>0</v>
      </c>
      <c r="F2" s="4">
        <f>Invoer!B3*Invoer!B7/12</f>
        <v>0</v>
      </c>
      <c r="G2" s="4">
        <f>SUM(D2,F2)</f>
        <v>0</v>
      </c>
      <c r="H2" s="4">
        <f t="shared" ref="H2:H65" si="0">IF(F2-(Eigenwoningforfait/12)&lt;=0,0,(F2-(Eigenwoningforfait/12))*Belastingpercentage)</f>
        <v>0</v>
      </c>
      <c r="I2" s="4">
        <f>G2-H2</f>
        <v>0</v>
      </c>
      <c r="J2" s="4">
        <f>Invoer!B3-D2-E2</f>
        <v>0</v>
      </c>
      <c r="N2" s="2"/>
      <c r="O2" s="2"/>
    </row>
    <row r="3" spans="1:15" x14ac:dyDescent="0.25">
      <c r="A3" s="15">
        <f>DATE(YEAR(A2),MONTH(A2)+1,DAY(A2))</f>
        <v>41760</v>
      </c>
      <c r="B3">
        <f t="shared" ref="B3:B66" si="1">CEILING(C3/12,1)</f>
        <v>1</v>
      </c>
      <c r="C3">
        <v>2</v>
      </c>
      <c r="D3" s="4">
        <f>J2/(360-C2)</f>
        <v>0</v>
      </c>
      <c r="E3" s="4">
        <f>IF(ISNA(VLOOKUP(A3,'Extra aflossing'!A:F,3,0)),0,VLOOKUP(A3,'Extra aflossing'!A:F,3,0))</f>
        <v>0</v>
      </c>
      <c r="F3" s="4">
        <f>J2*Invoer!$B$7/12</f>
        <v>0</v>
      </c>
      <c r="G3" s="4">
        <f t="shared" ref="G3:G66" si="2">SUM(D3,F3)</f>
        <v>0</v>
      </c>
      <c r="H3" s="4">
        <f t="shared" si="0"/>
        <v>0</v>
      </c>
      <c r="I3" s="4">
        <f t="shared" ref="I3:I66" si="3">G3-H3</f>
        <v>0</v>
      </c>
      <c r="J3" s="4">
        <f>J2-D3-E3</f>
        <v>0</v>
      </c>
    </row>
    <row r="4" spans="1:15" x14ac:dyDescent="0.25">
      <c r="A4" s="15">
        <f t="shared" ref="A4:A67" si="4">DATE(YEAR(A3),MONTH(A3)+1,DAY(A3))</f>
        <v>41791</v>
      </c>
      <c r="B4">
        <f t="shared" si="1"/>
        <v>1</v>
      </c>
      <c r="C4">
        <v>3</v>
      </c>
      <c r="D4" s="4">
        <f t="shared" ref="D4:D67" si="5">J3/(360-C3)</f>
        <v>0</v>
      </c>
      <c r="E4" s="4">
        <f>IF(ISNA(VLOOKUP(A4,'Extra aflossing'!A:F,3,0)),0,VLOOKUP(A4,'Extra aflossing'!A:F,3,0))</f>
        <v>0</v>
      </c>
      <c r="F4" s="4">
        <f>J3*Invoer!$B$7/12</f>
        <v>0</v>
      </c>
      <c r="G4" s="4">
        <f t="shared" si="2"/>
        <v>0</v>
      </c>
      <c r="H4" s="4">
        <f t="shared" si="0"/>
        <v>0</v>
      </c>
      <c r="I4" s="4">
        <f t="shared" si="3"/>
        <v>0</v>
      </c>
      <c r="J4" s="4">
        <f t="shared" ref="J4:J67" si="6">J3-D4-E4</f>
        <v>0</v>
      </c>
      <c r="L4" s="4">
        <f>SUM(G:G)</f>
        <v>0</v>
      </c>
      <c r="M4" s="4">
        <f>SUM(H:H)</f>
        <v>0</v>
      </c>
      <c r="N4" s="4">
        <f>L4-M4</f>
        <v>0</v>
      </c>
    </row>
    <row r="5" spans="1:15" x14ac:dyDescent="0.25">
      <c r="A5" s="15">
        <f t="shared" si="4"/>
        <v>41821</v>
      </c>
      <c r="B5">
        <f t="shared" si="1"/>
        <v>1</v>
      </c>
      <c r="C5">
        <v>4</v>
      </c>
      <c r="D5" s="4">
        <f t="shared" si="5"/>
        <v>0</v>
      </c>
      <c r="E5" s="4">
        <f>IF(ISNA(VLOOKUP(A5,'Extra aflossing'!A:F,3,0)),0,VLOOKUP(A5,'Extra aflossing'!A:F,3,0))</f>
        <v>0</v>
      </c>
      <c r="F5" s="4">
        <f>J4*Invoer!$B$7/12</f>
        <v>0</v>
      </c>
      <c r="G5" s="4">
        <f t="shared" si="2"/>
        <v>0</v>
      </c>
      <c r="H5" s="4">
        <f t="shared" si="0"/>
        <v>0</v>
      </c>
      <c r="I5" s="4">
        <f t="shared" si="3"/>
        <v>0</v>
      </c>
      <c r="J5" s="4">
        <f t="shared" si="6"/>
        <v>0</v>
      </c>
      <c r="L5" s="4">
        <f>SUM(Annuitair!G:G)</f>
        <v>0</v>
      </c>
      <c r="M5" s="4">
        <f>SUM(Annuitair!H:H)</f>
        <v>0</v>
      </c>
      <c r="N5" s="4">
        <f>L5-M5</f>
        <v>0</v>
      </c>
    </row>
    <row r="6" spans="1:15" x14ac:dyDescent="0.25">
      <c r="A6" s="15">
        <f t="shared" si="4"/>
        <v>41852</v>
      </c>
      <c r="B6">
        <f t="shared" si="1"/>
        <v>1</v>
      </c>
      <c r="C6">
        <v>5</v>
      </c>
      <c r="D6" s="4">
        <f t="shared" si="5"/>
        <v>0</v>
      </c>
      <c r="E6" s="4">
        <f>IF(ISNA(VLOOKUP(A6,'Extra aflossing'!A:F,3,0)),0,VLOOKUP(A6,'Extra aflossing'!A:F,3,0))</f>
        <v>0</v>
      </c>
      <c r="F6" s="4">
        <f>J5*Invoer!$B$7/12</f>
        <v>0</v>
      </c>
      <c r="G6" s="4">
        <f t="shared" si="2"/>
        <v>0</v>
      </c>
      <c r="H6" s="4">
        <f t="shared" si="0"/>
        <v>0</v>
      </c>
      <c r="I6" s="4">
        <f t="shared" si="3"/>
        <v>0</v>
      </c>
      <c r="J6" s="4">
        <f t="shared" si="6"/>
        <v>0</v>
      </c>
    </row>
    <row r="7" spans="1:15" x14ac:dyDescent="0.25">
      <c r="A7" s="15">
        <f t="shared" si="4"/>
        <v>41883</v>
      </c>
      <c r="B7">
        <f t="shared" si="1"/>
        <v>1</v>
      </c>
      <c r="C7">
        <v>6</v>
      </c>
      <c r="D7" s="4">
        <f t="shared" si="5"/>
        <v>0</v>
      </c>
      <c r="E7" s="4">
        <f>IF(ISNA(VLOOKUP(A7,'Extra aflossing'!A:F,3,0)),0,VLOOKUP(A7,'Extra aflossing'!A:F,3,0))</f>
        <v>0</v>
      </c>
      <c r="F7" s="4">
        <f>J6*Invoer!$B$7/12</f>
        <v>0</v>
      </c>
      <c r="G7" s="4">
        <f t="shared" si="2"/>
        <v>0</v>
      </c>
      <c r="H7" s="4">
        <f t="shared" si="0"/>
        <v>0</v>
      </c>
      <c r="I7" s="4">
        <f t="shared" si="3"/>
        <v>0</v>
      </c>
      <c r="J7" s="4">
        <f t="shared" si="6"/>
        <v>0</v>
      </c>
    </row>
    <row r="8" spans="1:15" x14ac:dyDescent="0.25">
      <c r="A8" s="15">
        <f t="shared" si="4"/>
        <v>41913</v>
      </c>
      <c r="B8">
        <f t="shared" si="1"/>
        <v>1</v>
      </c>
      <c r="C8">
        <v>7</v>
      </c>
      <c r="D8" s="4">
        <f t="shared" si="5"/>
        <v>0</v>
      </c>
      <c r="E8" s="4">
        <f>IF(ISNA(VLOOKUP(A8,'Extra aflossing'!A:F,3,0)),0,VLOOKUP(A8,'Extra aflossing'!A:F,3,0))</f>
        <v>0</v>
      </c>
      <c r="F8" s="4">
        <f>J7*Invoer!$B$7/12</f>
        <v>0</v>
      </c>
      <c r="G8" s="4">
        <f t="shared" si="2"/>
        <v>0</v>
      </c>
      <c r="H8" s="4">
        <f t="shared" si="0"/>
        <v>0</v>
      </c>
      <c r="I8" s="4">
        <f t="shared" si="3"/>
        <v>0</v>
      </c>
      <c r="J8" s="4">
        <f t="shared" si="6"/>
        <v>0</v>
      </c>
    </row>
    <row r="9" spans="1:15" x14ac:dyDescent="0.25">
      <c r="A9" s="15">
        <f t="shared" si="4"/>
        <v>41944</v>
      </c>
      <c r="B9">
        <f t="shared" si="1"/>
        <v>1</v>
      </c>
      <c r="C9">
        <v>8</v>
      </c>
      <c r="D9" s="4">
        <f t="shared" si="5"/>
        <v>0</v>
      </c>
      <c r="E9" s="4">
        <f>IF(ISNA(VLOOKUP(A9,'Extra aflossing'!A:F,3,0)),0,VLOOKUP(A9,'Extra aflossing'!A:F,3,0))</f>
        <v>0</v>
      </c>
      <c r="F9" s="4">
        <f>J8*Invoer!$B$7/12</f>
        <v>0</v>
      </c>
      <c r="G9" s="4">
        <f t="shared" si="2"/>
        <v>0</v>
      </c>
      <c r="H9" s="4">
        <f t="shared" si="0"/>
        <v>0</v>
      </c>
      <c r="I9" s="4">
        <f t="shared" si="3"/>
        <v>0</v>
      </c>
      <c r="J9" s="4">
        <f t="shared" si="6"/>
        <v>0</v>
      </c>
    </row>
    <row r="10" spans="1:15" x14ac:dyDescent="0.25">
      <c r="A10" s="15">
        <f t="shared" si="4"/>
        <v>41974</v>
      </c>
      <c r="B10">
        <f t="shared" si="1"/>
        <v>1</v>
      </c>
      <c r="C10">
        <v>9</v>
      </c>
      <c r="D10" s="4">
        <f t="shared" si="5"/>
        <v>0</v>
      </c>
      <c r="E10" s="4">
        <f>IF(ISNA(VLOOKUP(A10,'Extra aflossing'!A:F,3,0)),0,VLOOKUP(A10,'Extra aflossing'!A:F,3,0))</f>
        <v>0</v>
      </c>
      <c r="F10" s="4">
        <f>J9*Invoer!$B$7/12</f>
        <v>0</v>
      </c>
      <c r="G10" s="4">
        <f t="shared" si="2"/>
        <v>0</v>
      </c>
      <c r="H10" s="4">
        <f t="shared" si="0"/>
        <v>0</v>
      </c>
      <c r="I10" s="4">
        <f t="shared" si="3"/>
        <v>0</v>
      </c>
      <c r="J10" s="4">
        <f t="shared" si="6"/>
        <v>0</v>
      </c>
    </row>
    <row r="11" spans="1:15" x14ac:dyDescent="0.25">
      <c r="A11" s="15">
        <f t="shared" si="4"/>
        <v>42005</v>
      </c>
      <c r="B11">
        <f t="shared" si="1"/>
        <v>1</v>
      </c>
      <c r="C11">
        <v>10</v>
      </c>
      <c r="D11" s="4">
        <f t="shared" si="5"/>
        <v>0</v>
      </c>
      <c r="E11" s="4">
        <f>IF(ISNA(VLOOKUP(A11,'Extra aflossing'!A:F,3,0)),0,VLOOKUP(A11,'Extra aflossing'!A:F,3,0))</f>
        <v>0</v>
      </c>
      <c r="F11" s="4">
        <f>J10*Invoer!$B$7/12</f>
        <v>0</v>
      </c>
      <c r="G11" s="4">
        <f t="shared" si="2"/>
        <v>0</v>
      </c>
      <c r="H11" s="4">
        <f t="shared" si="0"/>
        <v>0</v>
      </c>
      <c r="I11" s="4">
        <f t="shared" si="3"/>
        <v>0</v>
      </c>
      <c r="J11" s="4">
        <f t="shared" si="6"/>
        <v>0</v>
      </c>
    </row>
    <row r="12" spans="1:15" x14ac:dyDescent="0.25">
      <c r="A12" s="15">
        <f t="shared" si="4"/>
        <v>42036</v>
      </c>
      <c r="B12">
        <f t="shared" si="1"/>
        <v>1</v>
      </c>
      <c r="C12">
        <v>11</v>
      </c>
      <c r="D12" s="4">
        <f t="shared" si="5"/>
        <v>0</v>
      </c>
      <c r="E12" s="4">
        <f>IF(ISNA(VLOOKUP(A12,'Extra aflossing'!A:F,3,0)),0,VLOOKUP(A12,'Extra aflossing'!A:F,3,0))</f>
        <v>0</v>
      </c>
      <c r="F12" s="4">
        <f>J11*Invoer!$B$7/12</f>
        <v>0</v>
      </c>
      <c r="G12" s="4">
        <f t="shared" si="2"/>
        <v>0</v>
      </c>
      <c r="H12" s="4">
        <f t="shared" si="0"/>
        <v>0</v>
      </c>
      <c r="I12" s="4">
        <f t="shared" si="3"/>
        <v>0</v>
      </c>
      <c r="J12" s="4">
        <f t="shared" si="6"/>
        <v>0</v>
      </c>
    </row>
    <row r="13" spans="1:15" x14ac:dyDescent="0.25">
      <c r="A13" s="15">
        <f t="shared" si="4"/>
        <v>42064</v>
      </c>
      <c r="B13">
        <f t="shared" si="1"/>
        <v>1</v>
      </c>
      <c r="C13">
        <v>12</v>
      </c>
      <c r="D13" s="4">
        <f t="shared" si="5"/>
        <v>0</v>
      </c>
      <c r="E13" s="4">
        <f>IF(ISNA(VLOOKUP(A13,'Extra aflossing'!A:F,3,0)),0,VLOOKUP(A13,'Extra aflossing'!A:F,3,0))</f>
        <v>0</v>
      </c>
      <c r="F13" s="4">
        <f>J12*Invoer!$B$7/12</f>
        <v>0</v>
      </c>
      <c r="G13" s="4">
        <f t="shared" si="2"/>
        <v>0</v>
      </c>
      <c r="H13" s="4">
        <f t="shared" si="0"/>
        <v>0</v>
      </c>
      <c r="I13" s="4">
        <f t="shared" si="3"/>
        <v>0</v>
      </c>
      <c r="J13" s="4">
        <f t="shared" si="6"/>
        <v>0</v>
      </c>
    </row>
    <row r="14" spans="1:15" x14ac:dyDescent="0.25">
      <c r="A14" s="15">
        <f t="shared" si="4"/>
        <v>42095</v>
      </c>
      <c r="B14">
        <f t="shared" si="1"/>
        <v>2</v>
      </c>
      <c r="C14">
        <v>13</v>
      </c>
      <c r="D14" s="4">
        <f t="shared" si="5"/>
        <v>0</v>
      </c>
      <c r="E14" s="4">
        <f>IF(ISNA(VLOOKUP(A14,'Extra aflossing'!A:F,3,0)),0,VLOOKUP(A14,'Extra aflossing'!A:F,3,0))</f>
        <v>0</v>
      </c>
      <c r="F14" s="4">
        <f>J13*Invoer!$B$7/12</f>
        <v>0</v>
      </c>
      <c r="G14" s="4">
        <f t="shared" si="2"/>
        <v>0</v>
      </c>
      <c r="H14" s="4">
        <f t="shared" si="0"/>
        <v>0</v>
      </c>
      <c r="I14" s="4">
        <f t="shared" si="3"/>
        <v>0</v>
      </c>
      <c r="J14" s="4">
        <f t="shared" si="6"/>
        <v>0</v>
      </c>
    </row>
    <row r="15" spans="1:15" x14ac:dyDescent="0.25">
      <c r="A15" s="15">
        <f t="shared" si="4"/>
        <v>42125</v>
      </c>
      <c r="B15">
        <f t="shared" si="1"/>
        <v>2</v>
      </c>
      <c r="C15">
        <v>14</v>
      </c>
      <c r="D15" s="4">
        <f t="shared" si="5"/>
        <v>0</v>
      </c>
      <c r="E15" s="4">
        <f>IF(ISNA(VLOOKUP(A15,'Extra aflossing'!A:F,3,0)),0,VLOOKUP(A15,'Extra aflossing'!A:F,3,0))</f>
        <v>0</v>
      </c>
      <c r="F15" s="4">
        <f>J14*Invoer!$B$7/12</f>
        <v>0</v>
      </c>
      <c r="G15" s="4">
        <f t="shared" si="2"/>
        <v>0</v>
      </c>
      <c r="H15" s="4">
        <f t="shared" si="0"/>
        <v>0</v>
      </c>
      <c r="I15" s="4">
        <f t="shared" si="3"/>
        <v>0</v>
      </c>
      <c r="J15" s="4">
        <f t="shared" si="6"/>
        <v>0</v>
      </c>
    </row>
    <row r="16" spans="1:15" x14ac:dyDescent="0.25">
      <c r="A16" s="15">
        <f t="shared" si="4"/>
        <v>42156</v>
      </c>
      <c r="B16">
        <f t="shared" si="1"/>
        <v>2</v>
      </c>
      <c r="C16">
        <v>15</v>
      </c>
      <c r="D16" s="4">
        <f t="shared" si="5"/>
        <v>0</v>
      </c>
      <c r="E16" s="4">
        <f>IF(ISNA(VLOOKUP(A16,'Extra aflossing'!A:F,3,0)),0,VLOOKUP(A16,'Extra aflossing'!A:F,3,0))</f>
        <v>0</v>
      </c>
      <c r="F16" s="4">
        <f>J15*Invoer!$B$7/12</f>
        <v>0</v>
      </c>
      <c r="G16" s="4">
        <f t="shared" si="2"/>
        <v>0</v>
      </c>
      <c r="H16" s="4">
        <f t="shared" si="0"/>
        <v>0</v>
      </c>
      <c r="I16" s="4">
        <f t="shared" si="3"/>
        <v>0</v>
      </c>
      <c r="J16" s="4">
        <f t="shared" si="6"/>
        <v>0</v>
      </c>
    </row>
    <row r="17" spans="1:10" x14ac:dyDescent="0.25">
      <c r="A17" s="15">
        <f t="shared" si="4"/>
        <v>42186</v>
      </c>
      <c r="B17">
        <f t="shared" si="1"/>
        <v>2</v>
      </c>
      <c r="C17">
        <v>16</v>
      </c>
      <c r="D17" s="4">
        <f t="shared" si="5"/>
        <v>0</v>
      </c>
      <c r="E17" s="4">
        <f>IF(ISNA(VLOOKUP(A17,'Extra aflossing'!A:F,3,0)),0,VLOOKUP(A17,'Extra aflossing'!A:F,3,0))</f>
        <v>0</v>
      </c>
      <c r="F17" s="4">
        <f>J16*Invoer!$B$7/12</f>
        <v>0</v>
      </c>
      <c r="G17" s="4">
        <f t="shared" si="2"/>
        <v>0</v>
      </c>
      <c r="H17" s="4">
        <f t="shared" si="0"/>
        <v>0</v>
      </c>
      <c r="I17" s="4">
        <f t="shared" si="3"/>
        <v>0</v>
      </c>
      <c r="J17" s="4">
        <f t="shared" si="6"/>
        <v>0</v>
      </c>
    </row>
    <row r="18" spans="1:10" x14ac:dyDescent="0.25">
      <c r="A18" s="15">
        <f t="shared" si="4"/>
        <v>42217</v>
      </c>
      <c r="B18">
        <f t="shared" si="1"/>
        <v>2</v>
      </c>
      <c r="C18">
        <v>17</v>
      </c>
      <c r="D18" s="4">
        <f t="shared" si="5"/>
        <v>0</v>
      </c>
      <c r="E18" s="4">
        <f>IF(ISNA(VLOOKUP(A18,'Extra aflossing'!A:F,3,0)),0,VLOOKUP(A18,'Extra aflossing'!A:F,3,0))</f>
        <v>0</v>
      </c>
      <c r="F18" s="4">
        <f>J17*Invoer!$B$7/12</f>
        <v>0</v>
      </c>
      <c r="G18" s="4">
        <f t="shared" si="2"/>
        <v>0</v>
      </c>
      <c r="H18" s="4">
        <f t="shared" si="0"/>
        <v>0</v>
      </c>
      <c r="I18" s="4">
        <f t="shared" si="3"/>
        <v>0</v>
      </c>
      <c r="J18" s="4">
        <f t="shared" si="6"/>
        <v>0</v>
      </c>
    </row>
    <row r="19" spans="1:10" x14ac:dyDescent="0.25">
      <c r="A19" s="15">
        <f t="shared" si="4"/>
        <v>42248</v>
      </c>
      <c r="B19">
        <f t="shared" si="1"/>
        <v>2</v>
      </c>
      <c r="C19">
        <v>18</v>
      </c>
      <c r="D19" s="4">
        <f t="shared" si="5"/>
        <v>0</v>
      </c>
      <c r="E19" s="4">
        <f>IF(ISNA(VLOOKUP(A19,'Extra aflossing'!A:F,3,0)),0,VLOOKUP(A19,'Extra aflossing'!A:F,3,0))</f>
        <v>0</v>
      </c>
      <c r="F19" s="4">
        <f>J18*Invoer!$B$7/12</f>
        <v>0</v>
      </c>
      <c r="G19" s="4">
        <f t="shared" si="2"/>
        <v>0</v>
      </c>
      <c r="H19" s="4">
        <f t="shared" si="0"/>
        <v>0</v>
      </c>
      <c r="I19" s="4">
        <f t="shared" si="3"/>
        <v>0</v>
      </c>
      <c r="J19" s="4">
        <f t="shared" si="6"/>
        <v>0</v>
      </c>
    </row>
    <row r="20" spans="1:10" x14ac:dyDescent="0.25">
      <c r="A20" s="15">
        <f t="shared" si="4"/>
        <v>42278</v>
      </c>
      <c r="B20">
        <f t="shared" si="1"/>
        <v>2</v>
      </c>
      <c r="C20">
        <v>19</v>
      </c>
      <c r="D20" s="4">
        <f t="shared" si="5"/>
        <v>0</v>
      </c>
      <c r="E20" s="4">
        <f>IF(ISNA(VLOOKUP(A20,'Extra aflossing'!A:F,3,0)),0,VLOOKUP(A20,'Extra aflossing'!A:F,3,0))</f>
        <v>0</v>
      </c>
      <c r="F20" s="4">
        <f>J19*Invoer!$B$7/12</f>
        <v>0</v>
      </c>
      <c r="G20" s="4">
        <f t="shared" si="2"/>
        <v>0</v>
      </c>
      <c r="H20" s="4">
        <f t="shared" si="0"/>
        <v>0</v>
      </c>
      <c r="I20" s="4">
        <f t="shared" si="3"/>
        <v>0</v>
      </c>
      <c r="J20" s="4">
        <f t="shared" si="6"/>
        <v>0</v>
      </c>
    </row>
    <row r="21" spans="1:10" x14ac:dyDescent="0.25">
      <c r="A21" s="15">
        <f t="shared" si="4"/>
        <v>42309</v>
      </c>
      <c r="B21">
        <f t="shared" si="1"/>
        <v>2</v>
      </c>
      <c r="C21">
        <v>20</v>
      </c>
      <c r="D21" s="4">
        <f t="shared" si="5"/>
        <v>0</v>
      </c>
      <c r="E21" s="4">
        <f>IF(ISNA(VLOOKUP(A21,'Extra aflossing'!A:F,3,0)),0,VLOOKUP(A21,'Extra aflossing'!A:F,3,0))</f>
        <v>0</v>
      </c>
      <c r="F21" s="4">
        <f>J20*Invoer!$B$7/12</f>
        <v>0</v>
      </c>
      <c r="G21" s="4">
        <f t="shared" si="2"/>
        <v>0</v>
      </c>
      <c r="H21" s="4">
        <f t="shared" si="0"/>
        <v>0</v>
      </c>
      <c r="I21" s="4">
        <f t="shared" si="3"/>
        <v>0</v>
      </c>
      <c r="J21" s="4">
        <f t="shared" si="6"/>
        <v>0</v>
      </c>
    </row>
    <row r="22" spans="1:10" x14ac:dyDescent="0.25">
      <c r="A22" s="15">
        <f t="shared" si="4"/>
        <v>42339</v>
      </c>
      <c r="B22">
        <f t="shared" si="1"/>
        <v>2</v>
      </c>
      <c r="C22">
        <v>21</v>
      </c>
      <c r="D22" s="4">
        <f t="shared" si="5"/>
        <v>0</v>
      </c>
      <c r="E22" s="4">
        <f>IF(ISNA(VLOOKUP(A22,'Extra aflossing'!A:F,3,0)),0,VLOOKUP(A22,'Extra aflossing'!A:F,3,0))</f>
        <v>0</v>
      </c>
      <c r="F22" s="4">
        <f>J21*Invoer!$B$7/12</f>
        <v>0</v>
      </c>
      <c r="G22" s="4">
        <f t="shared" si="2"/>
        <v>0</v>
      </c>
      <c r="H22" s="4">
        <f t="shared" si="0"/>
        <v>0</v>
      </c>
      <c r="I22" s="4">
        <f t="shared" si="3"/>
        <v>0</v>
      </c>
      <c r="J22" s="4">
        <f t="shared" si="6"/>
        <v>0</v>
      </c>
    </row>
    <row r="23" spans="1:10" x14ac:dyDescent="0.25">
      <c r="A23" s="15">
        <f t="shared" si="4"/>
        <v>42370</v>
      </c>
      <c r="B23">
        <f t="shared" si="1"/>
        <v>2</v>
      </c>
      <c r="C23">
        <v>22</v>
      </c>
      <c r="D23" s="4">
        <f t="shared" si="5"/>
        <v>0</v>
      </c>
      <c r="E23" s="4">
        <f>IF(ISNA(VLOOKUP(A23,'Extra aflossing'!A:F,3,0)),0,VLOOKUP(A23,'Extra aflossing'!A:F,3,0))</f>
        <v>0</v>
      </c>
      <c r="F23" s="4">
        <f>J22*Invoer!$B$7/12</f>
        <v>0</v>
      </c>
      <c r="G23" s="4">
        <f t="shared" si="2"/>
        <v>0</v>
      </c>
      <c r="H23" s="4">
        <f t="shared" si="0"/>
        <v>0</v>
      </c>
      <c r="I23" s="4">
        <f t="shared" si="3"/>
        <v>0</v>
      </c>
      <c r="J23" s="4">
        <f t="shared" si="6"/>
        <v>0</v>
      </c>
    </row>
    <row r="24" spans="1:10" x14ac:dyDescent="0.25">
      <c r="A24" s="15">
        <f t="shared" si="4"/>
        <v>42401</v>
      </c>
      <c r="B24">
        <f t="shared" si="1"/>
        <v>2</v>
      </c>
      <c r="C24">
        <v>23</v>
      </c>
      <c r="D24" s="4">
        <f t="shared" si="5"/>
        <v>0</v>
      </c>
      <c r="E24" s="4">
        <f>IF(ISNA(VLOOKUP(A24,'Extra aflossing'!A:F,3,0)),0,VLOOKUP(A24,'Extra aflossing'!A:F,3,0))</f>
        <v>0</v>
      </c>
      <c r="F24" s="4">
        <f>J23*Invoer!$B$7/12</f>
        <v>0</v>
      </c>
      <c r="G24" s="4">
        <f t="shared" si="2"/>
        <v>0</v>
      </c>
      <c r="H24" s="4">
        <f t="shared" si="0"/>
        <v>0</v>
      </c>
      <c r="I24" s="4">
        <f t="shared" si="3"/>
        <v>0</v>
      </c>
      <c r="J24" s="4">
        <f t="shared" si="6"/>
        <v>0</v>
      </c>
    </row>
    <row r="25" spans="1:10" x14ac:dyDescent="0.25">
      <c r="A25" s="15">
        <f t="shared" si="4"/>
        <v>42430</v>
      </c>
      <c r="B25">
        <f t="shared" si="1"/>
        <v>2</v>
      </c>
      <c r="C25">
        <v>24</v>
      </c>
      <c r="D25" s="4">
        <f t="shared" si="5"/>
        <v>0</v>
      </c>
      <c r="E25" s="4">
        <f>IF(ISNA(VLOOKUP(A25,'Extra aflossing'!A:F,3,0)),0,VLOOKUP(A25,'Extra aflossing'!A:F,3,0))</f>
        <v>0</v>
      </c>
      <c r="F25" s="4">
        <f>J24*Invoer!$B$7/12</f>
        <v>0</v>
      </c>
      <c r="G25" s="4">
        <f t="shared" si="2"/>
        <v>0</v>
      </c>
      <c r="H25" s="4">
        <f t="shared" si="0"/>
        <v>0</v>
      </c>
      <c r="I25" s="4">
        <f t="shared" si="3"/>
        <v>0</v>
      </c>
      <c r="J25" s="4">
        <f t="shared" si="6"/>
        <v>0</v>
      </c>
    </row>
    <row r="26" spans="1:10" x14ac:dyDescent="0.25">
      <c r="A26" s="15">
        <f t="shared" si="4"/>
        <v>42461</v>
      </c>
      <c r="B26">
        <f t="shared" si="1"/>
        <v>3</v>
      </c>
      <c r="C26">
        <v>25</v>
      </c>
      <c r="D26" s="4">
        <f t="shared" si="5"/>
        <v>0</v>
      </c>
      <c r="E26" s="4">
        <f>IF(ISNA(VLOOKUP(A26,'Extra aflossing'!A:F,3,0)),0,VLOOKUP(A26,'Extra aflossing'!A:F,3,0))</f>
        <v>0</v>
      </c>
      <c r="F26" s="4">
        <f>J25*Invoer!$B$7/12</f>
        <v>0</v>
      </c>
      <c r="G26" s="4">
        <f t="shared" si="2"/>
        <v>0</v>
      </c>
      <c r="H26" s="4">
        <f t="shared" si="0"/>
        <v>0</v>
      </c>
      <c r="I26" s="4">
        <f t="shared" si="3"/>
        <v>0</v>
      </c>
      <c r="J26" s="4">
        <f t="shared" si="6"/>
        <v>0</v>
      </c>
    </row>
    <row r="27" spans="1:10" x14ac:dyDescent="0.25">
      <c r="A27" s="15">
        <f t="shared" si="4"/>
        <v>42491</v>
      </c>
      <c r="B27">
        <f t="shared" si="1"/>
        <v>3</v>
      </c>
      <c r="C27">
        <v>26</v>
      </c>
      <c r="D27" s="4">
        <f t="shared" si="5"/>
        <v>0</v>
      </c>
      <c r="E27" s="4">
        <f>IF(ISNA(VLOOKUP(A27,'Extra aflossing'!A:F,3,0)),0,VLOOKUP(A27,'Extra aflossing'!A:F,3,0))</f>
        <v>0</v>
      </c>
      <c r="F27" s="4">
        <f>J26*Invoer!$B$7/12</f>
        <v>0</v>
      </c>
      <c r="G27" s="4">
        <f t="shared" si="2"/>
        <v>0</v>
      </c>
      <c r="H27" s="4">
        <f t="shared" si="0"/>
        <v>0</v>
      </c>
      <c r="I27" s="4">
        <f t="shared" si="3"/>
        <v>0</v>
      </c>
      <c r="J27" s="4">
        <f t="shared" si="6"/>
        <v>0</v>
      </c>
    </row>
    <row r="28" spans="1:10" x14ac:dyDescent="0.25">
      <c r="A28" s="15">
        <f t="shared" si="4"/>
        <v>42522</v>
      </c>
      <c r="B28">
        <f t="shared" si="1"/>
        <v>3</v>
      </c>
      <c r="C28">
        <v>27</v>
      </c>
      <c r="D28" s="4">
        <f t="shared" si="5"/>
        <v>0</v>
      </c>
      <c r="E28" s="4">
        <f>IF(ISNA(VLOOKUP(A28,'Extra aflossing'!A:F,3,0)),0,VLOOKUP(A28,'Extra aflossing'!A:F,3,0))</f>
        <v>0</v>
      </c>
      <c r="F28" s="4">
        <f>J27*Invoer!$B$7/12</f>
        <v>0</v>
      </c>
      <c r="G28" s="4">
        <f t="shared" si="2"/>
        <v>0</v>
      </c>
      <c r="H28" s="4">
        <f t="shared" si="0"/>
        <v>0</v>
      </c>
      <c r="I28" s="4">
        <f t="shared" si="3"/>
        <v>0</v>
      </c>
      <c r="J28" s="4">
        <f t="shared" si="6"/>
        <v>0</v>
      </c>
    </row>
    <row r="29" spans="1:10" x14ac:dyDescent="0.25">
      <c r="A29" s="15">
        <f t="shared" si="4"/>
        <v>42552</v>
      </c>
      <c r="B29">
        <f t="shared" si="1"/>
        <v>3</v>
      </c>
      <c r="C29">
        <v>28</v>
      </c>
      <c r="D29" s="4">
        <f t="shared" si="5"/>
        <v>0</v>
      </c>
      <c r="E29" s="4">
        <f>IF(ISNA(VLOOKUP(A29,'Extra aflossing'!A:F,3,0)),0,VLOOKUP(A29,'Extra aflossing'!A:F,3,0))</f>
        <v>0</v>
      </c>
      <c r="F29" s="4">
        <f>J28*Invoer!$B$7/12</f>
        <v>0</v>
      </c>
      <c r="G29" s="4">
        <f t="shared" si="2"/>
        <v>0</v>
      </c>
      <c r="H29" s="4">
        <f t="shared" si="0"/>
        <v>0</v>
      </c>
      <c r="I29" s="4">
        <f t="shared" si="3"/>
        <v>0</v>
      </c>
      <c r="J29" s="4">
        <f t="shared" si="6"/>
        <v>0</v>
      </c>
    </row>
    <row r="30" spans="1:10" x14ac:dyDescent="0.25">
      <c r="A30" s="15">
        <f t="shared" si="4"/>
        <v>42583</v>
      </c>
      <c r="B30">
        <f t="shared" si="1"/>
        <v>3</v>
      </c>
      <c r="C30">
        <v>29</v>
      </c>
      <c r="D30" s="4">
        <f t="shared" si="5"/>
        <v>0</v>
      </c>
      <c r="E30" s="4">
        <f>IF(ISNA(VLOOKUP(A30,'Extra aflossing'!A:F,3,0)),0,VLOOKUP(A30,'Extra aflossing'!A:F,3,0))</f>
        <v>0</v>
      </c>
      <c r="F30" s="4">
        <f>J29*Invoer!$B$7/12</f>
        <v>0</v>
      </c>
      <c r="G30" s="4">
        <f t="shared" si="2"/>
        <v>0</v>
      </c>
      <c r="H30" s="4">
        <f t="shared" si="0"/>
        <v>0</v>
      </c>
      <c r="I30" s="4">
        <f t="shared" si="3"/>
        <v>0</v>
      </c>
      <c r="J30" s="4">
        <f t="shared" si="6"/>
        <v>0</v>
      </c>
    </row>
    <row r="31" spans="1:10" x14ac:dyDescent="0.25">
      <c r="A31" s="15">
        <f t="shared" si="4"/>
        <v>42614</v>
      </c>
      <c r="B31">
        <f t="shared" si="1"/>
        <v>3</v>
      </c>
      <c r="C31">
        <v>30</v>
      </c>
      <c r="D31" s="4">
        <f t="shared" si="5"/>
        <v>0</v>
      </c>
      <c r="E31" s="4">
        <f>IF(ISNA(VLOOKUP(A31,'Extra aflossing'!A:F,3,0)),0,VLOOKUP(A31,'Extra aflossing'!A:F,3,0))</f>
        <v>0</v>
      </c>
      <c r="F31" s="4">
        <f>J30*Invoer!$B$7/12</f>
        <v>0</v>
      </c>
      <c r="G31" s="4">
        <f t="shared" si="2"/>
        <v>0</v>
      </c>
      <c r="H31" s="4">
        <f t="shared" si="0"/>
        <v>0</v>
      </c>
      <c r="I31" s="4">
        <f t="shared" si="3"/>
        <v>0</v>
      </c>
      <c r="J31" s="4">
        <f t="shared" si="6"/>
        <v>0</v>
      </c>
    </row>
    <row r="32" spans="1:10" x14ac:dyDescent="0.25">
      <c r="A32" s="15">
        <f t="shared" si="4"/>
        <v>42644</v>
      </c>
      <c r="B32">
        <f t="shared" si="1"/>
        <v>3</v>
      </c>
      <c r="C32">
        <v>31</v>
      </c>
      <c r="D32" s="4">
        <f t="shared" si="5"/>
        <v>0</v>
      </c>
      <c r="E32" s="4">
        <f>IF(ISNA(VLOOKUP(A32,'Extra aflossing'!A:F,3,0)),0,VLOOKUP(A32,'Extra aflossing'!A:F,3,0))</f>
        <v>0</v>
      </c>
      <c r="F32" s="4">
        <f>J31*Invoer!$B$7/12</f>
        <v>0</v>
      </c>
      <c r="G32" s="4">
        <f t="shared" si="2"/>
        <v>0</v>
      </c>
      <c r="H32" s="4">
        <f t="shared" si="0"/>
        <v>0</v>
      </c>
      <c r="I32" s="4">
        <f t="shared" si="3"/>
        <v>0</v>
      </c>
      <c r="J32" s="4">
        <f t="shared" si="6"/>
        <v>0</v>
      </c>
    </row>
    <row r="33" spans="1:10" x14ac:dyDescent="0.25">
      <c r="A33" s="15">
        <f t="shared" si="4"/>
        <v>42675</v>
      </c>
      <c r="B33">
        <f t="shared" si="1"/>
        <v>3</v>
      </c>
      <c r="C33">
        <v>32</v>
      </c>
      <c r="D33" s="4">
        <f t="shared" si="5"/>
        <v>0</v>
      </c>
      <c r="E33" s="4">
        <f>IF(ISNA(VLOOKUP(A33,'Extra aflossing'!A:F,3,0)),0,VLOOKUP(A33,'Extra aflossing'!A:F,3,0))</f>
        <v>0</v>
      </c>
      <c r="F33" s="4">
        <f>J32*Invoer!$B$7/12</f>
        <v>0</v>
      </c>
      <c r="G33" s="4">
        <f t="shared" si="2"/>
        <v>0</v>
      </c>
      <c r="H33" s="4">
        <f t="shared" si="0"/>
        <v>0</v>
      </c>
      <c r="I33" s="4">
        <f t="shared" si="3"/>
        <v>0</v>
      </c>
      <c r="J33" s="4">
        <f t="shared" si="6"/>
        <v>0</v>
      </c>
    </row>
    <row r="34" spans="1:10" x14ac:dyDescent="0.25">
      <c r="A34" s="15">
        <f t="shared" si="4"/>
        <v>42705</v>
      </c>
      <c r="B34">
        <f t="shared" si="1"/>
        <v>3</v>
      </c>
      <c r="C34">
        <v>33</v>
      </c>
      <c r="D34" s="4">
        <f t="shared" si="5"/>
        <v>0</v>
      </c>
      <c r="E34" s="4">
        <f>IF(ISNA(VLOOKUP(A34,'Extra aflossing'!A:F,3,0)),0,VLOOKUP(A34,'Extra aflossing'!A:F,3,0))</f>
        <v>0</v>
      </c>
      <c r="F34" s="4">
        <f>J33*Invoer!$B$7/12</f>
        <v>0</v>
      </c>
      <c r="G34" s="4">
        <f t="shared" si="2"/>
        <v>0</v>
      </c>
      <c r="H34" s="4">
        <f t="shared" si="0"/>
        <v>0</v>
      </c>
      <c r="I34" s="4">
        <f t="shared" si="3"/>
        <v>0</v>
      </c>
      <c r="J34" s="4">
        <f t="shared" si="6"/>
        <v>0</v>
      </c>
    </row>
    <row r="35" spans="1:10" x14ac:dyDescent="0.25">
      <c r="A35" s="15">
        <f t="shared" si="4"/>
        <v>42736</v>
      </c>
      <c r="B35">
        <f t="shared" si="1"/>
        <v>3</v>
      </c>
      <c r="C35">
        <v>34</v>
      </c>
      <c r="D35" s="4">
        <f t="shared" si="5"/>
        <v>0</v>
      </c>
      <c r="E35" s="4">
        <f>IF(ISNA(VLOOKUP(A35,'Extra aflossing'!A:F,3,0)),0,VLOOKUP(A35,'Extra aflossing'!A:F,3,0))</f>
        <v>0</v>
      </c>
      <c r="F35" s="4">
        <f>J34*Invoer!$B$7/12</f>
        <v>0</v>
      </c>
      <c r="G35" s="4">
        <f t="shared" si="2"/>
        <v>0</v>
      </c>
      <c r="H35" s="4">
        <f t="shared" si="0"/>
        <v>0</v>
      </c>
      <c r="I35" s="4">
        <f t="shared" si="3"/>
        <v>0</v>
      </c>
      <c r="J35" s="4">
        <f t="shared" si="6"/>
        <v>0</v>
      </c>
    </row>
    <row r="36" spans="1:10" x14ac:dyDescent="0.25">
      <c r="A36" s="15">
        <f t="shared" si="4"/>
        <v>42767</v>
      </c>
      <c r="B36">
        <f t="shared" si="1"/>
        <v>3</v>
      </c>
      <c r="C36">
        <v>35</v>
      </c>
      <c r="D36" s="4">
        <f t="shared" si="5"/>
        <v>0</v>
      </c>
      <c r="E36" s="4">
        <f>IF(ISNA(VLOOKUP(A36,'Extra aflossing'!A:F,3,0)),0,VLOOKUP(A36,'Extra aflossing'!A:F,3,0))</f>
        <v>0</v>
      </c>
      <c r="F36" s="4">
        <f>J35*Invoer!$B$7/12</f>
        <v>0</v>
      </c>
      <c r="G36" s="4">
        <f t="shared" si="2"/>
        <v>0</v>
      </c>
      <c r="H36" s="4">
        <f t="shared" si="0"/>
        <v>0</v>
      </c>
      <c r="I36" s="4">
        <f t="shared" si="3"/>
        <v>0</v>
      </c>
      <c r="J36" s="4">
        <f t="shared" si="6"/>
        <v>0</v>
      </c>
    </row>
    <row r="37" spans="1:10" x14ac:dyDescent="0.25">
      <c r="A37" s="15">
        <f t="shared" si="4"/>
        <v>42795</v>
      </c>
      <c r="B37">
        <f t="shared" si="1"/>
        <v>3</v>
      </c>
      <c r="C37">
        <v>36</v>
      </c>
      <c r="D37" s="4">
        <f t="shared" si="5"/>
        <v>0</v>
      </c>
      <c r="E37" s="4">
        <f>IF(ISNA(VLOOKUP(A37,'Extra aflossing'!A:F,3,0)),0,VLOOKUP(A37,'Extra aflossing'!A:F,3,0))</f>
        <v>0</v>
      </c>
      <c r="F37" s="4">
        <f>J36*Invoer!$B$7/12</f>
        <v>0</v>
      </c>
      <c r="G37" s="4">
        <f t="shared" si="2"/>
        <v>0</v>
      </c>
      <c r="H37" s="4">
        <f t="shared" si="0"/>
        <v>0</v>
      </c>
      <c r="I37" s="4">
        <f t="shared" si="3"/>
        <v>0</v>
      </c>
      <c r="J37" s="4">
        <f t="shared" si="6"/>
        <v>0</v>
      </c>
    </row>
    <row r="38" spans="1:10" x14ac:dyDescent="0.25">
      <c r="A38" s="15">
        <f t="shared" si="4"/>
        <v>42826</v>
      </c>
      <c r="B38">
        <f t="shared" si="1"/>
        <v>4</v>
      </c>
      <c r="C38">
        <v>37</v>
      </c>
      <c r="D38" s="4">
        <f t="shared" si="5"/>
        <v>0</v>
      </c>
      <c r="E38" s="4">
        <f>IF(ISNA(VLOOKUP(A38,'Extra aflossing'!A:F,3,0)),0,VLOOKUP(A38,'Extra aflossing'!A:F,3,0))</f>
        <v>0</v>
      </c>
      <c r="F38" s="4">
        <f>J37*Invoer!$B$7/12</f>
        <v>0</v>
      </c>
      <c r="G38" s="4">
        <f t="shared" si="2"/>
        <v>0</v>
      </c>
      <c r="H38" s="4">
        <f t="shared" si="0"/>
        <v>0</v>
      </c>
      <c r="I38" s="4">
        <f t="shared" si="3"/>
        <v>0</v>
      </c>
      <c r="J38" s="4">
        <f t="shared" si="6"/>
        <v>0</v>
      </c>
    </row>
    <row r="39" spans="1:10" x14ac:dyDescent="0.25">
      <c r="A39" s="15">
        <f t="shared" si="4"/>
        <v>42856</v>
      </c>
      <c r="B39">
        <f t="shared" si="1"/>
        <v>4</v>
      </c>
      <c r="C39">
        <v>38</v>
      </c>
      <c r="D39" s="4">
        <f t="shared" si="5"/>
        <v>0</v>
      </c>
      <c r="E39" s="4">
        <f>IF(ISNA(VLOOKUP(A39,'Extra aflossing'!A:F,3,0)),0,VLOOKUP(A39,'Extra aflossing'!A:F,3,0))</f>
        <v>0</v>
      </c>
      <c r="F39" s="4">
        <f>J38*Invoer!$B$7/12</f>
        <v>0</v>
      </c>
      <c r="G39" s="4">
        <f t="shared" si="2"/>
        <v>0</v>
      </c>
      <c r="H39" s="4">
        <f t="shared" si="0"/>
        <v>0</v>
      </c>
      <c r="I39" s="4">
        <f t="shared" si="3"/>
        <v>0</v>
      </c>
      <c r="J39" s="4">
        <f t="shared" si="6"/>
        <v>0</v>
      </c>
    </row>
    <row r="40" spans="1:10" x14ac:dyDescent="0.25">
      <c r="A40" s="15">
        <f t="shared" si="4"/>
        <v>42887</v>
      </c>
      <c r="B40">
        <f t="shared" si="1"/>
        <v>4</v>
      </c>
      <c r="C40">
        <v>39</v>
      </c>
      <c r="D40" s="4">
        <f t="shared" si="5"/>
        <v>0</v>
      </c>
      <c r="E40" s="4">
        <f>IF(ISNA(VLOOKUP(A40,'Extra aflossing'!A:F,3,0)),0,VLOOKUP(A40,'Extra aflossing'!A:F,3,0))</f>
        <v>0</v>
      </c>
      <c r="F40" s="4">
        <f>J39*Invoer!$B$7/12</f>
        <v>0</v>
      </c>
      <c r="G40" s="4">
        <f t="shared" si="2"/>
        <v>0</v>
      </c>
      <c r="H40" s="4">
        <f t="shared" si="0"/>
        <v>0</v>
      </c>
      <c r="I40" s="4">
        <f t="shared" si="3"/>
        <v>0</v>
      </c>
      <c r="J40" s="4">
        <f t="shared" si="6"/>
        <v>0</v>
      </c>
    </row>
    <row r="41" spans="1:10" x14ac:dyDescent="0.25">
      <c r="A41" s="15">
        <f t="shared" si="4"/>
        <v>42917</v>
      </c>
      <c r="B41">
        <f t="shared" si="1"/>
        <v>4</v>
      </c>
      <c r="C41">
        <v>40</v>
      </c>
      <c r="D41" s="4">
        <f t="shared" si="5"/>
        <v>0</v>
      </c>
      <c r="E41" s="4">
        <f>IF(ISNA(VLOOKUP(A41,'Extra aflossing'!A:F,3,0)),0,VLOOKUP(A41,'Extra aflossing'!A:F,3,0))</f>
        <v>0</v>
      </c>
      <c r="F41" s="4">
        <f>J40*Invoer!$B$7/12</f>
        <v>0</v>
      </c>
      <c r="G41" s="4">
        <f t="shared" si="2"/>
        <v>0</v>
      </c>
      <c r="H41" s="4">
        <f t="shared" si="0"/>
        <v>0</v>
      </c>
      <c r="I41" s="4">
        <f t="shared" si="3"/>
        <v>0</v>
      </c>
      <c r="J41" s="4">
        <f t="shared" si="6"/>
        <v>0</v>
      </c>
    </row>
    <row r="42" spans="1:10" x14ac:dyDescent="0.25">
      <c r="A42" s="15">
        <f t="shared" si="4"/>
        <v>42948</v>
      </c>
      <c r="B42">
        <f t="shared" si="1"/>
        <v>4</v>
      </c>
      <c r="C42">
        <v>41</v>
      </c>
      <c r="D42" s="4">
        <f t="shared" si="5"/>
        <v>0</v>
      </c>
      <c r="E42" s="4">
        <f>IF(ISNA(VLOOKUP(A42,'Extra aflossing'!A:F,3,0)),0,VLOOKUP(A42,'Extra aflossing'!A:F,3,0))</f>
        <v>0</v>
      </c>
      <c r="F42" s="4">
        <f>J41*Invoer!$B$7/12</f>
        <v>0</v>
      </c>
      <c r="G42" s="4">
        <f t="shared" si="2"/>
        <v>0</v>
      </c>
      <c r="H42" s="4">
        <f t="shared" si="0"/>
        <v>0</v>
      </c>
      <c r="I42" s="4">
        <f t="shared" si="3"/>
        <v>0</v>
      </c>
      <c r="J42" s="4">
        <f t="shared" si="6"/>
        <v>0</v>
      </c>
    </row>
    <row r="43" spans="1:10" x14ac:dyDescent="0.25">
      <c r="A43" s="15">
        <f t="shared" si="4"/>
        <v>42979</v>
      </c>
      <c r="B43">
        <f t="shared" si="1"/>
        <v>4</v>
      </c>
      <c r="C43">
        <v>42</v>
      </c>
      <c r="D43" s="4">
        <f t="shared" si="5"/>
        <v>0</v>
      </c>
      <c r="E43" s="4">
        <f>IF(ISNA(VLOOKUP(A43,'Extra aflossing'!A:F,3,0)),0,VLOOKUP(A43,'Extra aflossing'!A:F,3,0))</f>
        <v>0</v>
      </c>
      <c r="F43" s="4">
        <f>J42*Invoer!$B$7/12</f>
        <v>0</v>
      </c>
      <c r="G43" s="4">
        <f t="shared" si="2"/>
        <v>0</v>
      </c>
      <c r="H43" s="4">
        <f t="shared" si="0"/>
        <v>0</v>
      </c>
      <c r="I43" s="4">
        <f t="shared" si="3"/>
        <v>0</v>
      </c>
      <c r="J43" s="4">
        <f t="shared" si="6"/>
        <v>0</v>
      </c>
    </row>
    <row r="44" spans="1:10" x14ac:dyDescent="0.25">
      <c r="A44" s="15">
        <f t="shared" si="4"/>
        <v>43009</v>
      </c>
      <c r="B44">
        <f t="shared" si="1"/>
        <v>4</v>
      </c>
      <c r="C44">
        <v>43</v>
      </c>
      <c r="D44" s="4">
        <f t="shared" si="5"/>
        <v>0</v>
      </c>
      <c r="E44" s="4">
        <f>IF(ISNA(VLOOKUP(A44,'Extra aflossing'!A:F,3,0)),0,VLOOKUP(A44,'Extra aflossing'!A:F,3,0))</f>
        <v>0</v>
      </c>
      <c r="F44" s="4">
        <f>J43*Invoer!$B$7/12</f>
        <v>0</v>
      </c>
      <c r="G44" s="4">
        <f t="shared" si="2"/>
        <v>0</v>
      </c>
      <c r="H44" s="4">
        <f t="shared" si="0"/>
        <v>0</v>
      </c>
      <c r="I44" s="4">
        <f t="shared" si="3"/>
        <v>0</v>
      </c>
      <c r="J44" s="4">
        <f t="shared" si="6"/>
        <v>0</v>
      </c>
    </row>
    <row r="45" spans="1:10" x14ac:dyDescent="0.25">
      <c r="A45" s="15">
        <f t="shared" si="4"/>
        <v>43040</v>
      </c>
      <c r="B45">
        <f t="shared" si="1"/>
        <v>4</v>
      </c>
      <c r="C45">
        <v>44</v>
      </c>
      <c r="D45" s="4">
        <f t="shared" si="5"/>
        <v>0</v>
      </c>
      <c r="E45" s="4">
        <f>IF(ISNA(VLOOKUP(A45,'Extra aflossing'!A:F,3,0)),0,VLOOKUP(A45,'Extra aflossing'!A:F,3,0))</f>
        <v>0</v>
      </c>
      <c r="F45" s="4">
        <f>J44*Invoer!$B$7/12</f>
        <v>0</v>
      </c>
      <c r="G45" s="4">
        <f t="shared" si="2"/>
        <v>0</v>
      </c>
      <c r="H45" s="4">
        <f t="shared" si="0"/>
        <v>0</v>
      </c>
      <c r="I45" s="4">
        <f t="shared" si="3"/>
        <v>0</v>
      </c>
      <c r="J45" s="4">
        <f t="shared" si="6"/>
        <v>0</v>
      </c>
    </row>
    <row r="46" spans="1:10" x14ac:dyDescent="0.25">
      <c r="A46" s="15">
        <f t="shared" si="4"/>
        <v>43070</v>
      </c>
      <c r="B46">
        <f t="shared" si="1"/>
        <v>4</v>
      </c>
      <c r="C46">
        <v>45</v>
      </c>
      <c r="D46" s="4">
        <f t="shared" si="5"/>
        <v>0</v>
      </c>
      <c r="E46" s="4">
        <f>IF(ISNA(VLOOKUP(A46,'Extra aflossing'!A:F,3,0)),0,VLOOKUP(A46,'Extra aflossing'!A:F,3,0))</f>
        <v>0</v>
      </c>
      <c r="F46" s="4">
        <f>J45*Invoer!$B$7/12</f>
        <v>0</v>
      </c>
      <c r="G46" s="4">
        <f t="shared" si="2"/>
        <v>0</v>
      </c>
      <c r="H46" s="4">
        <f t="shared" si="0"/>
        <v>0</v>
      </c>
      <c r="I46" s="4">
        <f t="shared" si="3"/>
        <v>0</v>
      </c>
      <c r="J46" s="4">
        <f t="shared" si="6"/>
        <v>0</v>
      </c>
    </row>
    <row r="47" spans="1:10" x14ac:dyDescent="0.25">
      <c r="A47" s="15">
        <f t="shared" si="4"/>
        <v>43101</v>
      </c>
      <c r="B47">
        <f t="shared" si="1"/>
        <v>4</v>
      </c>
      <c r="C47">
        <v>46</v>
      </c>
      <c r="D47" s="4">
        <f t="shared" si="5"/>
        <v>0</v>
      </c>
      <c r="E47" s="4">
        <f>IF(ISNA(VLOOKUP(A47,'Extra aflossing'!A:F,3,0)),0,VLOOKUP(A47,'Extra aflossing'!A:F,3,0))</f>
        <v>0</v>
      </c>
      <c r="F47" s="4">
        <f>J46*Invoer!$B$7/12</f>
        <v>0</v>
      </c>
      <c r="G47" s="4">
        <f t="shared" si="2"/>
        <v>0</v>
      </c>
      <c r="H47" s="4">
        <f t="shared" si="0"/>
        <v>0</v>
      </c>
      <c r="I47" s="4">
        <f t="shared" si="3"/>
        <v>0</v>
      </c>
      <c r="J47" s="4">
        <f t="shared" si="6"/>
        <v>0</v>
      </c>
    </row>
    <row r="48" spans="1:10" x14ac:dyDescent="0.25">
      <c r="A48" s="15">
        <f t="shared" si="4"/>
        <v>43132</v>
      </c>
      <c r="B48">
        <f t="shared" si="1"/>
        <v>4</v>
      </c>
      <c r="C48">
        <v>47</v>
      </c>
      <c r="D48" s="4">
        <f t="shared" si="5"/>
        <v>0</v>
      </c>
      <c r="E48" s="4">
        <f>IF(ISNA(VLOOKUP(A48,'Extra aflossing'!A:F,3,0)),0,VLOOKUP(A48,'Extra aflossing'!A:F,3,0))</f>
        <v>0</v>
      </c>
      <c r="F48" s="4">
        <f>J47*Invoer!$B$7/12</f>
        <v>0</v>
      </c>
      <c r="G48" s="4">
        <f t="shared" si="2"/>
        <v>0</v>
      </c>
      <c r="H48" s="4">
        <f t="shared" si="0"/>
        <v>0</v>
      </c>
      <c r="I48" s="4">
        <f t="shared" si="3"/>
        <v>0</v>
      </c>
      <c r="J48" s="4">
        <f t="shared" si="6"/>
        <v>0</v>
      </c>
    </row>
    <row r="49" spans="1:10" x14ac:dyDescent="0.25">
      <c r="A49" s="15">
        <f t="shared" si="4"/>
        <v>43160</v>
      </c>
      <c r="B49">
        <f t="shared" si="1"/>
        <v>4</v>
      </c>
      <c r="C49">
        <v>48</v>
      </c>
      <c r="D49" s="4">
        <f t="shared" si="5"/>
        <v>0</v>
      </c>
      <c r="E49" s="4">
        <f>IF(ISNA(VLOOKUP(A49,'Extra aflossing'!A:F,3,0)),0,VLOOKUP(A49,'Extra aflossing'!A:F,3,0))</f>
        <v>0</v>
      </c>
      <c r="F49" s="4">
        <f>J48*Invoer!$B$7/12</f>
        <v>0</v>
      </c>
      <c r="G49" s="4">
        <f t="shared" si="2"/>
        <v>0</v>
      </c>
      <c r="H49" s="4">
        <f t="shared" si="0"/>
        <v>0</v>
      </c>
      <c r="I49" s="4">
        <f t="shared" si="3"/>
        <v>0</v>
      </c>
      <c r="J49" s="4">
        <f t="shared" si="6"/>
        <v>0</v>
      </c>
    </row>
    <row r="50" spans="1:10" x14ac:dyDescent="0.25">
      <c r="A50" s="15">
        <f t="shared" si="4"/>
        <v>43191</v>
      </c>
      <c r="B50">
        <f t="shared" si="1"/>
        <v>5</v>
      </c>
      <c r="C50">
        <v>49</v>
      </c>
      <c r="D50" s="4">
        <f t="shared" si="5"/>
        <v>0</v>
      </c>
      <c r="E50" s="4">
        <f>IF(ISNA(VLOOKUP(A50,'Extra aflossing'!A:F,3,0)),0,VLOOKUP(A50,'Extra aflossing'!A:F,3,0))</f>
        <v>0</v>
      </c>
      <c r="F50" s="4">
        <f>J49*Invoer!$B$7/12</f>
        <v>0</v>
      </c>
      <c r="G50" s="4">
        <f t="shared" si="2"/>
        <v>0</v>
      </c>
      <c r="H50" s="4">
        <f t="shared" si="0"/>
        <v>0</v>
      </c>
      <c r="I50" s="4">
        <f t="shared" si="3"/>
        <v>0</v>
      </c>
      <c r="J50" s="4">
        <f t="shared" si="6"/>
        <v>0</v>
      </c>
    </row>
    <row r="51" spans="1:10" x14ac:dyDescent="0.25">
      <c r="A51" s="15">
        <f t="shared" si="4"/>
        <v>43221</v>
      </c>
      <c r="B51">
        <f t="shared" si="1"/>
        <v>5</v>
      </c>
      <c r="C51">
        <v>50</v>
      </c>
      <c r="D51" s="4">
        <f t="shared" si="5"/>
        <v>0</v>
      </c>
      <c r="E51" s="4">
        <f>IF(ISNA(VLOOKUP(A51,'Extra aflossing'!A:F,3,0)),0,VLOOKUP(A51,'Extra aflossing'!A:F,3,0))</f>
        <v>0</v>
      </c>
      <c r="F51" s="4">
        <f>J50*Invoer!$B$7/12</f>
        <v>0</v>
      </c>
      <c r="G51" s="4">
        <f t="shared" si="2"/>
        <v>0</v>
      </c>
      <c r="H51" s="4">
        <f t="shared" si="0"/>
        <v>0</v>
      </c>
      <c r="I51" s="4">
        <f t="shared" si="3"/>
        <v>0</v>
      </c>
      <c r="J51" s="4">
        <f t="shared" si="6"/>
        <v>0</v>
      </c>
    </row>
    <row r="52" spans="1:10" x14ac:dyDescent="0.25">
      <c r="A52" s="15">
        <f t="shared" si="4"/>
        <v>43252</v>
      </c>
      <c r="B52">
        <f t="shared" si="1"/>
        <v>5</v>
      </c>
      <c r="C52">
        <v>51</v>
      </c>
      <c r="D52" s="4">
        <f t="shared" si="5"/>
        <v>0</v>
      </c>
      <c r="E52" s="4">
        <f>IF(ISNA(VLOOKUP(A52,'Extra aflossing'!A:F,3,0)),0,VLOOKUP(A52,'Extra aflossing'!A:F,3,0))</f>
        <v>0</v>
      </c>
      <c r="F52" s="4">
        <f>J51*Invoer!$B$7/12</f>
        <v>0</v>
      </c>
      <c r="G52" s="4">
        <f t="shared" si="2"/>
        <v>0</v>
      </c>
      <c r="H52" s="4">
        <f t="shared" si="0"/>
        <v>0</v>
      </c>
      <c r="I52" s="4">
        <f t="shared" si="3"/>
        <v>0</v>
      </c>
      <c r="J52" s="4">
        <f t="shared" si="6"/>
        <v>0</v>
      </c>
    </row>
    <row r="53" spans="1:10" x14ac:dyDescent="0.25">
      <c r="A53" s="15">
        <f t="shared" si="4"/>
        <v>43282</v>
      </c>
      <c r="B53">
        <f t="shared" si="1"/>
        <v>5</v>
      </c>
      <c r="C53">
        <v>52</v>
      </c>
      <c r="D53" s="4">
        <f t="shared" si="5"/>
        <v>0</v>
      </c>
      <c r="E53" s="4">
        <f>IF(ISNA(VLOOKUP(A53,'Extra aflossing'!A:F,3,0)),0,VLOOKUP(A53,'Extra aflossing'!A:F,3,0))</f>
        <v>0</v>
      </c>
      <c r="F53" s="4">
        <f>J52*Invoer!$B$7/12</f>
        <v>0</v>
      </c>
      <c r="G53" s="4">
        <f t="shared" si="2"/>
        <v>0</v>
      </c>
      <c r="H53" s="4">
        <f t="shared" si="0"/>
        <v>0</v>
      </c>
      <c r="I53" s="4">
        <f t="shared" si="3"/>
        <v>0</v>
      </c>
      <c r="J53" s="4">
        <f t="shared" si="6"/>
        <v>0</v>
      </c>
    </row>
    <row r="54" spans="1:10" x14ac:dyDescent="0.25">
      <c r="A54" s="15">
        <f t="shared" si="4"/>
        <v>43313</v>
      </c>
      <c r="B54">
        <f t="shared" si="1"/>
        <v>5</v>
      </c>
      <c r="C54">
        <v>53</v>
      </c>
      <c r="D54" s="4">
        <f t="shared" si="5"/>
        <v>0</v>
      </c>
      <c r="E54" s="4">
        <f>IF(ISNA(VLOOKUP(A54,'Extra aflossing'!A:F,3,0)),0,VLOOKUP(A54,'Extra aflossing'!A:F,3,0))</f>
        <v>0</v>
      </c>
      <c r="F54" s="4">
        <f>J53*Invoer!$B$7/12</f>
        <v>0</v>
      </c>
      <c r="G54" s="4">
        <f t="shared" si="2"/>
        <v>0</v>
      </c>
      <c r="H54" s="4">
        <f t="shared" si="0"/>
        <v>0</v>
      </c>
      <c r="I54" s="4">
        <f t="shared" si="3"/>
        <v>0</v>
      </c>
      <c r="J54" s="4">
        <f t="shared" si="6"/>
        <v>0</v>
      </c>
    </row>
    <row r="55" spans="1:10" x14ac:dyDescent="0.25">
      <c r="A55" s="15">
        <f t="shared" si="4"/>
        <v>43344</v>
      </c>
      <c r="B55">
        <f t="shared" si="1"/>
        <v>5</v>
      </c>
      <c r="C55">
        <v>54</v>
      </c>
      <c r="D55" s="4">
        <f t="shared" si="5"/>
        <v>0</v>
      </c>
      <c r="E55" s="4">
        <f>IF(ISNA(VLOOKUP(A55,'Extra aflossing'!A:F,3,0)),0,VLOOKUP(A55,'Extra aflossing'!A:F,3,0))</f>
        <v>0</v>
      </c>
      <c r="F55" s="4">
        <f>J54*Invoer!$B$7/12</f>
        <v>0</v>
      </c>
      <c r="G55" s="4">
        <f t="shared" si="2"/>
        <v>0</v>
      </c>
      <c r="H55" s="4">
        <f t="shared" si="0"/>
        <v>0</v>
      </c>
      <c r="I55" s="4">
        <f t="shared" si="3"/>
        <v>0</v>
      </c>
      <c r="J55" s="4">
        <f t="shared" si="6"/>
        <v>0</v>
      </c>
    </row>
    <row r="56" spans="1:10" x14ac:dyDescent="0.25">
      <c r="A56" s="15">
        <f t="shared" si="4"/>
        <v>43374</v>
      </c>
      <c r="B56">
        <f t="shared" si="1"/>
        <v>5</v>
      </c>
      <c r="C56">
        <v>55</v>
      </c>
      <c r="D56" s="4">
        <f t="shared" si="5"/>
        <v>0</v>
      </c>
      <c r="E56" s="4">
        <f>IF(ISNA(VLOOKUP(A56,'Extra aflossing'!A:F,3,0)),0,VLOOKUP(A56,'Extra aflossing'!A:F,3,0))</f>
        <v>0</v>
      </c>
      <c r="F56" s="4">
        <f>J55*Invoer!$B$7/12</f>
        <v>0</v>
      </c>
      <c r="G56" s="4">
        <f t="shared" si="2"/>
        <v>0</v>
      </c>
      <c r="H56" s="4">
        <f t="shared" si="0"/>
        <v>0</v>
      </c>
      <c r="I56" s="4">
        <f t="shared" si="3"/>
        <v>0</v>
      </c>
      <c r="J56" s="4">
        <f t="shared" si="6"/>
        <v>0</v>
      </c>
    </row>
    <row r="57" spans="1:10" x14ac:dyDescent="0.25">
      <c r="A57" s="15">
        <f t="shared" si="4"/>
        <v>43405</v>
      </c>
      <c r="B57">
        <f t="shared" si="1"/>
        <v>5</v>
      </c>
      <c r="C57">
        <v>56</v>
      </c>
      <c r="D57" s="4">
        <f t="shared" si="5"/>
        <v>0</v>
      </c>
      <c r="E57" s="4">
        <f>IF(ISNA(VLOOKUP(A57,'Extra aflossing'!A:F,3,0)),0,VLOOKUP(A57,'Extra aflossing'!A:F,3,0))</f>
        <v>0</v>
      </c>
      <c r="F57" s="4">
        <f>J56*Invoer!$B$7/12</f>
        <v>0</v>
      </c>
      <c r="G57" s="4">
        <f t="shared" si="2"/>
        <v>0</v>
      </c>
      <c r="H57" s="4">
        <f t="shared" si="0"/>
        <v>0</v>
      </c>
      <c r="I57" s="4">
        <f t="shared" si="3"/>
        <v>0</v>
      </c>
      <c r="J57" s="4">
        <f t="shared" si="6"/>
        <v>0</v>
      </c>
    </row>
    <row r="58" spans="1:10" x14ac:dyDescent="0.25">
      <c r="A58" s="15">
        <f t="shared" si="4"/>
        <v>43435</v>
      </c>
      <c r="B58">
        <f t="shared" si="1"/>
        <v>5</v>
      </c>
      <c r="C58">
        <v>57</v>
      </c>
      <c r="D58" s="4">
        <f t="shared" si="5"/>
        <v>0</v>
      </c>
      <c r="E58" s="4">
        <f>IF(ISNA(VLOOKUP(A58,'Extra aflossing'!A:F,3,0)),0,VLOOKUP(A58,'Extra aflossing'!A:F,3,0))</f>
        <v>0</v>
      </c>
      <c r="F58" s="4">
        <f>J57*Invoer!$B$7/12</f>
        <v>0</v>
      </c>
      <c r="G58" s="4">
        <f t="shared" si="2"/>
        <v>0</v>
      </c>
      <c r="H58" s="4">
        <f t="shared" si="0"/>
        <v>0</v>
      </c>
      <c r="I58" s="4">
        <f t="shared" si="3"/>
        <v>0</v>
      </c>
      <c r="J58" s="4">
        <f t="shared" si="6"/>
        <v>0</v>
      </c>
    </row>
    <row r="59" spans="1:10" x14ac:dyDescent="0.25">
      <c r="A59" s="15">
        <f t="shared" si="4"/>
        <v>43466</v>
      </c>
      <c r="B59">
        <f t="shared" si="1"/>
        <v>5</v>
      </c>
      <c r="C59">
        <v>58</v>
      </c>
      <c r="D59" s="4">
        <f t="shared" si="5"/>
        <v>0</v>
      </c>
      <c r="E59" s="4">
        <f>IF(ISNA(VLOOKUP(A59,'Extra aflossing'!A:F,3,0)),0,VLOOKUP(A59,'Extra aflossing'!A:F,3,0))</f>
        <v>0</v>
      </c>
      <c r="F59" s="4">
        <f>J58*Invoer!$B$7/12</f>
        <v>0</v>
      </c>
      <c r="G59" s="4">
        <f t="shared" si="2"/>
        <v>0</v>
      </c>
      <c r="H59" s="4">
        <f t="shared" si="0"/>
        <v>0</v>
      </c>
      <c r="I59" s="4">
        <f t="shared" si="3"/>
        <v>0</v>
      </c>
      <c r="J59" s="4">
        <f t="shared" si="6"/>
        <v>0</v>
      </c>
    </row>
    <row r="60" spans="1:10" x14ac:dyDescent="0.25">
      <c r="A60" s="15">
        <f t="shared" si="4"/>
        <v>43497</v>
      </c>
      <c r="B60">
        <f t="shared" si="1"/>
        <v>5</v>
      </c>
      <c r="C60">
        <v>59</v>
      </c>
      <c r="D60" s="4">
        <f t="shared" si="5"/>
        <v>0</v>
      </c>
      <c r="E60" s="4">
        <f>IF(ISNA(VLOOKUP(A60,'Extra aflossing'!A:F,3,0)),0,VLOOKUP(A60,'Extra aflossing'!A:F,3,0))</f>
        <v>0</v>
      </c>
      <c r="F60" s="4">
        <f>J59*Invoer!$B$7/12</f>
        <v>0</v>
      </c>
      <c r="G60" s="4">
        <f t="shared" si="2"/>
        <v>0</v>
      </c>
      <c r="H60" s="4">
        <f t="shared" si="0"/>
        <v>0</v>
      </c>
      <c r="I60" s="4">
        <f t="shared" si="3"/>
        <v>0</v>
      </c>
      <c r="J60" s="4">
        <f t="shared" si="6"/>
        <v>0</v>
      </c>
    </row>
    <row r="61" spans="1:10" x14ac:dyDescent="0.25">
      <c r="A61" s="15">
        <f t="shared" si="4"/>
        <v>43525</v>
      </c>
      <c r="B61">
        <f t="shared" si="1"/>
        <v>5</v>
      </c>
      <c r="C61">
        <v>60</v>
      </c>
      <c r="D61" s="4">
        <f t="shared" si="5"/>
        <v>0</v>
      </c>
      <c r="E61" s="4">
        <f>IF(ISNA(VLOOKUP(A61,'Extra aflossing'!A:F,3,0)),0,VLOOKUP(A61,'Extra aflossing'!A:F,3,0))</f>
        <v>0</v>
      </c>
      <c r="F61" s="4">
        <f>J60*Invoer!$B$7/12</f>
        <v>0</v>
      </c>
      <c r="G61" s="4">
        <f t="shared" si="2"/>
        <v>0</v>
      </c>
      <c r="H61" s="4">
        <f t="shared" si="0"/>
        <v>0</v>
      </c>
      <c r="I61" s="4">
        <f t="shared" si="3"/>
        <v>0</v>
      </c>
      <c r="J61" s="4">
        <f t="shared" si="6"/>
        <v>0</v>
      </c>
    </row>
    <row r="62" spans="1:10" x14ac:dyDescent="0.25">
      <c r="A62" s="15">
        <f t="shared" si="4"/>
        <v>43556</v>
      </c>
      <c r="B62">
        <f t="shared" si="1"/>
        <v>6</v>
      </c>
      <c r="C62">
        <v>61</v>
      </c>
      <c r="D62" s="4">
        <f t="shared" si="5"/>
        <v>0</v>
      </c>
      <c r="E62" s="4">
        <f>IF(ISNA(VLOOKUP(A62,'Extra aflossing'!A:F,3,0)),0,VLOOKUP(A62,'Extra aflossing'!A:F,3,0))</f>
        <v>0</v>
      </c>
      <c r="F62" s="4">
        <f>J61*Invoer!$B$8/12</f>
        <v>0</v>
      </c>
      <c r="G62" s="4">
        <f t="shared" si="2"/>
        <v>0</v>
      </c>
      <c r="H62" s="4">
        <f t="shared" si="0"/>
        <v>0</v>
      </c>
      <c r="I62" s="4">
        <f t="shared" si="3"/>
        <v>0</v>
      </c>
      <c r="J62" s="4">
        <f t="shared" si="6"/>
        <v>0</v>
      </c>
    </row>
    <row r="63" spans="1:10" x14ac:dyDescent="0.25">
      <c r="A63" s="15">
        <f t="shared" si="4"/>
        <v>43586</v>
      </c>
      <c r="B63">
        <f t="shared" si="1"/>
        <v>6</v>
      </c>
      <c r="C63">
        <v>62</v>
      </c>
      <c r="D63" s="4">
        <f t="shared" si="5"/>
        <v>0</v>
      </c>
      <c r="E63" s="4">
        <f>IF(ISNA(VLOOKUP(A63,'Extra aflossing'!A:F,3,0)),0,VLOOKUP(A63,'Extra aflossing'!A:F,3,0))</f>
        <v>0</v>
      </c>
      <c r="F63" s="4">
        <f>J62*Invoer!$B$8/12</f>
        <v>0</v>
      </c>
      <c r="G63" s="4">
        <f t="shared" si="2"/>
        <v>0</v>
      </c>
      <c r="H63" s="4">
        <f t="shared" si="0"/>
        <v>0</v>
      </c>
      <c r="I63" s="4">
        <f t="shared" si="3"/>
        <v>0</v>
      </c>
      <c r="J63" s="4">
        <f t="shared" si="6"/>
        <v>0</v>
      </c>
    </row>
    <row r="64" spans="1:10" x14ac:dyDescent="0.25">
      <c r="A64" s="15">
        <f t="shared" si="4"/>
        <v>43617</v>
      </c>
      <c r="B64">
        <f t="shared" si="1"/>
        <v>6</v>
      </c>
      <c r="C64">
        <v>63</v>
      </c>
      <c r="D64" s="4">
        <f t="shared" si="5"/>
        <v>0</v>
      </c>
      <c r="E64" s="4">
        <f>IF(ISNA(VLOOKUP(A64,'Extra aflossing'!A:F,3,0)),0,VLOOKUP(A64,'Extra aflossing'!A:F,3,0))</f>
        <v>0</v>
      </c>
      <c r="F64" s="4">
        <f>J63*Invoer!$B$8/12</f>
        <v>0</v>
      </c>
      <c r="G64" s="4">
        <f t="shared" si="2"/>
        <v>0</v>
      </c>
      <c r="H64" s="4">
        <f t="shared" si="0"/>
        <v>0</v>
      </c>
      <c r="I64" s="4">
        <f t="shared" si="3"/>
        <v>0</v>
      </c>
      <c r="J64" s="4">
        <f t="shared" si="6"/>
        <v>0</v>
      </c>
    </row>
    <row r="65" spans="1:10" x14ac:dyDescent="0.25">
      <c r="A65" s="15">
        <f t="shared" si="4"/>
        <v>43647</v>
      </c>
      <c r="B65">
        <f t="shared" si="1"/>
        <v>6</v>
      </c>
      <c r="C65">
        <v>64</v>
      </c>
      <c r="D65" s="4">
        <f t="shared" si="5"/>
        <v>0</v>
      </c>
      <c r="E65" s="4">
        <f>IF(ISNA(VLOOKUP(A65,'Extra aflossing'!A:F,3,0)),0,VLOOKUP(A65,'Extra aflossing'!A:F,3,0))</f>
        <v>0</v>
      </c>
      <c r="F65" s="4">
        <f>J64*Invoer!$B$8/12</f>
        <v>0</v>
      </c>
      <c r="G65" s="4">
        <f t="shared" si="2"/>
        <v>0</v>
      </c>
      <c r="H65" s="4">
        <f t="shared" si="0"/>
        <v>0</v>
      </c>
      <c r="I65" s="4">
        <f t="shared" si="3"/>
        <v>0</v>
      </c>
      <c r="J65" s="4">
        <f t="shared" si="6"/>
        <v>0</v>
      </c>
    </row>
    <row r="66" spans="1:10" x14ac:dyDescent="0.25">
      <c r="A66" s="15">
        <f t="shared" si="4"/>
        <v>43678</v>
      </c>
      <c r="B66">
        <f t="shared" si="1"/>
        <v>6</v>
      </c>
      <c r="C66">
        <v>65</v>
      </c>
      <c r="D66" s="4">
        <f t="shared" si="5"/>
        <v>0</v>
      </c>
      <c r="E66" s="4">
        <f>IF(ISNA(VLOOKUP(A66,'Extra aflossing'!A:F,3,0)),0,VLOOKUP(A66,'Extra aflossing'!A:F,3,0))</f>
        <v>0</v>
      </c>
      <c r="F66" s="4">
        <f>J65*Invoer!$B$8/12</f>
        <v>0</v>
      </c>
      <c r="G66" s="4">
        <f t="shared" si="2"/>
        <v>0</v>
      </c>
      <c r="H66" s="4">
        <f t="shared" ref="H66:H129" si="7">IF(F66-(Eigenwoningforfait/12)&lt;=0,0,(F66-(Eigenwoningforfait/12))*Belastingpercentage)</f>
        <v>0</v>
      </c>
      <c r="I66" s="4">
        <f t="shared" si="3"/>
        <v>0</v>
      </c>
      <c r="J66" s="4">
        <f t="shared" si="6"/>
        <v>0</v>
      </c>
    </row>
    <row r="67" spans="1:10" x14ac:dyDescent="0.25">
      <c r="A67" s="15">
        <f t="shared" si="4"/>
        <v>43709</v>
      </c>
      <c r="B67">
        <f t="shared" ref="B67:B130" si="8">CEILING(C67/12,1)</f>
        <v>6</v>
      </c>
      <c r="C67">
        <v>66</v>
      </c>
      <c r="D67" s="4">
        <f t="shared" si="5"/>
        <v>0</v>
      </c>
      <c r="E67" s="4">
        <f>IF(ISNA(VLOOKUP(A67,'Extra aflossing'!A:F,3,0)),0,VLOOKUP(A67,'Extra aflossing'!A:F,3,0))</f>
        <v>0</v>
      </c>
      <c r="F67" s="4">
        <f>J66*Invoer!$B$8/12</f>
        <v>0</v>
      </c>
      <c r="G67" s="4">
        <f t="shared" ref="G67:G130" si="9">SUM(D67,F67)</f>
        <v>0</v>
      </c>
      <c r="H67" s="4">
        <f t="shared" si="7"/>
        <v>0</v>
      </c>
      <c r="I67" s="4">
        <f t="shared" ref="I67:I130" si="10">G67-H67</f>
        <v>0</v>
      </c>
      <c r="J67" s="4">
        <f t="shared" si="6"/>
        <v>0</v>
      </c>
    </row>
    <row r="68" spans="1:10" x14ac:dyDescent="0.25">
      <c r="A68" s="15">
        <f t="shared" ref="A68:A131" si="11">DATE(YEAR(A67),MONTH(A67)+1,DAY(A67))</f>
        <v>43739</v>
      </c>
      <c r="B68">
        <f t="shared" si="8"/>
        <v>6</v>
      </c>
      <c r="C68">
        <v>67</v>
      </c>
      <c r="D68" s="4">
        <f t="shared" ref="D68:D131" si="12">J67/(360-C67)</f>
        <v>0</v>
      </c>
      <c r="E68" s="4">
        <f>IF(ISNA(VLOOKUP(A68,'Extra aflossing'!A:F,3,0)),0,VLOOKUP(A68,'Extra aflossing'!A:F,3,0))</f>
        <v>0</v>
      </c>
      <c r="F68" s="4">
        <f>J67*Invoer!$B$8/12</f>
        <v>0</v>
      </c>
      <c r="G68" s="4">
        <f t="shared" si="9"/>
        <v>0</v>
      </c>
      <c r="H68" s="4">
        <f t="shared" si="7"/>
        <v>0</v>
      </c>
      <c r="I68" s="4">
        <f t="shared" si="10"/>
        <v>0</v>
      </c>
      <c r="J68" s="4">
        <f t="shared" ref="J68:J131" si="13">J67-D68-E68</f>
        <v>0</v>
      </c>
    </row>
    <row r="69" spans="1:10" x14ac:dyDescent="0.25">
      <c r="A69" s="15">
        <f t="shared" si="11"/>
        <v>43770</v>
      </c>
      <c r="B69">
        <f t="shared" si="8"/>
        <v>6</v>
      </c>
      <c r="C69">
        <v>68</v>
      </c>
      <c r="D69" s="4">
        <f t="shared" si="12"/>
        <v>0</v>
      </c>
      <c r="E69" s="4">
        <f>IF(ISNA(VLOOKUP(A69,'Extra aflossing'!A:F,3,0)),0,VLOOKUP(A69,'Extra aflossing'!A:F,3,0))</f>
        <v>0</v>
      </c>
      <c r="F69" s="4">
        <f>J68*Invoer!$B$8/12</f>
        <v>0</v>
      </c>
      <c r="G69" s="4">
        <f t="shared" si="9"/>
        <v>0</v>
      </c>
      <c r="H69" s="4">
        <f t="shared" si="7"/>
        <v>0</v>
      </c>
      <c r="I69" s="4">
        <f t="shared" si="10"/>
        <v>0</v>
      </c>
      <c r="J69" s="4">
        <f t="shared" si="13"/>
        <v>0</v>
      </c>
    </row>
    <row r="70" spans="1:10" x14ac:dyDescent="0.25">
      <c r="A70" s="15">
        <f t="shared" si="11"/>
        <v>43800</v>
      </c>
      <c r="B70">
        <f t="shared" si="8"/>
        <v>6</v>
      </c>
      <c r="C70">
        <v>69</v>
      </c>
      <c r="D70" s="4">
        <f t="shared" si="12"/>
        <v>0</v>
      </c>
      <c r="E70" s="4">
        <f>IF(ISNA(VLOOKUP(A70,'Extra aflossing'!A:F,3,0)),0,VLOOKUP(A70,'Extra aflossing'!A:F,3,0))</f>
        <v>0</v>
      </c>
      <c r="F70" s="4">
        <f>J69*Invoer!$B$8/12</f>
        <v>0</v>
      </c>
      <c r="G70" s="4">
        <f t="shared" si="9"/>
        <v>0</v>
      </c>
      <c r="H70" s="4">
        <f t="shared" si="7"/>
        <v>0</v>
      </c>
      <c r="I70" s="4">
        <f t="shared" si="10"/>
        <v>0</v>
      </c>
      <c r="J70" s="4">
        <f t="shared" si="13"/>
        <v>0</v>
      </c>
    </row>
    <row r="71" spans="1:10" x14ac:dyDescent="0.25">
      <c r="A71" s="15">
        <f t="shared" si="11"/>
        <v>43831</v>
      </c>
      <c r="B71">
        <f t="shared" si="8"/>
        <v>6</v>
      </c>
      <c r="C71">
        <v>70</v>
      </c>
      <c r="D71" s="4">
        <f t="shared" si="12"/>
        <v>0</v>
      </c>
      <c r="E71" s="4">
        <f>IF(ISNA(VLOOKUP(A71,'Extra aflossing'!A:F,3,0)),0,VLOOKUP(A71,'Extra aflossing'!A:F,3,0))</f>
        <v>0</v>
      </c>
      <c r="F71" s="4">
        <f>J70*Invoer!$B$8/12</f>
        <v>0</v>
      </c>
      <c r="G71" s="4">
        <f t="shared" si="9"/>
        <v>0</v>
      </c>
      <c r="H71" s="4">
        <f t="shared" si="7"/>
        <v>0</v>
      </c>
      <c r="I71" s="4">
        <f t="shared" si="10"/>
        <v>0</v>
      </c>
      <c r="J71" s="4">
        <f t="shared" si="13"/>
        <v>0</v>
      </c>
    </row>
    <row r="72" spans="1:10" x14ac:dyDescent="0.25">
      <c r="A72" s="15">
        <f t="shared" si="11"/>
        <v>43862</v>
      </c>
      <c r="B72">
        <f t="shared" si="8"/>
        <v>6</v>
      </c>
      <c r="C72">
        <v>71</v>
      </c>
      <c r="D72" s="4">
        <f t="shared" si="12"/>
        <v>0</v>
      </c>
      <c r="E72" s="4">
        <f>IF(ISNA(VLOOKUP(A72,'Extra aflossing'!A:F,3,0)),0,VLOOKUP(A72,'Extra aflossing'!A:F,3,0))</f>
        <v>0</v>
      </c>
      <c r="F72" s="4">
        <f>J71*Invoer!$B$8/12</f>
        <v>0</v>
      </c>
      <c r="G72" s="4">
        <f t="shared" si="9"/>
        <v>0</v>
      </c>
      <c r="H72" s="4">
        <f t="shared" si="7"/>
        <v>0</v>
      </c>
      <c r="I72" s="4">
        <f t="shared" si="10"/>
        <v>0</v>
      </c>
      <c r="J72" s="4">
        <f t="shared" si="13"/>
        <v>0</v>
      </c>
    </row>
    <row r="73" spans="1:10" x14ac:dyDescent="0.25">
      <c r="A73" s="15">
        <f t="shared" si="11"/>
        <v>43891</v>
      </c>
      <c r="B73">
        <f t="shared" si="8"/>
        <v>6</v>
      </c>
      <c r="C73">
        <v>72</v>
      </c>
      <c r="D73" s="4">
        <f t="shared" si="12"/>
        <v>0</v>
      </c>
      <c r="E73" s="4">
        <f>IF(ISNA(VLOOKUP(A73,'Extra aflossing'!A:F,3,0)),0,VLOOKUP(A73,'Extra aflossing'!A:F,3,0))</f>
        <v>0</v>
      </c>
      <c r="F73" s="4">
        <f>J72*Invoer!$B$8/12</f>
        <v>0</v>
      </c>
      <c r="G73" s="4">
        <f t="shared" si="9"/>
        <v>0</v>
      </c>
      <c r="H73" s="4">
        <f t="shared" si="7"/>
        <v>0</v>
      </c>
      <c r="I73" s="4">
        <f t="shared" si="10"/>
        <v>0</v>
      </c>
      <c r="J73" s="4">
        <f t="shared" si="13"/>
        <v>0</v>
      </c>
    </row>
    <row r="74" spans="1:10" x14ac:dyDescent="0.25">
      <c r="A74" s="15">
        <f t="shared" si="11"/>
        <v>43922</v>
      </c>
      <c r="B74">
        <f t="shared" si="8"/>
        <v>7</v>
      </c>
      <c r="C74">
        <v>73</v>
      </c>
      <c r="D74" s="4">
        <f t="shared" si="12"/>
        <v>0</v>
      </c>
      <c r="E74" s="4">
        <f>IF(ISNA(VLOOKUP(A74,'Extra aflossing'!A:F,3,0)),0,VLOOKUP(A74,'Extra aflossing'!A:F,3,0))</f>
        <v>0</v>
      </c>
      <c r="F74" s="4">
        <f>J73*Invoer!$B$8/12</f>
        <v>0</v>
      </c>
      <c r="G74" s="4">
        <f t="shared" si="9"/>
        <v>0</v>
      </c>
      <c r="H74" s="4">
        <f t="shared" si="7"/>
        <v>0</v>
      </c>
      <c r="I74" s="4">
        <f t="shared" si="10"/>
        <v>0</v>
      </c>
      <c r="J74" s="4">
        <f t="shared" si="13"/>
        <v>0</v>
      </c>
    </row>
    <row r="75" spans="1:10" x14ac:dyDescent="0.25">
      <c r="A75" s="15">
        <f t="shared" si="11"/>
        <v>43952</v>
      </c>
      <c r="B75">
        <f t="shared" si="8"/>
        <v>7</v>
      </c>
      <c r="C75">
        <v>74</v>
      </c>
      <c r="D75" s="4">
        <f t="shared" si="12"/>
        <v>0</v>
      </c>
      <c r="E75" s="4">
        <f>IF(ISNA(VLOOKUP(A75,'Extra aflossing'!A:F,3,0)),0,VLOOKUP(A75,'Extra aflossing'!A:F,3,0))</f>
        <v>0</v>
      </c>
      <c r="F75" s="4">
        <f>J74*Invoer!$B$8/12</f>
        <v>0</v>
      </c>
      <c r="G75" s="4">
        <f t="shared" si="9"/>
        <v>0</v>
      </c>
      <c r="H75" s="4">
        <f t="shared" si="7"/>
        <v>0</v>
      </c>
      <c r="I75" s="4">
        <f t="shared" si="10"/>
        <v>0</v>
      </c>
      <c r="J75" s="4">
        <f t="shared" si="13"/>
        <v>0</v>
      </c>
    </row>
    <row r="76" spans="1:10" x14ac:dyDescent="0.25">
      <c r="A76" s="15">
        <f t="shared" si="11"/>
        <v>43983</v>
      </c>
      <c r="B76">
        <f t="shared" si="8"/>
        <v>7</v>
      </c>
      <c r="C76">
        <v>75</v>
      </c>
      <c r="D76" s="4">
        <f t="shared" si="12"/>
        <v>0</v>
      </c>
      <c r="E76" s="4">
        <f>IF(ISNA(VLOOKUP(A76,'Extra aflossing'!A:F,3,0)),0,VLOOKUP(A76,'Extra aflossing'!A:F,3,0))</f>
        <v>0</v>
      </c>
      <c r="F76" s="4">
        <f>J75*Invoer!$B$8/12</f>
        <v>0</v>
      </c>
      <c r="G76" s="4">
        <f t="shared" si="9"/>
        <v>0</v>
      </c>
      <c r="H76" s="4">
        <f t="shared" si="7"/>
        <v>0</v>
      </c>
      <c r="I76" s="4">
        <f t="shared" si="10"/>
        <v>0</v>
      </c>
      <c r="J76" s="4">
        <f t="shared" si="13"/>
        <v>0</v>
      </c>
    </row>
    <row r="77" spans="1:10" x14ac:dyDescent="0.25">
      <c r="A77" s="15">
        <f t="shared" si="11"/>
        <v>44013</v>
      </c>
      <c r="B77">
        <f t="shared" si="8"/>
        <v>7</v>
      </c>
      <c r="C77">
        <v>76</v>
      </c>
      <c r="D77" s="4">
        <f t="shared" si="12"/>
        <v>0</v>
      </c>
      <c r="E77" s="4">
        <f>IF(ISNA(VLOOKUP(A77,'Extra aflossing'!A:F,3,0)),0,VLOOKUP(A77,'Extra aflossing'!A:F,3,0))</f>
        <v>0</v>
      </c>
      <c r="F77" s="4">
        <f>J76*Invoer!$B$8/12</f>
        <v>0</v>
      </c>
      <c r="G77" s="4">
        <f t="shared" si="9"/>
        <v>0</v>
      </c>
      <c r="H77" s="4">
        <f t="shared" si="7"/>
        <v>0</v>
      </c>
      <c r="I77" s="4">
        <f t="shared" si="10"/>
        <v>0</v>
      </c>
      <c r="J77" s="4">
        <f t="shared" si="13"/>
        <v>0</v>
      </c>
    </row>
    <row r="78" spans="1:10" x14ac:dyDescent="0.25">
      <c r="A78" s="15">
        <f t="shared" si="11"/>
        <v>44044</v>
      </c>
      <c r="B78">
        <f t="shared" si="8"/>
        <v>7</v>
      </c>
      <c r="C78">
        <v>77</v>
      </c>
      <c r="D78" s="4">
        <f t="shared" si="12"/>
        <v>0</v>
      </c>
      <c r="E78" s="4">
        <f>IF(ISNA(VLOOKUP(A78,'Extra aflossing'!A:F,3,0)),0,VLOOKUP(A78,'Extra aflossing'!A:F,3,0))</f>
        <v>0</v>
      </c>
      <c r="F78" s="4">
        <f>J77*Invoer!$B$8/12</f>
        <v>0</v>
      </c>
      <c r="G78" s="4">
        <f t="shared" si="9"/>
        <v>0</v>
      </c>
      <c r="H78" s="4">
        <f t="shared" si="7"/>
        <v>0</v>
      </c>
      <c r="I78" s="4">
        <f t="shared" si="10"/>
        <v>0</v>
      </c>
      <c r="J78" s="4">
        <f t="shared" si="13"/>
        <v>0</v>
      </c>
    </row>
    <row r="79" spans="1:10" x14ac:dyDescent="0.25">
      <c r="A79" s="15">
        <f t="shared" si="11"/>
        <v>44075</v>
      </c>
      <c r="B79">
        <f t="shared" si="8"/>
        <v>7</v>
      </c>
      <c r="C79">
        <v>78</v>
      </c>
      <c r="D79" s="4">
        <f t="shared" si="12"/>
        <v>0</v>
      </c>
      <c r="E79" s="4">
        <f>IF(ISNA(VLOOKUP(A79,'Extra aflossing'!A:F,3,0)),0,VLOOKUP(A79,'Extra aflossing'!A:F,3,0))</f>
        <v>0</v>
      </c>
      <c r="F79" s="4">
        <f>J78*Invoer!$B$8/12</f>
        <v>0</v>
      </c>
      <c r="G79" s="4">
        <f t="shared" si="9"/>
        <v>0</v>
      </c>
      <c r="H79" s="4">
        <f t="shared" si="7"/>
        <v>0</v>
      </c>
      <c r="I79" s="4">
        <f t="shared" si="10"/>
        <v>0</v>
      </c>
      <c r="J79" s="4">
        <f t="shared" si="13"/>
        <v>0</v>
      </c>
    </row>
    <row r="80" spans="1:10" x14ac:dyDescent="0.25">
      <c r="A80" s="15">
        <f t="shared" si="11"/>
        <v>44105</v>
      </c>
      <c r="B80">
        <f t="shared" si="8"/>
        <v>7</v>
      </c>
      <c r="C80">
        <v>79</v>
      </c>
      <c r="D80" s="4">
        <f t="shared" si="12"/>
        <v>0</v>
      </c>
      <c r="E80" s="4">
        <f>IF(ISNA(VLOOKUP(A80,'Extra aflossing'!A:F,3,0)),0,VLOOKUP(A80,'Extra aflossing'!A:F,3,0))</f>
        <v>0</v>
      </c>
      <c r="F80" s="4">
        <f>J79*Invoer!$B$8/12</f>
        <v>0</v>
      </c>
      <c r="G80" s="4">
        <f t="shared" si="9"/>
        <v>0</v>
      </c>
      <c r="H80" s="4">
        <f t="shared" si="7"/>
        <v>0</v>
      </c>
      <c r="I80" s="4">
        <f t="shared" si="10"/>
        <v>0</v>
      </c>
      <c r="J80" s="4">
        <f t="shared" si="13"/>
        <v>0</v>
      </c>
    </row>
    <row r="81" spans="1:10" x14ac:dyDescent="0.25">
      <c r="A81" s="15">
        <f t="shared" si="11"/>
        <v>44136</v>
      </c>
      <c r="B81">
        <f t="shared" si="8"/>
        <v>7</v>
      </c>
      <c r="C81">
        <v>80</v>
      </c>
      <c r="D81" s="4">
        <f t="shared" si="12"/>
        <v>0</v>
      </c>
      <c r="E81" s="4">
        <f>IF(ISNA(VLOOKUP(A81,'Extra aflossing'!A:F,3,0)),0,VLOOKUP(A81,'Extra aflossing'!A:F,3,0))</f>
        <v>0</v>
      </c>
      <c r="F81" s="4">
        <f>J80*Invoer!$B$8/12</f>
        <v>0</v>
      </c>
      <c r="G81" s="4">
        <f t="shared" si="9"/>
        <v>0</v>
      </c>
      <c r="H81" s="4">
        <f t="shared" si="7"/>
        <v>0</v>
      </c>
      <c r="I81" s="4">
        <f t="shared" si="10"/>
        <v>0</v>
      </c>
      <c r="J81" s="4">
        <f t="shared" si="13"/>
        <v>0</v>
      </c>
    </row>
    <row r="82" spans="1:10" x14ac:dyDescent="0.25">
      <c r="A82" s="15">
        <f t="shared" si="11"/>
        <v>44166</v>
      </c>
      <c r="B82">
        <f t="shared" si="8"/>
        <v>7</v>
      </c>
      <c r="C82">
        <v>81</v>
      </c>
      <c r="D82" s="4">
        <f t="shared" si="12"/>
        <v>0</v>
      </c>
      <c r="E82" s="4">
        <f>IF(ISNA(VLOOKUP(A82,'Extra aflossing'!A:F,3,0)),0,VLOOKUP(A82,'Extra aflossing'!A:F,3,0))</f>
        <v>0</v>
      </c>
      <c r="F82" s="4">
        <f>J81*Invoer!$B$8/12</f>
        <v>0</v>
      </c>
      <c r="G82" s="4">
        <f t="shared" si="9"/>
        <v>0</v>
      </c>
      <c r="H82" s="4">
        <f t="shared" si="7"/>
        <v>0</v>
      </c>
      <c r="I82" s="4">
        <f t="shared" si="10"/>
        <v>0</v>
      </c>
      <c r="J82" s="4">
        <f t="shared" si="13"/>
        <v>0</v>
      </c>
    </row>
    <row r="83" spans="1:10" x14ac:dyDescent="0.25">
      <c r="A83" s="15">
        <f t="shared" si="11"/>
        <v>44197</v>
      </c>
      <c r="B83">
        <f t="shared" si="8"/>
        <v>7</v>
      </c>
      <c r="C83">
        <v>82</v>
      </c>
      <c r="D83" s="4">
        <f t="shared" si="12"/>
        <v>0</v>
      </c>
      <c r="E83" s="4">
        <f>IF(ISNA(VLOOKUP(A83,'Extra aflossing'!A:F,3,0)),0,VLOOKUP(A83,'Extra aflossing'!A:F,3,0))</f>
        <v>0</v>
      </c>
      <c r="F83" s="4">
        <f>J82*Invoer!$B$8/12</f>
        <v>0</v>
      </c>
      <c r="G83" s="4">
        <f t="shared" si="9"/>
        <v>0</v>
      </c>
      <c r="H83" s="4">
        <f t="shared" si="7"/>
        <v>0</v>
      </c>
      <c r="I83" s="4">
        <f t="shared" si="10"/>
        <v>0</v>
      </c>
      <c r="J83" s="4">
        <f t="shared" si="13"/>
        <v>0</v>
      </c>
    </row>
    <row r="84" spans="1:10" x14ac:dyDescent="0.25">
      <c r="A84" s="15">
        <f t="shared" si="11"/>
        <v>44228</v>
      </c>
      <c r="B84">
        <f t="shared" si="8"/>
        <v>7</v>
      </c>
      <c r="C84">
        <v>83</v>
      </c>
      <c r="D84" s="4">
        <f t="shared" si="12"/>
        <v>0</v>
      </c>
      <c r="E84" s="4">
        <f>IF(ISNA(VLOOKUP(A84,'Extra aflossing'!A:F,3,0)),0,VLOOKUP(A84,'Extra aflossing'!A:F,3,0))</f>
        <v>0</v>
      </c>
      <c r="F84" s="4">
        <f>J83*Invoer!$B$8/12</f>
        <v>0</v>
      </c>
      <c r="G84" s="4">
        <f t="shared" si="9"/>
        <v>0</v>
      </c>
      <c r="H84" s="4">
        <f t="shared" si="7"/>
        <v>0</v>
      </c>
      <c r="I84" s="4">
        <f t="shared" si="10"/>
        <v>0</v>
      </c>
      <c r="J84" s="4">
        <f t="shared" si="13"/>
        <v>0</v>
      </c>
    </row>
    <row r="85" spans="1:10" x14ac:dyDescent="0.25">
      <c r="A85" s="15">
        <f t="shared" si="11"/>
        <v>44256</v>
      </c>
      <c r="B85">
        <f t="shared" si="8"/>
        <v>7</v>
      </c>
      <c r="C85">
        <v>84</v>
      </c>
      <c r="D85" s="4">
        <f t="shared" si="12"/>
        <v>0</v>
      </c>
      <c r="E85" s="4">
        <f>IF(ISNA(VLOOKUP(A85,'Extra aflossing'!A:F,3,0)),0,VLOOKUP(A85,'Extra aflossing'!A:F,3,0))</f>
        <v>0</v>
      </c>
      <c r="F85" s="4">
        <f>J84*Invoer!$B$8/12</f>
        <v>0</v>
      </c>
      <c r="G85" s="4">
        <f t="shared" si="9"/>
        <v>0</v>
      </c>
      <c r="H85" s="4">
        <f t="shared" si="7"/>
        <v>0</v>
      </c>
      <c r="I85" s="4">
        <f t="shared" si="10"/>
        <v>0</v>
      </c>
      <c r="J85" s="4">
        <f t="shared" si="13"/>
        <v>0</v>
      </c>
    </row>
    <row r="86" spans="1:10" x14ac:dyDescent="0.25">
      <c r="A86" s="15">
        <f t="shared" si="11"/>
        <v>44287</v>
      </c>
      <c r="B86">
        <f t="shared" si="8"/>
        <v>8</v>
      </c>
      <c r="C86">
        <v>85</v>
      </c>
      <c r="D86" s="4">
        <f t="shared" si="12"/>
        <v>0</v>
      </c>
      <c r="E86" s="4">
        <f>IF(ISNA(VLOOKUP(A86,'Extra aflossing'!A:F,3,0)),0,VLOOKUP(A86,'Extra aflossing'!A:F,3,0))</f>
        <v>0</v>
      </c>
      <c r="F86" s="4">
        <f>J85*Invoer!$B$8/12</f>
        <v>0</v>
      </c>
      <c r="G86" s="4">
        <f t="shared" si="9"/>
        <v>0</v>
      </c>
      <c r="H86" s="4">
        <f t="shared" si="7"/>
        <v>0</v>
      </c>
      <c r="I86" s="4">
        <f t="shared" si="10"/>
        <v>0</v>
      </c>
      <c r="J86" s="4">
        <f t="shared" si="13"/>
        <v>0</v>
      </c>
    </row>
    <row r="87" spans="1:10" x14ac:dyDescent="0.25">
      <c r="A87" s="15">
        <f t="shared" si="11"/>
        <v>44317</v>
      </c>
      <c r="B87">
        <f t="shared" si="8"/>
        <v>8</v>
      </c>
      <c r="C87">
        <v>86</v>
      </c>
      <c r="D87" s="4">
        <f t="shared" si="12"/>
        <v>0</v>
      </c>
      <c r="E87" s="4">
        <f>IF(ISNA(VLOOKUP(A87,'Extra aflossing'!A:F,3,0)),0,VLOOKUP(A87,'Extra aflossing'!A:F,3,0))</f>
        <v>0</v>
      </c>
      <c r="F87" s="4">
        <f>J86*Invoer!$B$8/12</f>
        <v>0</v>
      </c>
      <c r="G87" s="4">
        <f t="shared" si="9"/>
        <v>0</v>
      </c>
      <c r="H87" s="4">
        <f t="shared" si="7"/>
        <v>0</v>
      </c>
      <c r="I87" s="4">
        <f t="shared" si="10"/>
        <v>0</v>
      </c>
      <c r="J87" s="4">
        <f t="shared" si="13"/>
        <v>0</v>
      </c>
    </row>
    <row r="88" spans="1:10" x14ac:dyDescent="0.25">
      <c r="A88" s="15">
        <f t="shared" si="11"/>
        <v>44348</v>
      </c>
      <c r="B88">
        <f t="shared" si="8"/>
        <v>8</v>
      </c>
      <c r="C88">
        <v>87</v>
      </c>
      <c r="D88" s="4">
        <f t="shared" si="12"/>
        <v>0</v>
      </c>
      <c r="E88" s="4">
        <f>IF(ISNA(VLOOKUP(A88,'Extra aflossing'!A:F,3,0)),0,VLOOKUP(A88,'Extra aflossing'!A:F,3,0))</f>
        <v>0</v>
      </c>
      <c r="F88" s="4">
        <f>J87*Invoer!$B$8/12</f>
        <v>0</v>
      </c>
      <c r="G88" s="4">
        <f t="shared" si="9"/>
        <v>0</v>
      </c>
      <c r="H88" s="4">
        <f t="shared" si="7"/>
        <v>0</v>
      </c>
      <c r="I88" s="4">
        <f t="shared" si="10"/>
        <v>0</v>
      </c>
      <c r="J88" s="4">
        <f t="shared" si="13"/>
        <v>0</v>
      </c>
    </row>
    <row r="89" spans="1:10" x14ac:dyDescent="0.25">
      <c r="A89" s="15">
        <f t="shared" si="11"/>
        <v>44378</v>
      </c>
      <c r="B89">
        <f t="shared" si="8"/>
        <v>8</v>
      </c>
      <c r="C89">
        <v>88</v>
      </c>
      <c r="D89" s="4">
        <f t="shared" si="12"/>
        <v>0</v>
      </c>
      <c r="E89" s="4">
        <f>IF(ISNA(VLOOKUP(A89,'Extra aflossing'!A:F,3,0)),0,VLOOKUP(A89,'Extra aflossing'!A:F,3,0))</f>
        <v>0</v>
      </c>
      <c r="F89" s="4">
        <f>J88*Invoer!$B$8/12</f>
        <v>0</v>
      </c>
      <c r="G89" s="4">
        <f t="shared" si="9"/>
        <v>0</v>
      </c>
      <c r="H89" s="4">
        <f t="shared" si="7"/>
        <v>0</v>
      </c>
      <c r="I89" s="4">
        <f t="shared" si="10"/>
        <v>0</v>
      </c>
      <c r="J89" s="4">
        <f t="shared" si="13"/>
        <v>0</v>
      </c>
    </row>
    <row r="90" spans="1:10" x14ac:dyDescent="0.25">
      <c r="A90" s="15">
        <f t="shared" si="11"/>
        <v>44409</v>
      </c>
      <c r="B90">
        <f t="shared" si="8"/>
        <v>8</v>
      </c>
      <c r="C90">
        <v>89</v>
      </c>
      <c r="D90" s="4">
        <f t="shared" si="12"/>
        <v>0</v>
      </c>
      <c r="E90" s="4">
        <f>IF(ISNA(VLOOKUP(A90,'Extra aflossing'!A:F,3,0)),0,VLOOKUP(A90,'Extra aflossing'!A:F,3,0))</f>
        <v>0</v>
      </c>
      <c r="F90" s="4">
        <f>J89*Invoer!$B$8/12</f>
        <v>0</v>
      </c>
      <c r="G90" s="4">
        <f t="shared" si="9"/>
        <v>0</v>
      </c>
      <c r="H90" s="4">
        <f t="shared" si="7"/>
        <v>0</v>
      </c>
      <c r="I90" s="4">
        <f t="shared" si="10"/>
        <v>0</v>
      </c>
      <c r="J90" s="4">
        <f t="shared" si="13"/>
        <v>0</v>
      </c>
    </row>
    <row r="91" spans="1:10" x14ac:dyDescent="0.25">
      <c r="A91" s="15">
        <f t="shared" si="11"/>
        <v>44440</v>
      </c>
      <c r="B91">
        <f t="shared" si="8"/>
        <v>8</v>
      </c>
      <c r="C91">
        <v>90</v>
      </c>
      <c r="D91" s="4">
        <f t="shared" si="12"/>
        <v>0</v>
      </c>
      <c r="E91" s="4">
        <f>IF(ISNA(VLOOKUP(A91,'Extra aflossing'!A:F,3,0)),0,VLOOKUP(A91,'Extra aflossing'!A:F,3,0))</f>
        <v>0</v>
      </c>
      <c r="F91" s="4">
        <f>J90*Invoer!$B$8/12</f>
        <v>0</v>
      </c>
      <c r="G91" s="4">
        <f t="shared" si="9"/>
        <v>0</v>
      </c>
      <c r="H91" s="4">
        <f t="shared" si="7"/>
        <v>0</v>
      </c>
      <c r="I91" s="4">
        <f t="shared" si="10"/>
        <v>0</v>
      </c>
      <c r="J91" s="4">
        <f t="shared" si="13"/>
        <v>0</v>
      </c>
    </row>
    <row r="92" spans="1:10" x14ac:dyDescent="0.25">
      <c r="A92" s="15">
        <f t="shared" si="11"/>
        <v>44470</v>
      </c>
      <c r="B92">
        <f t="shared" si="8"/>
        <v>8</v>
      </c>
      <c r="C92">
        <v>91</v>
      </c>
      <c r="D92" s="4">
        <f t="shared" si="12"/>
        <v>0</v>
      </c>
      <c r="E92" s="4">
        <f>IF(ISNA(VLOOKUP(A92,'Extra aflossing'!A:F,3,0)),0,VLOOKUP(A92,'Extra aflossing'!A:F,3,0))</f>
        <v>0</v>
      </c>
      <c r="F92" s="4">
        <f>J91*Invoer!$B$8/12</f>
        <v>0</v>
      </c>
      <c r="G92" s="4">
        <f t="shared" si="9"/>
        <v>0</v>
      </c>
      <c r="H92" s="4">
        <f t="shared" si="7"/>
        <v>0</v>
      </c>
      <c r="I92" s="4">
        <f t="shared" si="10"/>
        <v>0</v>
      </c>
      <c r="J92" s="4">
        <f t="shared" si="13"/>
        <v>0</v>
      </c>
    </row>
    <row r="93" spans="1:10" x14ac:dyDescent="0.25">
      <c r="A93" s="15">
        <f t="shared" si="11"/>
        <v>44501</v>
      </c>
      <c r="B93">
        <f t="shared" si="8"/>
        <v>8</v>
      </c>
      <c r="C93">
        <v>92</v>
      </c>
      <c r="D93" s="4">
        <f t="shared" si="12"/>
        <v>0</v>
      </c>
      <c r="E93" s="4">
        <f>IF(ISNA(VLOOKUP(A93,'Extra aflossing'!A:F,3,0)),0,VLOOKUP(A93,'Extra aflossing'!A:F,3,0))</f>
        <v>0</v>
      </c>
      <c r="F93" s="4">
        <f>J92*Invoer!$B$8/12</f>
        <v>0</v>
      </c>
      <c r="G93" s="4">
        <f t="shared" si="9"/>
        <v>0</v>
      </c>
      <c r="H93" s="4">
        <f t="shared" si="7"/>
        <v>0</v>
      </c>
      <c r="I93" s="4">
        <f t="shared" si="10"/>
        <v>0</v>
      </c>
      <c r="J93" s="4">
        <f t="shared" si="13"/>
        <v>0</v>
      </c>
    </row>
    <row r="94" spans="1:10" x14ac:dyDescent="0.25">
      <c r="A94" s="15">
        <f t="shared" si="11"/>
        <v>44531</v>
      </c>
      <c r="B94">
        <f t="shared" si="8"/>
        <v>8</v>
      </c>
      <c r="C94">
        <v>93</v>
      </c>
      <c r="D94" s="4">
        <f t="shared" si="12"/>
        <v>0</v>
      </c>
      <c r="E94" s="4">
        <f>IF(ISNA(VLOOKUP(A94,'Extra aflossing'!A:F,3,0)),0,VLOOKUP(A94,'Extra aflossing'!A:F,3,0))</f>
        <v>0</v>
      </c>
      <c r="F94" s="4">
        <f>J93*Invoer!$B$8/12</f>
        <v>0</v>
      </c>
      <c r="G94" s="4">
        <f t="shared" si="9"/>
        <v>0</v>
      </c>
      <c r="H94" s="4">
        <f t="shared" si="7"/>
        <v>0</v>
      </c>
      <c r="I94" s="4">
        <f t="shared" si="10"/>
        <v>0</v>
      </c>
      <c r="J94" s="4">
        <f t="shared" si="13"/>
        <v>0</v>
      </c>
    </row>
    <row r="95" spans="1:10" x14ac:dyDescent="0.25">
      <c r="A95" s="15">
        <f t="shared" si="11"/>
        <v>44562</v>
      </c>
      <c r="B95">
        <f t="shared" si="8"/>
        <v>8</v>
      </c>
      <c r="C95">
        <v>94</v>
      </c>
      <c r="D95" s="4">
        <f t="shared" si="12"/>
        <v>0</v>
      </c>
      <c r="E95" s="4">
        <f>IF(ISNA(VLOOKUP(A95,'Extra aflossing'!A:F,3,0)),0,VLOOKUP(A95,'Extra aflossing'!A:F,3,0))</f>
        <v>0</v>
      </c>
      <c r="F95" s="4">
        <f>J94*Invoer!$B$8/12</f>
        <v>0</v>
      </c>
      <c r="G95" s="4">
        <f t="shared" si="9"/>
        <v>0</v>
      </c>
      <c r="H95" s="4">
        <f t="shared" si="7"/>
        <v>0</v>
      </c>
      <c r="I95" s="4">
        <f t="shared" si="10"/>
        <v>0</v>
      </c>
      <c r="J95" s="4">
        <f t="shared" si="13"/>
        <v>0</v>
      </c>
    </row>
    <row r="96" spans="1:10" x14ac:dyDescent="0.25">
      <c r="A96" s="15">
        <f t="shared" si="11"/>
        <v>44593</v>
      </c>
      <c r="B96">
        <f t="shared" si="8"/>
        <v>8</v>
      </c>
      <c r="C96">
        <v>95</v>
      </c>
      <c r="D96" s="4">
        <f t="shared" si="12"/>
        <v>0</v>
      </c>
      <c r="E96" s="4">
        <f>IF(ISNA(VLOOKUP(A96,'Extra aflossing'!A:F,3,0)),0,VLOOKUP(A96,'Extra aflossing'!A:F,3,0))</f>
        <v>0</v>
      </c>
      <c r="F96" s="4">
        <f>J95*Invoer!$B$8/12</f>
        <v>0</v>
      </c>
      <c r="G96" s="4">
        <f t="shared" si="9"/>
        <v>0</v>
      </c>
      <c r="H96" s="4">
        <f t="shared" si="7"/>
        <v>0</v>
      </c>
      <c r="I96" s="4">
        <f t="shared" si="10"/>
        <v>0</v>
      </c>
      <c r="J96" s="4">
        <f t="shared" si="13"/>
        <v>0</v>
      </c>
    </row>
    <row r="97" spans="1:10" x14ac:dyDescent="0.25">
      <c r="A97" s="15">
        <f t="shared" si="11"/>
        <v>44621</v>
      </c>
      <c r="B97">
        <f t="shared" si="8"/>
        <v>8</v>
      </c>
      <c r="C97">
        <v>96</v>
      </c>
      <c r="D97" s="4">
        <f t="shared" si="12"/>
        <v>0</v>
      </c>
      <c r="E97" s="4">
        <f>IF(ISNA(VLOOKUP(A97,'Extra aflossing'!A:F,3,0)),0,VLOOKUP(A97,'Extra aflossing'!A:F,3,0))</f>
        <v>0</v>
      </c>
      <c r="F97" s="4">
        <f>J96*Invoer!$B$8/12</f>
        <v>0</v>
      </c>
      <c r="G97" s="4">
        <f t="shared" si="9"/>
        <v>0</v>
      </c>
      <c r="H97" s="4">
        <f t="shared" si="7"/>
        <v>0</v>
      </c>
      <c r="I97" s="4">
        <f t="shared" si="10"/>
        <v>0</v>
      </c>
      <c r="J97" s="4">
        <f t="shared" si="13"/>
        <v>0</v>
      </c>
    </row>
    <row r="98" spans="1:10" x14ac:dyDescent="0.25">
      <c r="A98" s="15">
        <f t="shared" si="11"/>
        <v>44652</v>
      </c>
      <c r="B98">
        <f t="shared" si="8"/>
        <v>9</v>
      </c>
      <c r="C98">
        <v>97</v>
      </c>
      <c r="D98" s="4">
        <f t="shared" si="12"/>
        <v>0</v>
      </c>
      <c r="E98" s="4">
        <f>IF(ISNA(VLOOKUP(A98,'Extra aflossing'!A:F,3,0)),0,VLOOKUP(A98,'Extra aflossing'!A:F,3,0))</f>
        <v>0</v>
      </c>
      <c r="F98" s="4">
        <f>J97*Invoer!$B$8/12</f>
        <v>0</v>
      </c>
      <c r="G98" s="4">
        <f t="shared" si="9"/>
        <v>0</v>
      </c>
      <c r="H98" s="4">
        <f t="shared" si="7"/>
        <v>0</v>
      </c>
      <c r="I98" s="4">
        <f t="shared" si="10"/>
        <v>0</v>
      </c>
      <c r="J98" s="4">
        <f t="shared" si="13"/>
        <v>0</v>
      </c>
    </row>
    <row r="99" spans="1:10" x14ac:dyDescent="0.25">
      <c r="A99" s="15">
        <f t="shared" si="11"/>
        <v>44682</v>
      </c>
      <c r="B99">
        <f t="shared" si="8"/>
        <v>9</v>
      </c>
      <c r="C99">
        <v>98</v>
      </c>
      <c r="D99" s="4">
        <f t="shared" si="12"/>
        <v>0</v>
      </c>
      <c r="E99" s="4">
        <f>IF(ISNA(VLOOKUP(A99,'Extra aflossing'!A:F,3,0)),0,VLOOKUP(A99,'Extra aflossing'!A:F,3,0))</f>
        <v>0</v>
      </c>
      <c r="F99" s="4">
        <f>J98*Invoer!$B$8/12</f>
        <v>0</v>
      </c>
      <c r="G99" s="4">
        <f t="shared" si="9"/>
        <v>0</v>
      </c>
      <c r="H99" s="4">
        <f t="shared" si="7"/>
        <v>0</v>
      </c>
      <c r="I99" s="4">
        <f t="shared" si="10"/>
        <v>0</v>
      </c>
      <c r="J99" s="4">
        <f t="shared" si="13"/>
        <v>0</v>
      </c>
    </row>
    <row r="100" spans="1:10" x14ac:dyDescent="0.25">
      <c r="A100" s="15">
        <f t="shared" si="11"/>
        <v>44713</v>
      </c>
      <c r="B100">
        <f t="shared" si="8"/>
        <v>9</v>
      </c>
      <c r="C100">
        <v>99</v>
      </c>
      <c r="D100" s="4">
        <f t="shared" si="12"/>
        <v>0</v>
      </c>
      <c r="E100" s="4">
        <f>IF(ISNA(VLOOKUP(A100,'Extra aflossing'!A:F,3,0)),0,VLOOKUP(A100,'Extra aflossing'!A:F,3,0))</f>
        <v>0</v>
      </c>
      <c r="F100" s="4">
        <f>J99*Invoer!$B$8/12</f>
        <v>0</v>
      </c>
      <c r="G100" s="4">
        <f t="shared" si="9"/>
        <v>0</v>
      </c>
      <c r="H100" s="4">
        <f t="shared" si="7"/>
        <v>0</v>
      </c>
      <c r="I100" s="4">
        <f t="shared" si="10"/>
        <v>0</v>
      </c>
      <c r="J100" s="4">
        <f t="shared" si="13"/>
        <v>0</v>
      </c>
    </row>
    <row r="101" spans="1:10" x14ac:dyDescent="0.25">
      <c r="A101" s="15">
        <f t="shared" si="11"/>
        <v>44743</v>
      </c>
      <c r="B101">
        <f t="shared" si="8"/>
        <v>9</v>
      </c>
      <c r="C101">
        <v>100</v>
      </c>
      <c r="D101" s="4">
        <f t="shared" si="12"/>
        <v>0</v>
      </c>
      <c r="E101" s="4">
        <f>IF(ISNA(VLOOKUP(A101,'Extra aflossing'!A:F,3,0)),0,VLOOKUP(A101,'Extra aflossing'!A:F,3,0))</f>
        <v>0</v>
      </c>
      <c r="F101" s="4">
        <f>J100*Invoer!$B$8/12</f>
        <v>0</v>
      </c>
      <c r="G101" s="4">
        <f t="shared" si="9"/>
        <v>0</v>
      </c>
      <c r="H101" s="4">
        <f t="shared" si="7"/>
        <v>0</v>
      </c>
      <c r="I101" s="4">
        <f t="shared" si="10"/>
        <v>0</v>
      </c>
      <c r="J101" s="4">
        <f t="shared" si="13"/>
        <v>0</v>
      </c>
    </row>
    <row r="102" spans="1:10" x14ac:dyDescent="0.25">
      <c r="A102" s="15">
        <f t="shared" si="11"/>
        <v>44774</v>
      </c>
      <c r="B102">
        <f t="shared" si="8"/>
        <v>9</v>
      </c>
      <c r="C102">
        <v>101</v>
      </c>
      <c r="D102" s="4">
        <f t="shared" si="12"/>
        <v>0</v>
      </c>
      <c r="E102" s="4">
        <f>IF(ISNA(VLOOKUP(A102,'Extra aflossing'!A:F,3,0)),0,VLOOKUP(A102,'Extra aflossing'!A:F,3,0))</f>
        <v>0</v>
      </c>
      <c r="F102" s="4">
        <f>J101*Invoer!$B$8/12</f>
        <v>0</v>
      </c>
      <c r="G102" s="4">
        <f t="shared" si="9"/>
        <v>0</v>
      </c>
      <c r="H102" s="4">
        <f t="shared" si="7"/>
        <v>0</v>
      </c>
      <c r="I102" s="4">
        <f t="shared" si="10"/>
        <v>0</v>
      </c>
      <c r="J102" s="4">
        <f t="shared" si="13"/>
        <v>0</v>
      </c>
    </row>
    <row r="103" spans="1:10" x14ac:dyDescent="0.25">
      <c r="A103" s="15">
        <f t="shared" si="11"/>
        <v>44805</v>
      </c>
      <c r="B103">
        <f t="shared" si="8"/>
        <v>9</v>
      </c>
      <c r="C103">
        <v>102</v>
      </c>
      <c r="D103" s="4">
        <f t="shared" si="12"/>
        <v>0</v>
      </c>
      <c r="E103" s="4">
        <f>IF(ISNA(VLOOKUP(A103,'Extra aflossing'!A:F,3,0)),0,VLOOKUP(A103,'Extra aflossing'!A:F,3,0))</f>
        <v>0</v>
      </c>
      <c r="F103" s="4">
        <f>J102*Invoer!$B$8/12</f>
        <v>0</v>
      </c>
      <c r="G103" s="4">
        <f t="shared" si="9"/>
        <v>0</v>
      </c>
      <c r="H103" s="4">
        <f t="shared" si="7"/>
        <v>0</v>
      </c>
      <c r="I103" s="4">
        <f t="shared" si="10"/>
        <v>0</v>
      </c>
      <c r="J103" s="4">
        <f t="shared" si="13"/>
        <v>0</v>
      </c>
    </row>
    <row r="104" spans="1:10" x14ac:dyDescent="0.25">
      <c r="A104" s="15">
        <f t="shared" si="11"/>
        <v>44835</v>
      </c>
      <c r="B104">
        <f t="shared" si="8"/>
        <v>9</v>
      </c>
      <c r="C104">
        <v>103</v>
      </c>
      <c r="D104" s="4">
        <f t="shared" si="12"/>
        <v>0</v>
      </c>
      <c r="E104" s="4">
        <f>IF(ISNA(VLOOKUP(A104,'Extra aflossing'!A:F,3,0)),0,VLOOKUP(A104,'Extra aflossing'!A:F,3,0))</f>
        <v>0</v>
      </c>
      <c r="F104" s="4">
        <f>J103*Invoer!$B$8/12</f>
        <v>0</v>
      </c>
      <c r="G104" s="4">
        <f t="shared" si="9"/>
        <v>0</v>
      </c>
      <c r="H104" s="4">
        <f t="shared" si="7"/>
        <v>0</v>
      </c>
      <c r="I104" s="4">
        <f t="shared" si="10"/>
        <v>0</v>
      </c>
      <c r="J104" s="4">
        <f t="shared" si="13"/>
        <v>0</v>
      </c>
    </row>
    <row r="105" spans="1:10" x14ac:dyDescent="0.25">
      <c r="A105" s="15">
        <f t="shared" si="11"/>
        <v>44866</v>
      </c>
      <c r="B105">
        <f t="shared" si="8"/>
        <v>9</v>
      </c>
      <c r="C105">
        <v>104</v>
      </c>
      <c r="D105" s="4">
        <f t="shared" si="12"/>
        <v>0</v>
      </c>
      <c r="E105" s="4">
        <f>IF(ISNA(VLOOKUP(A105,'Extra aflossing'!A:F,3,0)),0,VLOOKUP(A105,'Extra aflossing'!A:F,3,0))</f>
        <v>0</v>
      </c>
      <c r="F105" s="4">
        <f>J104*Invoer!$B$8/12</f>
        <v>0</v>
      </c>
      <c r="G105" s="4">
        <f t="shared" si="9"/>
        <v>0</v>
      </c>
      <c r="H105" s="4">
        <f t="shared" si="7"/>
        <v>0</v>
      </c>
      <c r="I105" s="4">
        <f t="shared" si="10"/>
        <v>0</v>
      </c>
      <c r="J105" s="4">
        <f t="shared" si="13"/>
        <v>0</v>
      </c>
    </row>
    <row r="106" spans="1:10" x14ac:dyDescent="0.25">
      <c r="A106" s="15">
        <f t="shared" si="11"/>
        <v>44896</v>
      </c>
      <c r="B106">
        <f t="shared" si="8"/>
        <v>9</v>
      </c>
      <c r="C106">
        <v>105</v>
      </c>
      <c r="D106" s="4">
        <f t="shared" si="12"/>
        <v>0</v>
      </c>
      <c r="E106" s="4">
        <f>IF(ISNA(VLOOKUP(A106,'Extra aflossing'!A:F,3,0)),0,VLOOKUP(A106,'Extra aflossing'!A:F,3,0))</f>
        <v>0</v>
      </c>
      <c r="F106" s="4">
        <f>J105*Invoer!$B$8/12</f>
        <v>0</v>
      </c>
      <c r="G106" s="4">
        <f t="shared" si="9"/>
        <v>0</v>
      </c>
      <c r="H106" s="4">
        <f t="shared" si="7"/>
        <v>0</v>
      </c>
      <c r="I106" s="4">
        <f t="shared" si="10"/>
        <v>0</v>
      </c>
      <c r="J106" s="4">
        <f t="shared" si="13"/>
        <v>0</v>
      </c>
    </row>
    <row r="107" spans="1:10" x14ac:dyDescent="0.25">
      <c r="A107" s="15">
        <f t="shared" si="11"/>
        <v>44927</v>
      </c>
      <c r="B107">
        <f t="shared" si="8"/>
        <v>9</v>
      </c>
      <c r="C107">
        <v>106</v>
      </c>
      <c r="D107" s="4">
        <f t="shared" si="12"/>
        <v>0</v>
      </c>
      <c r="E107" s="4">
        <f>IF(ISNA(VLOOKUP(A107,'Extra aflossing'!A:F,3,0)),0,VLOOKUP(A107,'Extra aflossing'!A:F,3,0))</f>
        <v>0</v>
      </c>
      <c r="F107" s="4">
        <f>J106*Invoer!$B$8/12</f>
        <v>0</v>
      </c>
      <c r="G107" s="4">
        <f t="shared" si="9"/>
        <v>0</v>
      </c>
      <c r="H107" s="4">
        <f t="shared" si="7"/>
        <v>0</v>
      </c>
      <c r="I107" s="4">
        <f t="shared" si="10"/>
        <v>0</v>
      </c>
      <c r="J107" s="4">
        <f t="shared" si="13"/>
        <v>0</v>
      </c>
    </row>
    <row r="108" spans="1:10" x14ac:dyDescent="0.25">
      <c r="A108" s="15">
        <f t="shared" si="11"/>
        <v>44958</v>
      </c>
      <c r="B108">
        <f t="shared" si="8"/>
        <v>9</v>
      </c>
      <c r="C108">
        <v>107</v>
      </c>
      <c r="D108" s="4">
        <f t="shared" si="12"/>
        <v>0</v>
      </c>
      <c r="E108" s="4">
        <f>IF(ISNA(VLOOKUP(A108,'Extra aflossing'!A:F,3,0)),0,VLOOKUP(A108,'Extra aflossing'!A:F,3,0))</f>
        <v>0</v>
      </c>
      <c r="F108" s="4">
        <f>J107*Invoer!$B$8/12</f>
        <v>0</v>
      </c>
      <c r="G108" s="4">
        <f t="shared" si="9"/>
        <v>0</v>
      </c>
      <c r="H108" s="4">
        <f t="shared" si="7"/>
        <v>0</v>
      </c>
      <c r="I108" s="4">
        <f t="shared" si="10"/>
        <v>0</v>
      </c>
      <c r="J108" s="4">
        <f t="shared" si="13"/>
        <v>0</v>
      </c>
    </row>
    <row r="109" spans="1:10" x14ac:dyDescent="0.25">
      <c r="A109" s="15">
        <f t="shared" si="11"/>
        <v>44986</v>
      </c>
      <c r="B109">
        <f t="shared" si="8"/>
        <v>9</v>
      </c>
      <c r="C109">
        <v>108</v>
      </c>
      <c r="D109" s="4">
        <f t="shared" si="12"/>
        <v>0</v>
      </c>
      <c r="E109" s="4">
        <f>IF(ISNA(VLOOKUP(A109,'Extra aflossing'!A:F,3,0)),0,VLOOKUP(A109,'Extra aflossing'!A:F,3,0))</f>
        <v>0</v>
      </c>
      <c r="F109" s="4">
        <f>J108*Invoer!$B$8/12</f>
        <v>0</v>
      </c>
      <c r="G109" s="4">
        <f t="shared" si="9"/>
        <v>0</v>
      </c>
      <c r="H109" s="4">
        <f t="shared" si="7"/>
        <v>0</v>
      </c>
      <c r="I109" s="4">
        <f t="shared" si="10"/>
        <v>0</v>
      </c>
      <c r="J109" s="4">
        <f t="shared" si="13"/>
        <v>0</v>
      </c>
    </row>
    <row r="110" spans="1:10" x14ac:dyDescent="0.25">
      <c r="A110" s="15">
        <f t="shared" si="11"/>
        <v>45017</v>
      </c>
      <c r="B110">
        <f t="shared" si="8"/>
        <v>10</v>
      </c>
      <c r="C110">
        <v>109</v>
      </c>
      <c r="D110" s="4">
        <f t="shared" si="12"/>
        <v>0</v>
      </c>
      <c r="E110" s="4">
        <f>IF(ISNA(VLOOKUP(A110,'Extra aflossing'!A:F,3,0)),0,VLOOKUP(A110,'Extra aflossing'!A:F,3,0))</f>
        <v>0</v>
      </c>
      <c r="F110" s="4">
        <f>J109*Invoer!$B$8/12</f>
        <v>0</v>
      </c>
      <c r="G110" s="4">
        <f t="shared" si="9"/>
        <v>0</v>
      </c>
      <c r="H110" s="4">
        <f t="shared" si="7"/>
        <v>0</v>
      </c>
      <c r="I110" s="4">
        <f t="shared" si="10"/>
        <v>0</v>
      </c>
      <c r="J110" s="4">
        <f t="shared" si="13"/>
        <v>0</v>
      </c>
    </row>
    <row r="111" spans="1:10" x14ac:dyDescent="0.25">
      <c r="A111" s="15">
        <f t="shared" si="11"/>
        <v>45047</v>
      </c>
      <c r="B111">
        <f t="shared" si="8"/>
        <v>10</v>
      </c>
      <c r="C111">
        <v>110</v>
      </c>
      <c r="D111" s="4">
        <f t="shared" si="12"/>
        <v>0</v>
      </c>
      <c r="E111" s="4">
        <f>IF(ISNA(VLOOKUP(A111,'Extra aflossing'!A:F,3,0)),0,VLOOKUP(A111,'Extra aflossing'!A:F,3,0))</f>
        <v>0</v>
      </c>
      <c r="F111" s="4">
        <f>J110*Invoer!$B$8/12</f>
        <v>0</v>
      </c>
      <c r="G111" s="4">
        <f t="shared" si="9"/>
        <v>0</v>
      </c>
      <c r="H111" s="4">
        <f t="shared" si="7"/>
        <v>0</v>
      </c>
      <c r="I111" s="4">
        <f t="shared" si="10"/>
        <v>0</v>
      </c>
      <c r="J111" s="4">
        <f t="shared" si="13"/>
        <v>0</v>
      </c>
    </row>
    <row r="112" spans="1:10" x14ac:dyDescent="0.25">
      <c r="A112" s="15">
        <f t="shared" si="11"/>
        <v>45078</v>
      </c>
      <c r="B112">
        <f t="shared" si="8"/>
        <v>10</v>
      </c>
      <c r="C112">
        <v>111</v>
      </c>
      <c r="D112" s="4">
        <f t="shared" si="12"/>
        <v>0</v>
      </c>
      <c r="E112" s="4">
        <f>IF(ISNA(VLOOKUP(A112,'Extra aflossing'!A:F,3,0)),0,VLOOKUP(A112,'Extra aflossing'!A:F,3,0))</f>
        <v>0</v>
      </c>
      <c r="F112" s="4">
        <f>J111*Invoer!$B$8/12</f>
        <v>0</v>
      </c>
      <c r="G112" s="4">
        <f t="shared" si="9"/>
        <v>0</v>
      </c>
      <c r="H112" s="4">
        <f t="shared" si="7"/>
        <v>0</v>
      </c>
      <c r="I112" s="4">
        <f t="shared" si="10"/>
        <v>0</v>
      </c>
      <c r="J112" s="4">
        <f t="shared" si="13"/>
        <v>0</v>
      </c>
    </row>
    <row r="113" spans="1:10" x14ac:dyDescent="0.25">
      <c r="A113" s="15">
        <f t="shared" si="11"/>
        <v>45108</v>
      </c>
      <c r="B113">
        <f t="shared" si="8"/>
        <v>10</v>
      </c>
      <c r="C113">
        <v>112</v>
      </c>
      <c r="D113" s="4">
        <f t="shared" si="12"/>
        <v>0</v>
      </c>
      <c r="E113" s="4">
        <f>IF(ISNA(VLOOKUP(A113,'Extra aflossing'!A:F,3,0)),0,VLOOKUP(A113,'Extra aflossing'!A:F,3,0))</f>
        <v>0</v>
      </c>
      <c r="F113" s="4">
        <f>J112*Invoer!$B$8/12</f>
        <v>0</v>
      </c>
      <c r="G113" s="4">
        <f t="shared" si="9"/>
        <v>0</v>
      </c>
      <c r="H113" s="4">
        <f t="shared" si="7"/>
        <v>0</v>
      </c>
      <c r="I113" s="4">
        <f t="shared" si="10"/>
        <v>0</v>
      </c>
      <c r="J113" s="4">
        <f t="shared" si="13"/>
        <v>0</v>
      </c>
    </row>
    <row r="114" spans="1:10" x14ac:dyDescent="0.25">
      <c r="A114" s="15">
        <f t="shared" si="11"/>
        <v>45139</v>
      </c>
      <c r="B114">
        <f t="shared" si="8"/>
        <v>10</v>
      </c>
      <c r="C114">
        <v>113</v>
      </c>
      <c r="D114" s="4">
        <f t="shared" si="12"/>
        <v>0</v>
      </c>
      <c r="E114" s="4">
        <f>IF(ISNA(VLOOKUP(A114,'Extra aflossing'!A:F,3,0)),0,VLOOKUP(A114,'Extra aflossing'!A:F,3,0))</f>
        <v>0</v>
      </c>
      <c r="F114" s="4">
        <f>J113*Invoer!$B$8/12</f>
        <v>0</v>
      </c>
      <c r="G114" s="4">
        <f t="shared" si="9"/>
        <v>0</v>
      </c>
      <c r="H114" s="4">
        <f t="shared" si="7"/>
        <v>0</v>
      </c>
      <c r="I114" s="4">
        <f t="shared" si="10"/>
        <v>0</v>
      </c>
      <c r="J114" s="4">
        <f t="shared" si="13"/>
        <v>0</v>
      </c>
    </row>
    <row r="115" spans="1:10" x14ac:dyDescent="0.25">
      <c r="A115" s="15">
        <f t="shared" si="11"/>
        <v>45170</v>
      </c>
      <c r="B115">
        <f t="shared" si="8"/>
        <v>10</v>
      </c>
      <c r="C115">
        <v>114</v>
      </c>
      <c r="D115" s="4">
        <f t="shared" si="12"/>
        <v>0</v>
      </c>
      <c r="E115" s="4">
        <f>IF(ISNA(VLOOKUP(A115,'Extra aflossing'!A:F,3,0)),0,VLOOKUP(A115,'Extra aflossing'!A:F,3,0))</f>
        <v>0</v>
      </c>
      <c r="F115" s="4">
        <f>J114*Invoer!$B$8/12</f>
        <v>0</v>
      </c>
      <c r="G115" s="4">
        <f t="shared" si="9"/>
        <v>0</v>
      </c>
      <c r="H115" s="4">
        <f t="shared" si="7"/>
        <v>0</v>
      </c>
      <c r="I115" s="4">
        <f t="shared" si="10"/>
        <v>0</v>
      </c>
      <c r="J115" s="4">
        <f t="shared" si="13"/>
        <v>0</v>
      </c>
    </row>
    <row r="116" spans="1:10" x14ac:dyDescent="0.25">
      <c r="A116" s="15">
        <f t="shared" si="11"/>
        <v>45200</v>
      </c>
      <c r="B116">
        <f t="shared" si="8"/>
        <v>10</v>
      </c>
      <c r="C116">
        <v>115</v>
      </c>
      <c r="D116" s="4">
        <f t="shared" si="12"/>
        <v>0</v>
      </c>
      <c r="E116" s="4">
        <f>IF(ISNA(VLOOKUP(A116,'Extra aflossing'!A:F,3,0)),0,VLOOKUP(A116,'Extra aflossing'!A:F,3,0))</f>
        <v>0</v>
      </c>
      <c r="F116" s="4">
        <f>J115*Invoer!$B$8/12</f>
        <v>0</v>
      </c>
      <c r="G116" s="4">
        <f t="shared" si="9"/>
        <v>0</v>
      </c>
      <c r="H116" s="4">
        <f t="shared" si="7"/>
        <v>0</v>
      </c>
      <c r="I116" s="4">
        <f t="shared" si="10"/>
        <v>0</v>
      </c>
      <c r="J116" s="4">
        <f t="shared" si="13"/>
        <v>0</v>
      </c>
    </row>
    <row r="117" spans="1:10" x14ac:dyDescent="0.25">
      <c r="A117" s="15">
        <f t="shared" si="11"/>
        <v>45231</v>
      </c>
      <c r="B117">
        <f t="shared" si="8"/>
        <v>10</v>
      </c>
      <c r="C117">
        <v>116</v>
      </c>
      <c r="D117" s="4">
        <f t="shared" si="12"/>
        <v>0</v>
      </c>
      <c r="E117" s="4">
        <f>IF(ISNA(VLOOKUP(A117,'Extra aflossing'!A:F,3,0)),0,VLOOKUP(A117,'Extra aflossing'!A:F,3,0))</f>
        <v>0</v>
      </c>
      <c r="F117" s="4">
        <f>J116*Invoer!$B$8/12</f>
        <v>0</v>
      </c>
      <c r="G117" s="4">
        <f t="shared" si="9"/>
        <v>0</v>
      </c>
      <c r="H117" s="4">
        <f t="shared" si="7"/>
        <v>0</v>
      </c>
      <c r="I117" s="4">
        <f t="shared" si="10"/>
        <v>0</v>
      </c>
      <c r="J117" s="4">
        <f t="shared" si="13"/>
        <v>0</v>
      </c>
    </row>
    <row r="118" spans="1:10" x14ac:dyDescent="0.25">
      <c r="A118" s="15">
        <f t="shared" si="11"/>
        <v>45261</v>
      </c>
      <c r="B118">
        <f t="shared" si="8"/>
        <v>10</v>
      </c>
      <c r="C118">
        <v>117</v>
      </c>
      <c r="D118" s="4">
        <f t="shared" si="12"/>
        <v>0</v>
      </c>
      <c r="E118" s="4">
        <f>IF(ISNA(VLOOKUP(A118,'Extra aflossing'!A:F,3,0)),0,VLOOKUP(A118,'Extra aflossing'!A:F,3,0))</f>
        <v>0</v>
      </c>
      <c r="F118" s="4">
        <f>J117*Invoer!$B$8/12</f>
        <v>0</v>
      </c>
      <c r="G118" s="4">
        <f t="shared" si="9"/>
        <v>0</v>
      </c>
      <c r="H118" s="4">
        <f t="shared" si="7"/>
        <v>0</v>
      </c>
      <c r="I118" s="4">
        <f t="shared" si="10"/>
        <v>0</v>
      </c>
      <c r="J118" s="4">
        <f t="shared" si="13"/>
        <v>0</v>
      </c>
    </row>
    <row r="119" spans="1:10" x14ac:dyDescent="0.25">
      <c r="A119" s="15">
        <f t="shared" si="11"/>
        <v>45292</v>
      </c>
      <c r="B119">
        <f t="shared" si="8"/>
        <v>10</v>
      </c>
      <c r="C119">
        <v>118</v>
      </c>
      <c r="D119" s="4">
        <f t="shared" si="12"/>
        <v>0</v>
      </c>
      <c r="E119" s="4">
        <f>IF(ISNA(VLOOKUP(A119,'Extra aflossing'!A:F,3,0)),0,VLOOKUP(A119,'Extra aflossing'!A:F,3,0))</f>
        <v>0</v>
      </c>
      <c r="F119" s="4">
        <f>J118*Invoer!$B$8/12</f>
        <v>0</v>
      </c>
      <c r="G119" s="4">
        <f t="shared" si="9"/>
        <v>0</v>
      </c>
      <c r="H119" s="4">
        <f t="shared" si="7"/>
        <v>0</v>
      </c>
      <c r="I119" s="4">
        <f t="shared" si="10"/>
        <v>0</v>
      </c>
      <c r="J119" s="4">
        <f t="shared" si="13"/>
        <v>0</v>
      </c>
    </row>
    <row r="120" spans="1:10" x14ac:dyDescent="0.25">
      <c r="A120" s="15">
        <f t="shared" si="11"/>
        <v>45323</v>
      </c>
      <c r="B120">
        <f t="shared" si="8"/>
        <v>10</v>
      </c>
      <c r="C120">
        <v>119</v>
      </c>
      <c r="D120" s="4">
        <f t="shared" si="12"/>
        <v>0</v>
      </c>
      <c r="E120" s="4">
        <f>IF(ISNA(VLOOKUP(A120,'Extra aflossing'!A:F,3,0)),0,VLOOKUP(A120,'Extra aflossing'!A:F,3,0))</f>
        <v>0</v>
      </c>
      <c r="F120" s="4">
        <f>J119*Invoer!$B$8/12</f>
        <v>0</v>
      </c>
      <c r="G120" s="4">
        <f t="shared" si="9"/>
        <v>0</v>
      </c>
      <c r="H120" s="4">
        <f t="shared" si="7"/>
        <v>0</v>
      </c>
      <c r="I120" s="4">
        <f t="shared" si="10"/>
        <v>0</v>
      </c>
      <c r="J120" s="4">
        <f t="shared" si="13"/>
        <v>0</v>
      </c>
    </row>
    <row r="121" spans="1:10" x14ac:dyDescent="0.25">
      <c r="A121" s="15">
        <f t="shared" si="11"/>
        <v>45352</v>
      </c>
      <c r="B121">
        <f t="shared" si="8"/>
        <v>10</v>
      </c>
      <c r="C121">
        <v>120</v>
      </c>
      <c r="D121" s="4">
        <f t="shared" si="12"/>
        <v>0</v>
      </c>
      <c r="E121" s="4">
        <f>IF(ISNA(VLOOKUP(A121,'Extra aflossing'!A:F,3,0)),0,VLOOKUP(A121,'Extra aflossing'!A:F,3,0))</f>
        <v>0</v>
      </c>
      <c r="F121" s="4">
        <f>J120*Invoer!$B$8/12</f>
        <v>0</v>
      </c>
      <c r="G121" s="4">
        <f t="shared" si="9"/>
        <v>0</v>
      </c>
      <c r="H121" s="4">
        <f t="shared" si="7"/>
        <v>0</v>
      </c>
      <c r="I121" s="4">
        <f t="shared" si="10"/>
        <v>0</v>
      </c>
      <c r="J121" s="4">
        <f t="shared" si="13"/>
        <v>0</v>
      </c>
    </row>
    <row r="122" spans="1:10" x14ac:dyDescent="0.25">
      <c r="A122" s="15">
        <f t="shared" si="11"/>
        <v>45383</v>
      </c>
      <c r="B122">
        <f t="shared" si="8"/>
        <v>11</v>
      </c>
      <c r="C122">
        <v>121</v>
      </c>
      <c r="D122" s="4">
        <f t="shared" si="12"/>
        <v>0</v>
      </c>
      <c r="E122" s="4">
        <f>IF(ISNA(VLOOKUP(A122,'Extra aflossing'!A:F,3,0)),0,VLOOKUP(A122,'Extra aflossing'!A:F,3,0))</f>
        <v>0</v>
      </c>
      <c r="F122" s="4">
        <f>J121*Invoer!$B$9/12</f>
        <v>0</v>
      </c>
      <c r="G122" s="4">
        <f t="shared" si="9"/>
        <v>0</v>
      </c>
      <c r="H122" s="4">
        <f t="shared" si="7"/>
        <v>0</v>
      </c>
      <c r="I122" s="4">
        <f t="shared" si="10"/>
        <v>0</v>
      </c>
      <c r="J122" s="4">
        <f t="shared" si="13"/>
        <v>0</v>
      </c>
    </row>
    <row r="123" spans="1:10" x14ac:dyDescent="0.25">
      <c r="A123" s="15">
        <f t="shared" si="11"/>
        <v>45413</v>
      </c>
      <c r="B123">
        <f t="shared" si="8"/>
        <v>11</v>
      </c>
      <c r="C123">
        <v>122</v>
      </c>
      <c r="D123" s="4">
        <f t="shared" si="12"/>
        <v>0</v>
      </c>
      <c r="E123" s="4">
        <f>IF(ISNA(VLOOKUP(A123,'Extra aflossing'!A:F,3,0)),0,VLOOKUP(A123,'Extra aflossing'!A:F,3,0))</f>
        <v>0</v>
      </c>
      <c r="F123" s="4">
        <f>J122*Invoer!$B$9/12</f>
        <v>0</v>
      </c>
      <c r="G123" s="4">
        <f t="shared" si="9"/>
        <v>0</v>
      </c>
      <c r="H123" s="4">
        <f t="shared" si="7"/>
        <v>0</v>
      </c>
      <c r="I123" s="4">
        <f t="shared" si="10"/>
        <v>0</v>
      </c>
      <c r="J123" s="4">
        <f t="shared" si="13"/>
        <v>0</v>
      </c>
    </row>
    <row r="124" spans="1:10" x14ac:dyDescent="0.25">
      <c r="A124" s="15">
        <f t="shared" si="11"/>
        <v>45444</v>
      </c>
      <c r="B124">
        <f t="shared" si="8"/>
        <v>11</v>
      </c>
      <c r="C124">
        <v>123</v>
      </c>
      <c r="D124" s="4">
        <f t="shared" si="12"/>
        <v>0</v>
      </c>
      <c r="E124" s="4">
        <f>IF(ISNA(VLOOKUP(A124,'Extra aflossing'!A:F,3,0)),0,VLOOKUP(A124,'Extra aflossing'!A:F,3,0))</f>
        <v>0</v>
      </c>
      <c r="F124" s="4">
        <f>J123*Invoer!$B$9/12</f>
        <v>0</v>
      </c>
      <c r="G124" s="4">
        <f t="shared" si="9"/>
        <v>0</v>
      </c>
      <c r="H124" s="4">
        <f t="shared" si="7"/>
        <v>0</v>
      </c>
      <c r="I124" s="4">
        <f t="shared" si="10"/>
        <v>0</v>
      </c>
      <c r="J124" s="4">
        <f t="shared" si="13"/>
        <v>0</v>
      </c>
    </row>
    <row r="125" spans="1:10" x14ac:dyDescent="0.25">
      <c r="A125" s="15">
        <f t="shared" si="11"/>
        <v>45474</v>
      </c>
      <c r="B125">
        <f t="shared" si="8"/>
        <v>11</v>
      </c>
      <c r="C125">
        <v>124</v>
      </c>
      <c r="D125" s="4">
        <f t="shared" si="12"/>
        <v>0</v>
      </c>
      <c r="E125" s="4">
        <f>IF(ISNA(VLOOKUP(A125,'Extra aflossing'!A:F,3,0)),0,VLOOKUP(A125,'Extra aflossing'!A:F,3,0))</f>
        <v>0</v>
      </c>
      <c r="F125" s="4">
        <f>J124*Invoer!$B$9/12</f>
        <v>0</v>
      </c>
      <c r="G125" s="4">
        <f t="shared" si="9"/>
        <v>0</v>
      </c>
      <c r="H125" s="4">
        <f t="shared" si="7"/>
        <v>0</v>
      </c>
      <c r="I125" s="4">
        <f t="shared" si="10"/>
        <v>0</v>
      </c>
      <c r="J125" s="4">
        <f t="shared" si="13"/>
        <v>0</v>
      </c>
    </row>
    <row r="126" spans="1:10" x14ac:dyDescent="0.25">
      <c r="A126" s="15">
        <f t="shared" si="11"/>
        <v>45505</v>
      </c>
      <c r="B126">
        <f t="shared" si="8"/>
        <v>11</v>
      </c>
      <c r="C126">
        <v>125</v>
      </c>
      <c r="D126" s="4">
        <f t="shared" si="12"/>
        <v>0</v>
      </c>
      <c r="E126" s="4">
        <f>IF(ISNA(VLOOKUP(A126,'Extra aflossing'!A:F,3,0)),0,VLOOKUP(A126,'Extra aflossing'!A:F,3,0))</f>
        <v>0</v>
      </c>
      <c r="F126" s="4">
        <f>J125*Invoer!$B$9/12</f>
        <v>0</v>
      </c>
      <c r="G126" s="4">
        <f t="shared" si="9"/>
        <v>0</v>
      </c>
      <c r="H126" s="4">
        <f t="shared" si="7"/>
        <v>0</v>
      </c>
      <c r="I126" s="4">
        <f t="shared" si="10"/>
        <v>0</v>
      </c>
      <c r="J126" s="4">
        <f t="shared" si="13"/>
        <v>0</v>
      </c>
    </row>
    <row r="127" spans="1:10" x14ac:dyDescent="0.25">
      <c r="A127" s="15">
        <f t="shared" si="11"/>
        <v>45536</v>
      </c>
      <c r="B127">
        <f t="shared" si="8"/>
        <v>11</v>
      </c>
      <c r="C127">
        <v>126</v>
      </c>
      <c r="D127" s="4">
        <f t="shared" si="12"/>
        <v>0</v>
      </c>
      <c r="E127" s="4">
        <f>IF(ISNA(VLOOKUP(A127,'Extra aflossing'!A:F,3,0)),0,VLOOKUP(A127,'Extra aflossing'!A:F,3,0))</f>
        <v>0</v>
      </c>
      <c r="F127" s="4">
        <f>J126*Invoer!$B$9/12</f>
        <v>0</v>
      </c>
      <c r="G127" s="4">
        <f t="shared" si="9"/>
        <v>0</v>
      </c>
      <c r="H127" s="4">
        <f t="shared" si="7"/>
        <v>0</v>
      </c>
      <c r="I127" s="4">
        <f t="shared" si="10"/>
        <v>0</v>
      </c>
      <c r="J127" s="4">
        <f t="shared" si="13"/>
        <v>0</v>
      </c>
    </row>
    <row r="128" spans="1:10" x14ac:dyDescent="0.25">
      <c r="A128" s="15">
        <f t="shared" si="11"/>
        <v>45566</v>
      </c>
      <c r="B128">
        <f t="shared" si="8"/>
        <v>11</v>
      </c>
      <c r="C128">
        <v>127</v>
      </c>
      <c r="D128" s="4">
        <f t="shared" si="12"/>
        <v>0</v>
      </c>
      <c r="E128" s="4">
        <f>IF(ISNA(VLOOKUP(A128,'Extra aflossing'!A:F,3,0)),0,VLOOKUP(A128,'Extra aflossing'!A:F,3,0))</f>
        <v>0</v>
      </c>
      <c r="F128" s="4">
        <f>J127*Invoer!$B$9/12</f>
        <v>0</v>
      </c>
      <c r="G128" s="4">
        <f t="shared" si="9"/>
        <v>0</v>
      </c>
      <c r="H128" s="4">
        <f t="shared" si="7"/>
        <v>0</v>
      </c>
      <c r="I128" s="4">
        <f t="shared" si="10"/>
        <v>0</v>
      </c>
      <c r="J128" s="4">
        <f t="shared" si="13"/>
        <v>0</v>
      </c>
    </row>
    <row r="129" spans="1:10" x14ac:dyDescent="0.25">
      <c r="A129" s="15">
        <f t="shared" si="11"/>
        <v>45597</v>
      </c>
      <c r="B129">
        <f t="shared" si="8"/>
        <v>11</v>
      </c>
      <c r="C129">
        <v>128</v>
      </c>
      <c r="D129" s="4">
        <f t="shared" si="12"/>
        <v>0</v>
      </c>
      <c r="E129" s="4">
        <f>IF(ISNA(VLOOKUP(A129,'Extra aflossing'!A:F,3,0)),0,VLOOKUP(A129,'Extra aflossing'!A:F,3,0))</f>
        <v>0</v>
      </c>
      <c r="F129" s="4">
        <f>J128*Invoer!$B$9/12</f>
        <v>0</v>
      </c>
      <c r="G129" s="4">
        <f t="shared" si="9"/>
        <v>0</v>
      </c>
      <c r="H129" s="4">
        <f t="shared" si="7"/>
        <v>0</v>
      </c>
      <c r="I129" s="4">
        <f t="shared" si="10"/>
        <v>0</v>
      </c>
      <c r="J129" s="4">
        <f t="shared" si="13"/>
        <v>0</v>
      </c>
    </row>
    <row r="130" spans="1:10" x14ac:dyDescent="0.25">
      <c r="A130" s="15">
        <f t="shared" si="11"/>
        <v>45627</v>
      </c>
      <c r="B130">
        <f t="shared" si="8"/>
        <v>11</v>
      </c>
      <c r="C130">
        <v>129</v>
      </c>
      <c r="D130" s="4">
        <f t="shared" si="12"/>
        <v>0</v>
      </c>
      <c r="E130" s="4">
        <f>IF(ISNA(VLOOKUP(A130,'Extra aflossing'!A:F,3,0)),0,VLOOKUP(A130,'Extra aflossing'!A:F,3,0))</f>
        <v>0</v>
      </c>
      <c r="F130" s="4">
        <f>J129*Invoer!$B$9/12</f>
        <v>0</v>
      </c>
      <c r="G130" s="4">
        <f t="shared" si="9"/>
        <v>0</v>
      </c>
      <c r="H130" s="4">
        <f t="shared" ref="H130:H193" si="14">IF(F130-(Eigenwoningforfait/12)&lt;=0,0,(F130-(Eigenwoningforfait/12))*Belastingpercentage)</f>
        <v>0</v>
      </c>
      <c r="I130" s="4">
        <f t="shared" si="10"/>
        <v>0</v>
      </c>
      <c r="J130" s="4">
        <f t="shared" si="13"/>
        <v>0</v>
      </c>
    </row>
    <row r="131" spans="1:10" x14ac:dyDescent="0.25">
      <c r="A131" s="15">
        <f t="shared" si="11"/>
        <v>45658</v>
      </c>
      <c r="B131">
        <f t="shared" ref="B131:B194" si="15">CEILING(C131/12,1)</f>
        <v>11</v>
      </c>
      <c r="C131">
        <v>130</v>
      </c>
      <c r="D131" s="4">
        <f t="shared" si="12"/>
        <v>0</v>
      </c>
      <c r="E131" s="4">
        <f>IF(ISNA(VLOOKUP(A131,'Extra aflossing'!A:F,3,0)),0,VLOOKUP(A131,'Extra aflossing'!A:F,3,0))</f>
        <v>0</v>
      </c>
      <c r="F131" s="4">
        <f>J130*Invoer!$B$9/12</f>
        <v>0</v>
      </c>
      <c r="G131" s="4">
        <f t="shared" ref="G131:G194" si="16">SUM(D131,F131)</f>
        <v>0</v>
      </c>
      <c r="H131" s="4">
        <f t="shared" si="14"/>
        <v>0</v>
      </c>
      <c r="I131" s="4">
        <f t="shared" ref="I131:I194" si="17">G131-H131</f>
        <v>0</v>
      </c>
      <c r="J131" s="4">
        <f t="shared" si="13"/>
        <v>0</v>
      </c>
    </row>
    <row r="132" spans="1:10" x14ac:dyDescent="0.25">
      <c r="A132" s="15">
        <f t="shared" ref="A132:A195" si="18">DATE(YEAR(A131),MONTH(A131)+1,DAY(A131))</f>
        <v>45689</v>
      </c>
      <c r="B132">
        <f t="shared" si="15"/>
        <v>11</v>
      </c>
      <c r="C132">
        <v>131</v>
      </c>
      <c r="D132" s="4">
        <f t="shared" ref="D132:D195" si="19">J131/(360-C131)</f>
        <v>0</v>
      </c>
      <c r="E132" s="4">
        <f>IF(ISNA(VLOOKUP(A132,'Extra aflossing'!A:F,3,0)),0,VLOOKUP(A132,'Extra aflossing'!A:F,3,0))</f>
        <v>0</v>
      </c>
      <c r="F132" s="4">
        <f>J131*Invoer!$B$9/12</f>
        <v>0</v>
      </c>
      <c r="G132" s="4">
        <f t="shared" si="16"/>
        <v>0</v>
      </c>
      <c r="H132" s="4">
        <f t="shared" si="14"/>
        <v>0</v>
      </c>
      <c r="I132" s="4">
        <f t="shared" si="17"/>
        <v>0</v>
      </c>
      <c r="J132" s="4">
        <f t="shared" ref="J132:J195" si="20">J131-D132-E132</f>
        <v>0</v>
      </c>
    </row>
    <row r="133" spans="1:10" x14ac:dyDescent="0.25">
      <c r="A133" s="15">
        <f t="shared" si="18"/>
        <v>45717</v>
      </c>
      <c r="B133">
        <f t="shared" si="15"/>
        <v>11</v>
      </c>
      <c r="C133">
        <v>132</v>
      </c>
      <c r="D133" s="4">
        <f t="shared" si="19"/>
        <v>0</v>
      </c>
      <c r="E133" s="4">
        <f>IF(ISNA(VLOOKUP(A133,'Extra aflossing'!A:F,3,0)),0,VLOOKUP(A133,'Extra aflossing'!A:F,3,0))</f>
        <v>0</v>
      </c>
      <c r="F133" s="4">
        <f>J132*Invoer!$B$9/12</f>
        <v>0</v>
      </c>
      <c r="G133" s="4">
        <f t="shared" si="16"/>
        <v>0</v>
      </c>
      <c r="H133" s="4">
        <f t="shared" si="14"/>
        <v>0</v>
      </c>
      <c r="I133" s="4">
        <f t="shared" si="17"/>
        <v>0</v>
      </c>
      <c r="J133" s="4">
        <f t="shared" si="20"/>
        <v>0</v>
      </c>
    </row>
    <row r="134" spans="1:10" x14ac:dyDescent="0.25">
      <c r="A134" s="15">
        <f t="shared" si="18"/>
        <v>45748</v>
      </c>
      <c r="B134">
        <f t="shared" si="15"/>
        <v>12</v>
      </c>
      <c r="C134">
        <v>133</v>
      </c>
      <c r="D134" s="4">
        <f t="shared" si="19"/>
        <v>0</v>
      </c>
      <c r="E134" s="4">
        <f>IF(ISNA(VLOOKUP(A134,'Extra aflossing'!A:F,3,0)),0,VLOOKUP(A134,'Extra aflossing'!A:F,3,0))</f>
        <v>0</v>
      </c>
      <c r="F134" s="4">
        <f>J133*Invoer!$B$9/12</f>
        <v>0</v>
      </c>
      <c r="G134" s="4">
        <f t="shared" si="16"/>
        <v>0</v>
      </c>
      <c r="H134" s="4">
        <f t="shared" si="14"/>
        <v>0</v>
      </c>
      <c r="I134" s="4">
        <f t="shared" si="17"/>
        <v>0</v>
      </c>
      <c r="J134" s="4">
        <f t="shared" si="20"/>
        <v>0</v>
      </c>
    </row>
    <row r="135" spans="1:10" x14ac:dyDescent="0.25">
      <c r="A135" s="15">
        <f t="shared" si="18"/>
        <v>45778</v>
      </c>
      <c r="B135">
        <f t="shared" si="15"/>
        <v>12</v>
      </c>
      <c r="C135">
        <v>134</v>
      </c>
      <c r="D135" s="4">
        <f t="shared" si="19"/>
        <v>0</v>
      </c>
      <c r="E135" s="4">
        <f>IF(ISNA(VLOOKUP(A135,'Extra aflossing'!A:F,3,0)),0,VLOOKUP(A135,'Extra aflossing'!A:F,3,0))</f>
        <v>0</v>
      </c>
      <c r="F135" s="4">
        <f>J134*Invoer!$B$9/12</f>
        <v>0</v>
      </c>
      <c r="G135" s="4">
        <f t="shared" si="16"/>
        <v>0</v>
      </c>
      <c r="H135" s="4">
        <f t="shared" si="14"/>
        <v>0</v>
      </c>
      <c r="I135" s="4">
        <f t="shared" si="17"/>
        <v>0</v>
      </c>
      <c r="J135" s="4">
        <f t="shared" si="20"/>
        <v>0</v>
      </c>
    </row>
    <row r="136" spans="1:10" x14ac:dyDescent="0.25">
      <c r="A136" s="15">
        <f t="shared" si="18"/>
        <v>45809</v>
      </c>
      <c r="B136">
        <f t="shared" si="15"/>
        <v>12</v>
      </c>
      <c r="C136">
        <v>135</v>
      </c>
      <c r="D136" s="4">
        <f t="shared" si="19"/>
        <v>0</v>
      </c>
      <c r="E136" s="4">
        <f>IF(ISNA(VLOOKUP(A136,'Extra aflossing'!A:F,3,0)),0,VLOOKUP(A136,'Extra aflossing'!A:F,3,0))</f>
        <v>0</v>
      </c>
      <c r="F136" s="4">
        <f>J135*Invoer!$B$9/12</f>
        <v>0</v>
      </c>
      <c r="G136" s="4">
        <f t="shared" si="16"/>
        <v>0</v>
      </c>
      <c r="H136" s="4">
        <f t="shared" si="14"/>
        <v>0</v>
      </c>
      <c r="I136" s="4">
        <f t="shared" si="17"/>
        <v>0</v>
      </c>
      <c r="J136" s="4">
        <f t="shared" si="20"/>
        <v>0</v>
      </c>
    </row>
    <row r="137" spans="1:10" x14ac:dyDescent="0.25">
      <c r="A137" s="15">
        <f t="shared" si="18"/>
        <v>45839</v>
      </c>
      <c r="B137">
        <f t="shared" si="15"/>
        <v>12</v>
      </c>
      <c r="C137">
        <v>136</v>
      </c>
      <c r="D137" s="4">
        <f t="shared" si="19"/>
        <v>0</v>
      </c>
      <c r="E137" s="4">
        <f>IF(ISNA(VLOOKUP(A137,'Extra aflossing'!A:F,3,0)),0,VLOOKUP(A137,'Extra aflossing'!A:F,3,0))</f>
        <v>0</v>
      </c>
      <c r="F137" s="4">
        <f>J136*Invoer!$B$9/12</f>
        <v>0</v>
      </c>
      <c r="G137" s="4">
        <f t="shared" si="16"/>
        <v>0</v>
      </c>
      <c r="H137" s="4">
        <f t="shared" si="14"/>
        <v>0</v>
      </c>
      <c r="I137" s="4">
        <f t="shared" si="17"/>
        <v>0</v>
      </c>
      <c r="J137" s="4">
        <f t="shared" si="20"/>
        <v>0</v>
      </c>
    </row>
    <row r="138" spans="1:10" x14ac:dyDescent="0.25">
      <c r="A138" s="15">
        <f t="shared" si="18"/>
        <v>45870</v>
      </c>
      <c r="B138">
        <f t="shared" si="15"/>
        <v>12</v>
      </c>
      <c r="C138">
        <v>137</v>
      </c>
      <c r="D138" s="4">
        <f t="shared" si="19"/>
        <v>0</v>
      </c>
      <c r="E138" s="4">
        <f>IF(ISNA(VLOOKUP(A138,'Extra aflossing'!A:F,3,0)),0,VLOOKUP(A138,'Extra aflossing'!A:F,3,0))</f>
        <v>0</v>
      </c>
      <c r="F138" s="4">
        <f>J137*Invoer!$B$9/12</f>
        <v>0</v>
      </c>
      <c r="G138" s="4">
        <f t="shared" si="16"/>
        <v>0</v>
      </c>
      <c r="H138" s="4">
        <f t="shared" si="14"/>
        <v>0</v>
      </c>
      <c r="I138" s="4">
        <f t="shared" si="17"/>
        <v>0</v>
      </c>
      <c r="J138" s="4">
        <f t="shared" si="20"/>
        <v>0</v>
      </c>
    </row>
    <row r="139" spans="1:10" x14ac:dyDescent="0.25">
      <c r="A139" s="15">
        <f t="shared" si="18"/>
        <v>45901</v>
      </c>
      <c r="B139">
        <f t="shared" si="15"/>
        <v>12</v>
      </c>
      <c r="C139">
        <v>138</v>
      </c>
      <c r="D139" s="4">
        <f t="shared" si="19"/>
        <v>0</v>
      </c>
      <c r="E139" s="4">
        <f>IF(ISNA(VLOOKUP(A139,'Extra aflossing'!A:F,3,0)),0,VLOOKUP(A139,'Extra aflossing'!A:F,3,0))</f>
        <v>0</v>
      </c>
      <c r="F139" s="4">
        <f>J138*Invoer!$B$9/12</f>
        <v>0</v>
      </c>
      <c r="G139" s="4">
        <f t="shared" si="16"/>
        <v>0</v>
      </c>
      <c r="H139" s="4">
        <f t="shared" si="14"/>
        <v>0</v>
      </c>
      <c r="I139" s="4">
        <f t="shared" si="17"/>
        <v>0</v>
      </c>
      <c r="J139" s="4">
        <f t="shared" si="20"/>
        <v>0</v>
      </c>
    </row>
    <row r="140" spans="1:10" x14ac:dyDescent="0.25">
      <c r="A140" s="15">
        <f t="shared" si="18"/>
        <v>45931</v>
      </c>
      <c r="B140">
        <f t="shared" si="15"/>
        <v>12</v>
      </c>
      <c r="C140">
        <v>139</v>
      </c>
      <c r="D140" s="4">
        <f t="shared" si="19"/>
        <v>0</v>
      </c>
      <c r="E140" s="4">
        <f>IF(ISNA(VLOOKUP(A140,'Extra aflossing'!A:F,3,0)),0,VLOOKUP(A140,'Extra aflossing'!A:F,3,0))</f>
        <v>0</v>
      </c>
      <c r="F140" s="4">
        <f>J139*Invoer!$B$9/12</f>
        <v>0</v>
      </c>
      <c r="G140" s="4">
        <f t="shared" si="16"/>
        <v>0</v>
      </c>
      <c r="H140" s="4">
        <f t="shared" si="14"/>
        <v>0</v>
      </c>
      <c r="I140" s="4">
        <f t="shared" si="17"/>
        <v>0</v>
      </c>
      <c r="J140" s="4">
        <f t="shared" si="20"/>
        <v>0</v>
      </c>
    </row>
    <row r="141" spans="1:10" x14ac:dyDescent="0.25">
      <c r="A141" s="15">
        <f t="shared" si="18"/>
        <v>45962</v>
      </c>
      <c r="B141">
        <f t="shared" si="15"/>
        <v>12</v>
      </c>
      <c r="C141">
        <v>140</v>
      </c>
      <c r="D141" s="4">
        <f t="shared" si="19"/>
        <v>0</v>
      </c>
      <c r="E141" s="4">
        <f>IF(ISNA(VLOOKUP(A141,'Extra aflossing'!A:F,3,0)),0,VLOOKUP(A141,'Extra aflossing'!A:F,3,0))</f>
        <v>0</v>
      </c>
      <c r="F141" s="4">
        <f>J140*Invoer!$B$9/12</f>
        <v>0</v>
      </c>
      <c r="G141" s="4">
        <f t="shared" si="16"/>
        <v>0</v>
      </c>
      <c r="H141" s="4">
        <f t="shared" si="14"/>
        <v>0</v>
      </c>
      <c r="I141" s="4">
        <f t="shared" si="17"/>
        <v>0</v>
      </c>
      <c r="J141" s="4">
        <f t="shared" si="20"/>
        <v>0</v>
      </c>
    </row>
    <row r="142" spans="1:10" x14ac:dyDescent="0.25">
      <c r="A142" s="15">
        <f t="shared" si="18"/>
        <v>45992</v>
      </c>
      <c r="B142">
        <f t="shared" si="15"/>
        <v>12</v>
      </c>
      <c r="C142">
        <v>141</v>
      </c>
      <c r="D142" s="4">
        <f t="shared" si="19"/>
        <v>0</v>
      </c>
      <c r="E142" s="4">
        <f>IF(ISNA(VLOOKUP(A142,'Extra aflossing'!A:F,3,0)),0,VLOOKUP(A142,'Extra aflossing'!A:F,3,0))</f>
        <v>0</v>
      </c>
      <c r="F142" s="4">
        <f>J141*Invoer!$B$9/12</f>
        <v>0</v>
      </c>
      <c r="G142" s="4">
        <f t="shared" si="16"/>
        <v>0</v>
      </c>
      <c r="H142" s="4">
        <f t="shared" si="14"/>
        <v>0</v>
      </c>
      <c r="I142" s="4">
        <f t="shared" si="17"/>
        <v>0</v>
      </c>
      <c r="J142" s="4">
        <f t="shared" si="20"/>
        <v>0</v>
      </c>
    </row>
    <row r="143" spans="1:10" x14ac:dyDescent="0.25">
      <c r="A143" s="15">
        <f t="shared" si="18"/>
        <v>46023</v>
      </c>
      <c r="B143">
        <f t="shared" si="15"/>
        <v>12</v>
      </c>
      <c r="C143">
        <v>142</v>
      </c>
      <c r="D143" s="4">
        <f t="shared" si="19"/>
        <v>0</v>
      </c>
      <c r="E143" s="4">
        <f>IF(ISNA(VLOOKUP(A143,'Extra aflossing'!A:F,3,0)),0,VLOOKUP(A143,'Extra aflossing'!A:F,3,0))</f>
        <v>0</v>
      </c>
      <c r="F143" s="4">
        <f>J142*Invoer!$B$9/12</f>
        <v>0</v>
      </c>
      <c r="G143" s="4">
        <f t="shared" si="16"/>
        <v>0</v>
      </c>
      <c r="H143" s="4">
        <f t="shared" si="14"/>
        <v>0</v>
      </c>
      <c r="I143" s="4">
        <f t="shared" si="17"/>
        <v>0</v>
      </c>
      <c r="J143" s="4">
        <f t="shared" si="20"/>
        <v>0</v>
      </c>
    </row>
    <row r="144" spans="1:10" x14ac:dyDescent="0.25">
      <c r="A144" s="15">
        <f t="shared" si="18"/>
        <v>46054</v>
      </c>
      <c r="B144">
        <f t="shared" si="15"/>
        <v>12</v>
      </c>
      <c r="C144">
        <v>143</v>
      </c>
      <c r="D144" s="4">
        <f t="shared" si="19"/>
        <v>0</v>
      </c>
      <c r="E144" s="4">
        <f>IF(ISNA(VLOOKUP(A144,'Extra aflossing'!A:F,3,0)),0,VLOOKUP(A144,'Extra aflossing'!A:F,3,0))</f>
        <v>0</v>
      </c>
      <c r="F144" s="4">
        <f>J143*Invoer!$B$9/12</f>
        <v>0</v>
      </c>
      <c r="G144" s="4">
        <f t="shared" si="16"/>
        <v>0</v>
      </c>
      <c r="H144" s="4">
        <f t="shared" si="14"/>
        <v>0</v>
      </c>
      <c r="I144" s="4">
        <f t="shared" si="17"/>
        <v>0</v>
      </c>
      <c r="J144" s="4">
        <f t="shared" si="20"/>
        <v>0</v>
      </c>
    </row>
    <row r="145" spans="1:10" x14ac:dyDescent="0.25">
      <c r="A145" s="15">
        <f t="shared" si="18"/>
        <v>46082</v>
      </c>
      <c r="B145">
        <f t="shared" si="15"/>
        <v>12</v>
      </c>
      <c r="C145">
        <v>144</v>
      </c>
      <c r="D145" s="4">
        <f t="shared" si="19"/>
        <v>0</v>
      </c>
      <c r="E145" s="4">
        <f>IF(ISNA(VLOOKUP(A145,'Extra aflossing'!A:F,3,0)),0,VLOOKUP(A145,'Extra aflossing'!A:F,3,0))</f>
        <v>0</v>
      </c>
      <c r="F145" s="4">
        <f>J144*Invoer!$B$9/12</f>
        <v>0</v>
      </c>
      <c r="G145" s="4">
        <f t="shared" si="16"/>
        <v>0</v>
      </c>
      <c r="H145" s="4">
        <f t="shared" si="14"/>
        <v>0</v>
      </c>
      <c r="I145" s="4">
        <f t="shared" si="17"/>
        <v>0</v>
      </c>
      <c r="J145" s="4">
        <f t="shared" si="20"/>
        <v>0</v>
      </c>
    </row>
    <row r="146" spans="1:10" x14ac:dyDescent="0.25">
      <c r="A146" s="15">
        <f t="shared" si="18"/>
        <v>46113</v>
      </c>
      <c r="B146">
        <f t="shared" si="15"/>
        <v>13</v>
      </c>
      <c r="C146">
        <v>145</v>
      </c>
      <c r="D146" s="4">
        <f t="shared" si="19"/>
        <v>0</v>
      </c>
      <c r="E146" s="4">
        <f>IF(ISNA(VLOOKUP(A146,'Extra aflossing'!A:F,3,0)),0,VLOOKUP(A146,'Extra aflossing'!A:F,3,0))</f>
        <v>0</v>
      </c>
      <c r="F146" s="4">
        <f>J145*Invoer!$B$9/12</f>
        <v>0</v>
      </c>
      <c r="G146" s="4">
        <f t="shared" si="16"/>
        <v>0</v>
      </c>
      <c r="H146" s="4">
        <f t="shared" si="14"/>
        <v>0</v>
      </c>
      <c r="I146" s="4">
        <f t="shared" si="17"/>
        <v>0</v>
      </c>
      <c r="J146" s="4">
        <f t="shared" si="20"/>
        <v>0</v>
      </c>
    </row>
    <row r="147" spans="1:10" x14ac:dyDescent="0.25">
      <c r="A147" s="15">
        <f t="shared" si="18"/>
        <v>46143</v>
      </c>
      <c r="B147">
        <f t="shared" si="15"/>
        <v>13</v>
      </c>
      <c r="C147">
        <v>146</v>
      </c>
      <c r="D147" s="4">
        <f t="shared" si="19"/>
        <v>0</v>
      </c>
      <c r="E147" s="4">
        <f>IF(ISNA(VLOOKUP(A147,'Extra aflossing'!A:F,3,0)),0,VLOOKUP(A147,'Extra aflossing'!A:F,3,0))</f>
        <v>0</v>
      </c>
      <c r="F147" s="4">
        <f>J146*Invoer!$B$9/12</f>
        <v>0</v>
      </c>
      <c r="G147" s="4">
        <f t="shared" si="16"/>
        <v>0</v>
      </c>
      <c r="H147" s="4">
        <f t="shared" si="14"/>
        <v>0</v>
      </c>
      <c r="I147" s="4">
        <f t="shared" si="17"/>
        <v>0</v>
      </c>
      <c r="J147" s="4">
        <f t="shared" si="20"/>
        <v>0</v>
      </c>
    </row>
    <row r="148" spans="1:10" x14ac:dyDescent="0.25">
      <c r="A148" s="15">
        <f t="shared" si="18"/>
        <v>46174</v>
      </c>
      <c r="B148">
        <f t="shared" si="15"/>
        <v>13</v>
      </c>
      <c r="C148">
        <v>147</v>
      </c>
      <c r="D148" s="4">
        <f t="shared" si="19"/>
        <v>0</v>
      </c>
      <c r="E148" s="4">
        <f>IF(ISNA(VLOOKUP(A148,'Extra aflossing'!A:F,3,0)),0,VLOOKUP(A148,'Extra aflossing'!A:F,3,0))</f>
        <v>0</v>
      </c>
      <c r="F148" s="4">
        <f>J147*Invoer!$B$9/12</f>
        <v>0</v>
      </c>
      <c r="G148" s="4">
        <f t="shared" si="16"/>
        <v>0</v>
      </c>
      <c r="H148" s="4">
        <f t="shared" si="14"/>
        <v>0</v>
      </c>
      <c r="I148" s="4">
        <f t="shared" si="17"/>
        <v>0</v>
      </c>
      <c r="J148" s="4">
        <f t="shared" si="20"/>
        <v>0</v>
      </c>
    </row>
    <row r="149" spans="1:10" x14ac:dyDescent="0.25">
      <c r="A149" s="15">
        <f t="shared" si="18"/>
        <v>46204</v>
      </c>
      <c r="B149">
        <f t="shared" si="15"/>
        <v>13</v>
      </c>
      <c r="C149">
        <v>148</v>
      </c>
      <c r="D149" s="4">
        <f t="shared" si="19"/>
        <v>0</v>
      </c>
      <c r="E149" s="4">
        <f>IF(ISNA(VLOOKUP(A149,'Extra aflossing'!A:F,3,0)),0,VLOOKUP(A149,'Extra aflossing'!A:F,3,0))</f>
        <v>0</v>
      </c>
      <c r="F149" s="4">
        <f>J148*Invoer!$B$9/12</f>
        <v>0</v>
      </c>
      <c r="G149" s="4">
        <f t="shared" si="16"/>
        <v>0</v>
      </c>
      <c r="H149" s="4">
        <f t="shared" si="14"/>
        <v>0</v>
      </c>
      <c r="I149" s="4">
        <f t="shared" si="17"/>
        <v>0</v>
      </c>
      <c r="J149" s="4">
        <f t="shared" si="20"/>
        <v>0</v>
      </c>
    </row>
    <row r="150" spans="1:10" x14ac:dyDescent="0.25">
      <c r="A150" s="15">
        <f t="shared" si="18"/>
        <v>46235</v>
      </c>
      <c r="B150">
        <f t="shared" si="15"/>
        <v>13</v>
      </c>
      <c r="C150">
        <v>149</v>
      </c>
      <c r="D150" s="4">
        <f t="shared" si="19"/>
        <v>0</v>
      </c>
      <c r="E150" s="4">
        <f>IF(ISNA(VLOOKUP(A150,'Extra aflossing'!A:F,3,0)),0,VLOOKUP(A150,'Extra aflossing'!A:F,3,0))</f>
        <v>0</v>
      </c>
      <c r="F150" s="4">
        <f>J149*Invoer!$B$9/12</f>
        <v>0</v>
      </c>
      <c r="G150" s="4">
        <f t="shared" si="16"/>
        <v>0</v>
      </c>
      <c r="H150" s="4">
        <f t="shared" si="14"/>
        <v>0</v>
      </c>
      <c r="I150" s="4">
        <f t="shared" si="17"/>
        <v>0</v>
      </c>
      <c r="J150" s="4">
        <f t="shared" si="20"/>
        <v>0</v>
      </c>
    </row>
    <row r="151" spans="1:10" x14ac:dyDescent="0.25">
      <c r="A151" s="15">
        <f t="shared" si="18"/>
        <v>46266</v>
      </c>
      <c r="B151">
        <f t="shared" si="15"/>
        <v>13</v>
      </c>
      <c r="C151">
        <v>150</v>
      </c>
      <c r="D151" s="4">
        <f t="shared" si="19"/>
        <v>0</v>
      </c>
      <c r="E151" s="4">
        <f>IF(ISNA(VLOOKUP(A151,'Extra aflossing'!A:F,3,0)),0,VLOOKUP(A151,'Extra aflossing'!A:F,3,0))</f>
        <v>0</v>
      </c>
      <c r="F151" s="4">
        <f>J150*Invoer!$B$9/12</f>
        <v>0</v>
      </c>
      <c r="G151" s="4">
        <f t="shared" si="16"/>
        <v>0</v>
      </c>
      <c r="H151" s="4">
        <f t="shared" si="14"/>
        <v>0</v>
      </c>
      <c r="I151" s="4">
        <f t="shared" si="17"/>
        <v>0</v>
      </c>
      <c r="J151" s="4">
        <f t="shared" si="20"/>
        <v>0</v>
      </c>
    </row>
    <row r="152" spans="1:10" x14ac:dyDescent="0.25">
      <c r="A152" s="15">
        <f t="shared" si="18"/>
        <v>46296</v>
      </c>
      <c r="B152">
        <f t="shared" si="15"/>
        <v>13</v>
      </c>
      <c r="C152">
        <v>151</v>
      </c>
      <c r="D152" s="4">
        <f t="shared" si="19"/>
        <v>0</v>
      </c>
      <c r="E152" s="4">
        <f>IF(ISNA(VLOOKUP(A152,'Extra aflossing'!A:F,3,0)),0,VLOOKUP(A152,'Extra aflossing'!A:F,3,0))</f>
        <v>0</v>
      </c>
      <c r="F152" s="4">
        <f>J151*Invoer!$B$9/12</f>
        <v>0</v>
      </c>
      <c r="G152" s="4">
        <f t="shared" si="16"/>
        <v>0</v>
      </c>
      <c r="H152" s="4">
        <f t="shared" si="14"/>
        <v>0</v>
      </c>
      <c r="I152" s="4">
        <f t="shared" si="17"/>
        <v>0</v>
      </c>
      <c r="J152" s="4">
        <f t="shared" si="20"/>
        <v>0</v>
      </c>
    </row>
    <row r="153" spans="1:10" x14ac:dyDescent="0.25">
      <c r="A153" s="15">
        <f t="shared" si="18"/>
        <v>46327</v>
      </c>
      <c r="B153">
        <f t="shared" si="15"/>
        <v>13</v>
      </c>
      <c r="C153">
        <v>152</v>
      </c>
      <c r="D153" s="4">
        <f t="shared" si="19"/>
        <v>0</v>
      </c>
      <c r="E153" s="4">
        <f>IF(ISNA(VLOOKUP(A153,'Extra aflossing'!A:F,3,0)),0,VLOOKUP(A153,'Extra aflossing'!A:F,3,0))</f>
        <v>0</v>
      </c>
      <c r="F153" s="4">
        <f>J152*Invoer!$B$9/12</f>
        <v>0</v>
      </c>
      <c r="G153" s="4">
        <f t="shared" si="16"/>
        <v>0</v>
      </c>
      <c r="H153" s="4">
        <f t="shared" si="14"/>
        <v>0</v>
      </c>
      <c r="I153" s="4">
        <f t="shared" si="17"/>
        <v>0</v>
      </c>
      <c r="J153" s="4">
        <f t="shared" si="20"/>
        <v>0</v>
      </c>
    </row>
    <row r="154" spans="1:10" x14ac:dyDescent="0.25">
      <c r="A154" s="15">
        <f t="shared" si="18"/>
        <v>46357</v>
      </c>
      <c r="B154">
        <f t="shared" si="15"/>
        <v>13</v>
      </c>
      <c r="C154">
        <v>153</v>
      </c>
      <c r="D154" s="4">
        <f t="shared" si="19"/>
        <v>0</v>
      </c>
      <c r="E154" s="4">
        <f>IF(ISNA(VLOOKUP(A154,'Extra aflossing'!A:F,3,0)),0,VLOOKUP(A154,'Extra aflossing'!A:F,3,0))</f>
        <v>0</v>
      </c>
      <c r="F154" s="4">
        <f>J153*Invoer!$B$9/12</f>
        <v>0</v>
      </c>
      <c r="G154" s="4">
        <f t="shared" si="16"/>
        <v>0</v>
      </c>
      <c r="H154" s="4">
        <f t="shared" si="14"/>
        <v>0</v>
      </c>
      <c r="I154" s="4">
        <f t="shared" si="17"/>
        <v>0</v>
      </c>
      <c r="J154" s="4">
        <f t="shared" si="20"/>
        <v>0</v>
      </c>
    </row>
    <row r="155" spans="1:10" x14ac:dyDescent="0.25">
      <c r="A155" s="15">
        <f t="shared" si="18"/>
        <v>46388</v>
      </c>
      <c r="B155">
        <f t="shared" si="15"/>
        <v>13</v>
      </c>
      <c r="C155">
        <v>154</v>
      </c>
      <c r="D155" s="4">
        <f t="shared" si="19"/>
        <v>0</v>
      </c>
      <c r="E155" s="4">
        <f>IF(ISNA(VLOOKUP(A155,'Extra aflossing'!A:F,3,0)),0,VLOOKUP(A155,'Extra aflossing'!A:F,3,0))</f>
        <v>0</v>
      </c>
      <c r="F155" s="4">
        <f>J154*Invoer!$B$9/12</f>
        <v>0</v>
      </c>
      <c r="G155" s="4">
        <f t="shared" si="16"/>
        <v>0</v>
      </c>
      <c r="H155" s="4">
        <f t="shared" si="14"/>
        <v>0</v>
      </c>
      <c r="I155" s="4">
        <f t="shared" si="17"/>
        <v>0</v>
      </c>
      <c r="J155" s="4">
        <f t="shared" si="20"/>
        <v>0</v>
      </c>
    </row>
    <row r="156" spans="1:10" x14ac:dyDescent="0.25">
      <c r="A156" s="15">
        <f t="shared" si="18"/>
        <v>46419</v>
      </c>
      <c r="B156">
        <f t="shared" si="15"/>
        <v>13</v>
      </c>
      <c r="C156">
        <v>155</v>
      </c>
      <c r="D156" s="4">
        <f t="shared" si="19"/>
        <v>0</v>
      </c>
      <c r="E156" s="4">
        <f>IF(ISNA(VLOOKUP(A156,'Extra aflossing'!A:F,3,0)),0,VLOOKUP(A156,'Extra aflossing'!A:F,3,0))</f>
        <v>0</v>
      </c>
      <c r="F156" s="4">
        <f>J155*Invoer!$B$9/12</f>
        <v>0</v>
      </c>
      <c r="G156" s="4">
        <f t="shared" si="16"/>
        <v>0</v>
      </c>
      <c r="H156" s="4">
        <f t="shared" si="14"/>
        <v>0</v>
      </c>
      <c r="I156" s="4">
        <f t="shared" si="17"/>
        <v>0</v>
      </c>
      <c r="J156" s="4">
        <f t="shared" si="20"/>
        <v>0</v>
      </c>
    </row>
    <row r="157" spans="1:10" x14ac:dyDescent="0.25">
      <c r="A157" s="15">
        <f t="shared" si="18"/>
        <v>46447</v>
      </c>
      <c r="B157">
        <f t="shared" si="15"/>
        <v>13</v>
      </c>
      <c r="C157">
        <v>156</v>
      </c>
      <c r="D157" s="4">
        <f t="shared" si="19"/>
        <v>0</v>
      </c>
      <c r="E157" s="4">
        <f>IF(ISNA(VLOOKUP(A157,'Extra aflossing'!A:F,3,0)),0,VLOOKUP(A157,'Extra aflossing'!A:F,3,0))</f>
        <v>0</v>
      </c>
      <c r="F157" s="4">
        <f>J156*Invoer!$B$9/12</f>
        <v>0</v>
      </c>
      <c r="G157" s="4">
        <f t="shared" si="16"/>
        <v>0</v>
      </c>
      <c r="H157" s="4">
        <f t="shared" si="14"/>
        <v>0</v>
      </c>
      <c r="I157" s="4">
        <f t="shared" si="17"/>
        <v>0</v>
      </c>
      <c r="J157" s="4">
        <f t="shared" si="20"/>
        <v>0</v>
      </c>
    </row>
    <row r="158" spans="1:10" x14ac:dyDescent="0.25">
      <c r="A158" s="15">
        <f t="shared" si="18"/>
        <v>46478</v>
      </c>
      <c r="B158">
        <f t="shared" si="15"/>
        <v>14</v>
      </c>
      <c r="C158">
        <v>157</v>
      </c>
      <c r="D158" s="4">
        <f t="shared" si="19"/>
        <v>0</v>
      </c>
      <c r="E158" s="4">
        <f>IF(ISNA(VLOOKUP(A158,'Extra aflossing'!A:F,3,0)),0,VLOOKUP(A158,'Extra aflossing'!A:F,3,0))</f>
        <v>0</v>
      </c>
      <c r="F158" s="4">
        <f>J157*Invoer!$B$9/12</f>
        <v>0</v>
      </c>
      <c r="G158" s="4">
        <f t="shared" si="16"/>
        <v>0</v>
      </c>
      <c r="H158" s="4">
        <f t="shared" si="14"/>
        <v>0</v>
      </c>
      <c r="I158" s="4">
        <f t="shared" si="17"/>
        <v>0</v>
      </c>
      <c r="J158" s="4">
        <f t="shared" si="20"/>
        <v>0</v>
      </c>
    </row>
    <row r="159" spans="1:10" x14ac:dyDescent="0.25">
      <c r="A159" s="15">
        <f t="shared" si="18"/>
        <v>46508</v>
      </c>
      <c r="B159">
        <f t="shared" si="15"/>
        <v>14</v>
      </c>
      <c r="C159">
        <v>158</v>
      </c>
      <c r="D159" s="4">
        <f t="shared" si="19"/>
        <v>0</v>
      </c>
      <c r="E159" s="4">
        <f>IF(ISNA(VLOOKUP(A159,'Extra aflossing'!A:F,3,0)),0,VLOOKUP(A159,'Extra aflossing'!A:F,3,0))</f>
        <v>0</v>
      </c>
      <c r="F159" s="4">
        <f>J158*Invoer!$B$9/12</f>
        <v>0</v>
      </c>
      <c r="G159" s="4">
        <f t="shared" si="16"/>
        <v>0</v>
      </c>
      <c r="H159" s="4">
        <f t="shared" si="14"/>
        <v>0</v>
      </c>
      <c r="I159" s="4">
        <f t="shared" si="17"/>
        <v>0</v>
      </c>
      <c r="J159" s="4">
        <f t="shared" si="20"/>
        <v>0</v>
      </c>
    </row>
    <row r="160" spans="1:10" x14ac:dyDescent="0.25">
      <c r="A160" s="15">
        <f t="shared" si="18"/>
        <v>46539</v>
      </c>
      <c r="B160">
        <f t="shared" si="15"/>
        <v>14</v>
      </c>
      <c r="C160">
        <v>159</v>
      </c>
      <c r="D160" s="4">
        <f t="shared" si="19"/>
        <v>0</v>
      </c>
      <c r="E160" s="4">
        <f>IF(ISNA(VLOOKUP(A160,'Extra aflossing'!A:F,3,0)),0,VLOOKUP(A160,'Extra aflossing'!A:F,3,0))</f>
        <v>0</v>
      </c>
      <c r="F160" s="4">
        <f>J159*Invoer!$B$9/12</f>
        <v>0</v>
      </c>
      <c r="G160" s="4">
        <f t="shared" si="16"/>
        <v>0</v>
      </c>
      <c r="H160" s="4">
        <f t="shared" si="14"/>
        <v>0</v>
      </c>
      <c r="I160" s="4">
        <f t="shared" si="17"/>
        <v>0</v>
      </c>
      <c r="J160" s="4">
        <f t="shared" si="20"/>
        <v>0</v>
      </c>
    </row>
    <row r="161" spans="1:10" x14ac:dyDescent="0.25">
      <c r="A161" s="15">
        <f t="shared" si="18"/>
        <v>46569</v>
      </c>
      <c r="B161">
        <f t="shared" si="15"/>
        <v>14</v>
      </c>
      <c r="C161">
        <v>160</v>
      </c>
      <c r="D161" s="4">
        <f t="shared" si="19"/>
        <v>0</v>
      </c>
      <c r="E161" s="4">
        <f>IF(ISNA(VLOOKUP(A161,'Extra aflossing'!A:F,3,0)),0,VLOOKUP(A161,'Extra aflossing'!A:F,3,0))</f>
        <v>0</v>
      </c>
      <c r="F161" s="4">
        <f>J160*Invoer!$B$9/12</f>
        <v>0</v>
      </c>
      <c r="G161" s="4">
        <f t="shared" si="16"/>
        <v>0</v>
      </c>
      <c r="H161" s="4">
        <f t="shared" si="14"/>
        <v>0</v>
      </c>
      <c r="I161" s="4">
        <f t="shared" si="17"/>
        <v>0</v>
      </c>
      <c r="J161" s="4">
        <f t="shared" si="20"/>
        <v>0</v>
      </c>
    </row>
    <row r="162" spans="1:10" x14ac:dyDescent="0.25">
      <c r="A162" s="15">
        <f t="shared" si="18"/>
        <v>46600</v>
      </c>
      <c r="B162">
        <f t="shared" si="15"/>
        <v>14</v>
      </c>
      <c r="C162">
        <v>161</v>
      </c>
      <c r="D162" s="4">
        <f t="shared" si="19"/>
        <v>0</v>
      </c>
      <c r="E162" s="4">
        <f>IF(ISNA(VLOOKUP(A162,'Extra aflossing'!A:F,3,0)),0,VLOOKUP(A162,'Extra aflossing'!A:F,3,0))</f>
        <v>0</v>
      </c>
      <c r="F162" s="4">
        <f>J161*Invoer!$B$9/12</f>
        <v>0</v>
      </c>
      <c r="G162" s="4">
        <f t="shared" si="16"/>
        <v>0</v>
      </c>
      <c r="H162" s="4">
        <f t="shared" si="14"/>
        <v>0</v>
      </c>
      <c r="I162" s="4">
        <f t="shared" si="17"/>
        <v>0</v>
      </c>
      <c r="J162" s="4">
        <f t="shared" si="20"/>
        <v>0</v>
      </c>
    </row>
    <row r="163" spans="1:10" x14ac:dyDescent="0.25">
      <c r="A163" s="15">
        <f t="shared" si="18"/>
        <v>46631</v>
      </c>
      <c r="B163">
        <f t="shared" si="15"/>
        <v>14</v>
      </c>
      <c r="C163">
        <v>162</v>
      </c>
      <c r="D163" s="4">
        <f t="shared" si="19"/>
        <v>0</v>
      </c>
      <c r="E163" s="4">
        <f>IF(ISNA(VLOOKUP(A163,'Extra aflossing'!A:F,3,0)),0,VLOOKUP(A163,'Extra aflossing'!A:F,3,0))</f>
        <v>0</v>
      </c>
      <c r="F163" s="4">
        <f>J162*Invoer!$B$9/12</f>
        <v>0</v>
      </c>
      <c r="G163" s="4">
        <f t="shared" si="16"/>
        <v>0</v>
      </c>
      <c r="H163" s="4">
        <f t="shared" si="14"/>
        <v>0</v>
      </c>
      <c r="I163" s="4">
        <f t="shared" si="17"/>
        <v>0</v>
      </c>
      <c r="J163" s="4">
        <f t="shared" si="20"/>
        <v>0</v>
      </c>
    </row>
    <row r="164" spans="1:10" x14ac:dyDescent="0.25">
      <c r="A164" s="15">
        <f t="shared" si="18"/>
        <v>46661</v>
      </c>
      <c r="B164">
        <f t="shared" si="15"/>
        <v>14</v>
      </c>
      <c r="C164">
        <v>163</v>
      </c>
      <c r="D164" s="4">
        <f t="shared" si="19"/>
        <v>0</v>
      </c>
      <c r="E164" s="4">
        <f>IF(ISNA(VLOOKUP(A164,'Extra aflossing'!A:F,3,0)),0,VLOOKUP(A164,'Extra aflossing'!A:F,3,0))</f>
        <v>0</v>
      </c>
      <c r="F164" s="4">
        <f>J163*Invoer!$B$9/12</f>
        <v>0</v>
      </c>
      <c r="G164" s="4">
        <f t="shared" si="16"/>
        <v>0</v>
      </c>
      <c r="H164" s="4">
        <f t="shared" si="14"/>
        <v>0</v>
      </c>
      <c r="I164" s="4">
        <f t="shared" si="17"/>
        <v>0</v>
      </c>
      <c r="J164" s="4">
        <f t="shared" si="20"/>
        <v>0</v>
      </c>
    </row>
    <row r="165" spans="1:10" x14ac:dyDescent="0.25">
      <c r="A165" s="15">
        <f t="shared" si="18"/>
        <v>46692</v>
      </c>
      <c r="B165">
        <f t="shared" si="15"/>
        <v>14</v>
      </c>
      <c r="C165">
        <v>164</v>
      </c>
      <c r="D165" s="4">
        <f t="shared" si="19"/>
        <v>0</v>
      </c>
      <c r="E165" s="4">
        <f>IF(ISNA(VLOOKUP(A165,'Extra aflossing'!A:F,3,0)),0,VLOOKUP(A165,'Extra aflossing'!A:F,3,0))</f>
        <v>0</v>
      </c>
      <c r="F165" s="4">
        <f>J164*Invoer!$B$9/12</f>
        <v>0</v>
      </c>
      <c r="G165" s="4">
        <f t="shared" si="16"/>
        <v>0</v>
      </c>
      <c r="H165" s="4">
        <f t="shared" si="14"/>
        <v>0</v>
      </c>
      <c r="I165" s="4">
        <f t="shared" si="17"/>
        <v>0</v>
      </c>
      <c r="J165" s="4">
        <f t="shared" si="20"/>
        <v>0</v>
      </c>
    </row>
    <row r="166" spans="1:10" x14ac:dyDescent="0.25">
      <c r="A166" s="15">
        <f t="shared" si="18"/>
        <v>46722</v>
      </c>
      <c r="B166">
        <f t="shared" si="15"/>
        <v>14</v>
      </c>
      <c r="C166">
        <v>165</v>
      </c>
      <c r="D166" s="4">
        <f t="shared" si="19"/>
        <v>0</v>
      </c>
      <c r="E166" s="4">
        <f>IF(ISNA(VLOOKUP(A166,'Extra aflossing'!A:F,3,0)),0,VLOOKUP(A166,'Extra aflossing'!A:F,3,0))</f>
        <v>0</v>
      </c>
      <c r="F166" s="4">
        <f>J165*Invoer!$B$9/12</f>
        <v>0</v>
      </c>
      <c r="G166" s="4">
        <f t="shared" si="16"/>
        <v>0</v>
      </c>
      <c r="H166" s="4">
        <f t="shared" si="14"/>
        <v>0</v>
      </c>
      <c r="I166" s="4">
        <f t="shared" si="17"/>
        <v>0</v>
      </c>
      <c r="J166" s="4">
        <f t="shared" si="20"/>
        <v>0</v>
      </c>
    </row>
    <row r="167" spans="1:10" x14ac:dyDescent="0.25">
      <c r="A167" s="15">
        <f t="shared" si="18"/>
        <v>46753</v>
      </c>
      <c r="B167">
        <f t="shared" si="15"/>
        <v>14</v>
      </c>
      <c r="C167">
        <v>166</v>
      </c>
      <c r="D167" s="4">
        <f t="shared" si="19"/>
        <v>0</v>
      </c>
      <c r="E167" s="4">
        <f>IF(ISNA(VLOOKUP(A167,'Extra aflossing'!A:F,3,0)),0,VLOOKUP(A167,'Extra aflossing'!A:F,3,0))</f>
        <v>0</v>
      </c>
      <c r="F167" s="4">
        <f>J166*Invoer!$B$9/12</f>
        <v>0</v>
      </c>
      <c r="G167" s="4">
        <f t="shared" si="16"/>
        <v>0</v>
      </c>
      <c r="H167" s="4">
        <f t="shared" si="14"/>
        <v>0</v>
      </c>
      <c r="I167" s="4">
        <f t="shared" si="17"/>
        <v>0</v>
      </c>
      <c r="J167" s="4">
        <f t="shared" si="20"/>
        <v>0</v>
      </c>
    </row>
    <row r="168" spans="1:10" x14ac:dyDescent="0.25">
      <c r="A168" s="15">
        <f t="shared" si="18"/>
        <v>46784</v>
      </c>
      <c r="B168">
        <f t="shared" si="15"/>
        <v>14</v>
      </c>
      <c r="C168">
        <v>167</v>
      </c>
      <c r="D168" s="4">
        <f t="shared" si="19"/>
        <v>0</v>
      </c>
      <c r="E168" s="4">
        <f>IF(ISNA(VLOOKUP(A168,'Extra aflossing'!A:F,3,0)),0,VLOOKUP(A168,'Extra aflossing'!A:F,3,0))</f>
        <v>0</v>
      </c>
      <c r="F168" s="4">
        <f>J167*Invoer!$B$9/12</f>
        <v>0</v>
      </c>
      <c r="G168" s="4">
        <f t="shared" si="16"/>
        <v>0</v>
      </c>
      <c r="H168" s="4">
        <f t="shared" si="14"/>
        <v>0</v>
      </c>
      <c r="I168" s="4">
        <f t="shared" si="17"/>
        <v>0</v>
      </c>
      <c r="J168" s="4">
        <f t="shared" si="20"/>
        <v>0</v>
      </c>
    </row>
    <row r="169" spans="1:10" x14ac:dyDescent="0.25">
      <c r="A169" s="15">
        <f t="shared" si="18"/>
        <v>46813</v>
      </c>
      <c r="B169">
        <f t="shared" si="15"/>
        <v>14</v>
      </c>
      <c r="C169">
        <v>168</v>
      </c>
      <c r="D169" s="4">
        <f t="shared" si="19"/>
        <v>0</v>
      </c>
      <c r="E169" s="4">
        <f>IF(ISNA(VLOOKUP(A169,'Extra aflossing'!A:F,3,0)),0,VLOOKUP(A169,'Extra aflossing'!A:F,3,0))</f>
        <v>0</v>
      </c>
      <c r="F169" s="4">
        <f>J168*Invoer!$B$9/12</f>
        <v>0</v>
      </c>
      <c r="G169" s="4">
        <f t="shared" si="16"/>
        <v>0</v>
      </c>
      <c r="H169" s="4">
        <f t="shared" si="14"/>
        <v>0</v>
      </c>
      <c r="I169" s="4">
        <f t="shared" si="17"/>
        <v>0</v>
      </c>
      <c r="J169" s="4">
        <f t="shared" si="20"/>
        <v>0</v>
      </c>
    </row>
    <row r="170" spans="1:10" x14ac:dyDescent="0.25">
      <c r="A170" s="15">
        <f t="shared" si="18"/>
        <v>46844</v>
      </c>
      <c r="B170">
        <f t="shared" si="15"/>
        <v>15</v>
      </c>
      <c r="C170">
        <v>169</v>
      </c>
      <c r="D170" s="4">
        <f t="shared" si="19"/>
        <v>0</v>
      </c>
      <c r="E170" s="4">
        <f>IF(ISNA(VLOOKUP(A170,'Extra aflossing'!A:F,3,0)),0,VLOOKUP(A170,'Extra aflossing'!A:F,3,0))</f>
        <v>0</v>
      </c>
      <c r="F170" s="4">
        <f>J169*Invoer!$B$9/12</f>
        <v>0</v>
      </c>
      <c r="G170" s="4">
        <f t="shared" si="16"/>
        <v>0</v>
      </c>
      <c r="H170" s="4">
        <f t="shared" si="14"/>
        <v>0</v>
      </c>
      <c r="I170" s="4">
        <f t="shared" si="17"/>
        <v>0</v>
      </c>
      <c r="J170" s="4">
        <f t="shared" si="20"/>
        <v>0</v>
      </c>
    </row>
    <row r="171" spans="1:10" x14ac:dyDescent="0.25">
      <c r="A171" s="15">
        <f t="shared" si="18"/>
        <v>46874</v>
      </c>
      <c r="B171">
        <f t="shared" si="15"/>
        <v>15</v>
      </c>
      <c r="C171">
        <v>170</v>
      </c>
      <c r="D171" s="4">
        <f t="shared" si="19"/>
        <v>0</v>
      </c>
      <c r="E171" s="4">
        <f>IF(ISNA(VLOOKUP(A171,'Extra aflossing'!A:F,3,0)),0,VLOOKUP(A171,'Extra aflossing'!A:F,3,0))</f>
        <v>0</v>
      </c>
      <c r="F171" s="4">
        <f>J170*Invoer!$B$9/12</f>
        <v>0</v>
      </c>
      <c r="G171" s="4">
        <f t="shared" si="16"/>
        <v>0</v>
      </c>
      <c r="H171" s="4">
        <f t="shared" si="14"/>
        <v>0</v>
      </c>
      <c r="I171" s="4">
        <f t="shared" si="17"/>
        <v>0</v>
      </c>
      <c r="J171" s="4">
        <f t="shared" si="20"/>
        <v>0</v>
      </c>
    </row>
    <row r="172" spans="1:10" x14ac:dyDescent="0.25">
      <c r="A172" s="15">
        <f t="shared" si="18"/>
        <v>46905</v>
      </c>
      <c r="B172">
        <f t="shared" si="15"/>
        <v>15</v>
      </c>
      <c r="C172">
        <v>171</v>
      </c>
      <c r="D172" s="4">
        <f t="shared" si="19"/>
        <v>0</v>
      </c>
      <c r="E172" s="4">
        <f>IF(ISNA(VLOOKUP(A172,'Extra aflossing'!A:F,3,0)),0,VLOOKUP(A172,'Extra aflossing'!A:F,3,0))</f>
        <v>0</v>
      </c>
      <c r="F172" s="4">
        <f>J171*Invoer!$B$9/12</f>
        <v>0</v>
      </c>
      <c r="G172" s="4">
        <f t="shared" si="16"/>
        <v>0</v>
      </c>
      <c r="H172" s="4">
        <f t="shared" si="14"/>
        <v>0</v>
      </c>
      <c r="I172" s="4">
        <f t="shared" si="17"/>
        <v>0</v>
      </c>
      <c r="J172" s="4">
        <f t="shared" si="20"/>
        <v>0</v>
      </c>
    </row>
    <row r="173" spans="1:10" x14ac:dyDescent="0.25">
      <c r="A173" s="15">
        <f t="shared" si="18"/>
        <v>46935</v>
      </c>
      <c r="B173">
        <f t="shared" si="15"/>
        <v>15</v>
      </c>
      <c r="C173">
        <v>172</v>
      </c>
      <c r="D173" s="4">
        <f t="shared" si="19"/>
        <v>0</v>
      </c>
      <c r="E173" s="4">
        <f>IF(ISNA(VLOOKUP(A173,'Extra aflossing'!A:F,3,0)),0,VLOOKUP(A173,'Extra aflossing'!A:F,3,0))</f>
        <v>0</v>
      </c>
      <c r="F173" s="4">
        <f>J172*Invoer!$B$9/12</f>
        <v>0</v>
      </c>
      <c r="G173" s="4">
        <f t="shared" si="16"/>
        <v>0</v>
      </c>
      <c r="H173" s="4">
        <f t="shared" si="14"/>
        <v>0</v>
      </c>
      <c r="I173" s="4">
        <f t="shared" si="17"/>
        <v>0</v>
      </c>
      <c r="J173" s="4">
        <f t="shared" si="20"/>
        <v>0</v>
      </c>
    </row>
    <row r="174" spans="1:10" x14ac:dyDescent="0.25">
      <c r="A174" s="15">
        <f t="shared" si="18"/>
        <v>46966</v>
      </c>
      <c r="B174">
        <f t="shared" si="15"/>
        <v>15</v>
      </c>
      <c r="C174">
        <v>173</v>
      </c>
      <c r="D174" s="4">
        <f t="shared" si="19"/>
        <v>0</v>
      </c>
      <c r="E174" s="4">
        <f>IF(ISNA(VLOOKUP(A174,'Extra aflossing'!A:F,3,0)),0,VLOOKUP(A174,'Extra aflossing'!A:F,3,0))</f>
        <v>0</v>
      </c>
      <c r="F174" s="4">
        <f>J173*Invoer!$B$9/12</f>
        <v>0</v>
      </c>
      <c r="G174" s="4">
        <f t="shared" si="16"/>
        <v>0</v>
      </c>
      <c r="H174" s="4">
        <f t="shared" si="14"/>
        <v>0</v>
      </c>
      <c r="I174" s="4">
        <f t="shared" si="17"/>
        <v>0</v>
      </c>
      <c r="J174" s="4">
        <f t="shared" si="20"/>
        <v>0</v>
      </c>
    </row>
    <row r="175" spans="1:10" x14ac:dyDescent="0.25">
      <c r="A175" s="15">
        <f t="shared" si="18"/>
        <v>46997</v>
      </c>
      <c r="B175">
        <f t="shared" si="15"/>
        <v>15</v>
      </c>
      <c r="C175">
        <v>174</v>
      </c>
      <c r="D175" s="4">
        <f t="shared" si="19"/>
        <v>0</v>
      </c>
      <c r="E175" s="4">
        <f>IF(ISNA(VLOOKUP(A175,'Extra aflossing'!A:F,3,0)),0,VLOOKUP(A175,'Extra aflossing'!A:F,3,0))</f>
        <v>0</v>
      </c>
      <c r="F175" s="4">
        <f>J174*Invoer!$B$9/12</f>
        <v>0</v>
      </c>
      <c r="G175" s="4">
        <f t="shared" si="16"/>
        <v>0</v>
      </c>
      <c r="H175" s="4">
        <f t="shared" si="14"/>
        <v>0</v>
      </c>
      <c r="I175" s="4">
        <f t="shared" si="17"/>
        <v>0</v>
      </c>
      <c r="J175" s="4">
        <f t="shared" si="20"/>
        <v>0</v>
      </c>
    </row>
    <row r="176" spans="1:10" x14ac:dyDescent="0.25">
      <c r="A176" s="15">
        <f t="shared" si="18"/>
        <v>47027</v>
      </c>
      <c r="B176">
        <f t="shared" si="15"/>
        <v>15</v>
      </c>
      <c r="C176">
        <v>175</v>
      </c>
      <c r="D176" s="4">
        <f t="shared" si="19"/>
        <v>0</v>
      </c>
      <c r="E176" s="4">
        <f>IF(ISNA(VLOOKUP(A176,'Extra aflossing'!A:F,3,0)),0,VLOOKUP(A176,'Extra aflossing'!A:F,3,0))</f>
        <v>0</v>
      </c>
      <c r="F176" s="4">
        <f>J175*Invoer!$B$9/12</f>
        <v>0</v>
      </c>
      <c r="G176" s="4">
        <f t="shared" si="16"/>
        <v>0</v>
      </c>
      <c r="H176" s="4">
        <f t="shared" si="14"/>
        <v>0</v>
      </c>
      <c r="I176" s="4">
        <f t="shared" si="17"/>
        <v>0</v>
      </c>
      <c r="J176" s="4">
        <f t="shared" si="20"/>
        <v>0</v>
      </c>
    </row>
    <row r="177" spans="1:10" x14ac:dyDescent="0.25">
      <c r="A177" s="15">
        <f t="shared" si="18"/>
        <v>47058</v>
      </c>
      <c r="B177">
        <f t="shared" si="15"/>
        <v>15</v>
      </c>
      <c r="C177">
        <v>176</v>
      </c>
      <c r="D177" s="4">
        <f t="shared" si="19"/>
        <v>0</v>
      </c>
      <c r="E177" s="4">
        <f>IF(ISNA(VLOOKUP(A177,'Extra aflossing'!A:F,3,0)),0,VLOOKUP(A177,'Extra aflossing'!A:F,3,0))</f>
        <v>0</v>
      </c>
      <c r="F177" s="4">
        <f>J176*Invoer!$B$9/12</f>
        <v>0</v>
      </c>
      <c r="G177" s="4">
        <f t="shared" si="16"/>
        <v>0</v>
      </c>
      <c r="H177" s="4">
        <f t="shared" si="14"/>
        <v>0</v>
      </c>
      <c r="I177" s="4">
        <f t="shared" si="17"/>
        <v>0</v>
      </c>
      <c r="J177" s="4">
        <f t="shared" si="20"/>
        <v>0</v>
      </c>
    </row>
    <row r="178" spans="1:10" x14ac:dyDescent="0.25">
      <c r="A178" s="15">
        <f t="shared" si="18"/>
        <v>47088</v>
      </c>
      <c r="B178">
        <f t="shared" si="15"/>
        <v>15</v>
      </c>
      <c r="C178">
        <v>177</v>
      </c>
      <c r="D178" s="4">
        <f t="shared" si="19"/>
        <v>0</v>
      </c>
      <c r="E178" s="4">
        <f>IF(ISNA(VLOOKUP(A178,'Extra aflossing'!A:F,3,0)),0,VLOOKUP(A178,'Extra aflossing'!A:F,3,0))</f>
        <v>0</v>
      </c>
      <c r="F178" s="4">
        <f>J177*Invoer!$B$9/12</f>
        <v>0</v>
      </c>
      <c r="G178" s="4">
        <f t="shared" si="16"/>
        <v>0</v>
      </c>
      <c r="H178" s="4">
        <f t="shared" si="14"/>
        <v>0</v>
      </c>
      <c r="I178" s="4">
        <f t="shared" si="17"/>
        <v>0</v>
      </c>
      <c r="J178" s="4">
        <f t="shared" si="20"/>
        <v>0</v>
      </c>
    </row>
    <row r="179" spans="1:10" x14ac:dyDescent="0.25">
      <c r="A179" s="15">
        <f t="shared" si="18"/>
        <v>47119</v>
      </c>
      <c r="B179">
        <f t="shared" si="15"/>
        <v>15</v>
      </c>
      <c r="C179">
        <v>178</v>
      </c>
      <c r="D179" s="4">
        <f t="shared" si="19"/>
        <v>0</v>
      </c>
      <c r="E179" s="4">
        <f>IF(ISNA(VLOOKUP(A179,'Extra aflossing'!A:F,3,0)),0,VLOOKUP(A179,'Extra aflossing'!A:F,3,0))</f>
        <v>0</v>
      </c>
      <c r="F179" s="4">
        <f>J178*Invoer!$B$9/12</f>
        <v>0</v>
      </c>
      <c r="G179" s="4">
        <f t="shared" si="16"/>
        <v>0</v>
      </c>
      <c r="H179" s="4">
        <f t="shared" si="14"/>
        <v>0</v>
      </c>
      <c r="I179" s="4">
        <f t="shared" si="17"/>
        <v>0</v>
      </c>
      <c r="J179" s="4">
        <f t="shared" si="20"/>
        <v>0</v>
      </c>
    </row>
    <row r="180" spans="1:10" x14ac:dyDescent="0.25">
      <c r="A180" s="15">
        <f t="shared" si="18"/>
        <v>47150</v>
      </c>
      <c r="B180">
        <f t="shared" si="15"/>
        <v>15</v>
      </c>
      <c r="C180">
        <v>179</v>
      </c>
      <c r="D180" s="4">
        <f t="shared" si="19"/>
        <v>0</v>
      </c>
      <c r="E180" s="4">
        <f>IF(ISNA(VLOOKUP(A180,'Extra aflossing'!A:F,3,0)),0,VLOOKUP(A180,'Extra aflossing'!A:F,3,0))</f>
        <v>0</v>
      </c>
      <c r="F180" s="4">
        <f>J179*Invoer!$B$9/12</f>
        <v>0</v>
      </c>
      <c r="G180" s="4">
        <f t="shared" si="16"/>
        <v>0</v>
      </c>
      <c r="H180" s="4">
        <f t="shared" si="14"/>
        <v>0</v>
      </c>
      <c r="I180" s="4">
        <f t="shared" si="17"/>
        <v>0</v>
      </c>
      <c r="J180" s="4">
        <f t="shared" si="20"/>
        <v>0</v>
      </c>
    </row>
    <row r="181" spans="1:10" x14ac:dyDescent="0.25">
      <c r="A181" s="15">
        <f t="shared" si="18"/>
        <v>47178</v>
      </c>
      <c r="B181">
        <f t="shared" si="15"/>
        <v>15</v>
      </c>
      <c r="C181">
        <v>180</v>
      </c>
      <c r="D181" s="4">
        <f t="shared" si="19"/>
        <v>0</v>
      </c>
      <c r="E181" s="4">
        <f>IF(ISNA(VLOOKUP(A181,'Extra aflossing'!A:F,3,0)),0,VLOOKUP(A181,'Extra aflossing'!A:F,3,0))</f>
        <v>0</v>
      </c>
      <c r="F181" s="4">
        <f>J180*Invoer!$B$9/12</f>
        <v>0</v>
      </c>
      <c r="G181" s="4">
        <f t="shared" si="16"/>
        <v>0</v>
      </c>
      <c r="H181" s="4">
        <f t="shared" si="14"/>
        <v>0</v>
      </c>
      <c r="I181" s="4">
        <f t="shared" si="17"/>
        <v>0</v>
      </c>
      <c r="J181" s="4">
        <f t="shared" si="20"/>
        <v>0</v>
      </c>
    </row>
    <row r="182" spans="1:10" x14ac:dyDescent="0.25">
      <c r="A182" s="15">
        <f t="shared" si="18"/>
        <v>47209</v>
      </c>
      <c r="B182">
        <f t="shared" si="15"/>
        <v>16</v>
      </c>
      <c r="C182">
        <v>181</v>
      </c>
      <c r="D182" s="4">
        <f t="shared" si="19"/>
        <v>0</v>
      </c>
      <c r="E182" s="4">
        <f>IF(ISNA(VLOOKUP(A182,'Extra aflossing'!A:F,3,0)),0,VLOOKUP(A182,'Extra aflossing'!A:F,3,0))</f>
        <v>0</v>
      </c>
      <c r="F182" s="4">
        <f>J181*Invoer!$B$10/12</f>
        <v>0</v>
      </c>
      <c r="G182" s="4">
        <f t="shared" si="16"/>
        <v>0</v>
      </c>
      <c r="H182" s="4">
        <f t="shared" si="14"/>
        <v>0</v>
      </c>
      <c r="I182" s="4">
        <f t="shared" si="17"/>
        <v>0</v>
      </c>
      <c r="J182" s="4">
        <f t="shared" si="20"/>
        <v>0</v>
      </c>
    </row>
    <row r="183" spans="1:10" x14ac:dyDescent="0.25">
      <c r="A183" s="15">
        <f t="shared" si="18"/>
        <v>47239</v>
      </c>
      <c r="B183">
        <f t="shared" si="15"/>
        <v>16</v>
      </c>
      <c r="C183">
        <v>182</v>
      </c>
      <c r="D183" s="4">
        <f t="shared" si="19"/>
        <v>0</v>
      </c>
      <c r="E183" s="4">
        <f>IF(ISNA(VLOOKUP(A183,'Extra aflossing'!A:F,3,0)),0,VLOOKUP(A183,'Extra aflossing'!A:F,3,0))</f>
        <v>0</v>
      </c>
      <c r="F183" s="4">
        <f>J182*Invoer!$B$10/12</f>
        <v>0</v>
      </c>
      <c r="G183" s="4">
        <f t="shared" si="16"/>
        <v>0</v>
      </c>
      <c r="H183" s="4">
        <f t="shared" si="14"/>
        <v>0</v>
      </c>
      <c r="I183" s="4">
        <f t="shared" si="17"/>
        <v>0</v>
      </c>
      <c r="J183" s="4">
        <f t="shared" si="20"/>
        <v>0</v>
      </c>
    </row>
    <row r="184" spans="1:10" x14ac:dyDescent="0.25">
      <c r="A184" s="15">
        <f t="shared" si="18"/>
        <v>47270</v>
      </c>
      <c r="B184">
        <f t="shared" si="15"/>
        <v>16</v>
      </c>
      <c r="C184">
        <v>183</v>
      </c>
      <c r="D184" s="4">
        <f t="shared" si="19"/>
        <v>0</v>
      </c>
      <c r="E184" s="4">
        <f>IF(ISNA(VLOOKUP(A184,'Extra aflossing'!A:F,3,0)),0,VLOOKUP(A184,'Extra aflossing'!A:F,3,0))</f>
        <v>0</v>
      </c>
      <c r="F184" s="4">
        <f>J183*Invoer!$B$10/12</f>
        <v>0</v>
      </c>
      <c r="G184" s="4">
        <f t="shared" si="16"/>
        <v>0</v>
      </c>
      <c r="H184" s="4">
        <f t="shared" si="14"/>
        <v>0</v>
      </c>
      <c r="I184" s="4">
        <f t="shared" si="17"/>
        <v>0</v>
      </c>
      <c r="J184" s="4">
        <f t="shared" si="20"/>
        <v>0</v>
      </c>
    </row>
    <row r="185" spans="1:10" x14ac:dyDescent="0.25">
      <c r="A185" s="15">
        <f t="shared" si="18"/>
        <v>47300</v>
      </c>
      <c r="B185">
        <f t="shared" si="15"/>
        <v>16</v>
      </c>
      <c r="C185">
        <v>184</v>
      </c>
      <c r="D185" s="4">
        <f t="shared" si="19"/>
        <v>0</v>
      </c>
      <c r="E185" s="4">
        <f>IF(ISNA(VLOOKUP(A185,'Extra aflossing'!A:F,3,0)),0,VLOOKUP(A185,'Extra aflossing'!A:F,3,0))</f>
        <v>0</v>
      </c>
      <c r="F185" s="4">
        <f>J184*Invoer!$B$10/12</f>
        <v>0</v>
      </c>
      <c r="G185" s="4">
        <f t="shared" si="16"/>
        <v>0</v>
      </c>
      <c r="H185" s="4">
        <f t="shared" si="14"/>
        <v>0</v>
      </c>
      <c r="I185" s="4">
        <f t="shared" si="17"/>
        <v>0</v>
      </c>
      <c r="J185" s="4">
        <f t="shared" si="20"/>
        <v>0</v>
      </c>
    </row>
    <row r="186" spans="1:10" x14ac:dyDescent="0.25">
      <c r="A186" s="15">
        <f t="shared" si="18"/>
        <v>47331</v>
      </c>
      <c r="B186">
        <f t="shared" si="15"/>
        <v>16</v>
      </c>
      <c r="C186">
        <v>185</v>
      </c>
      <c r="D186" s="4">
        <f t="shared" si="19"/>
        <v>0</v>
      </c>
      <c r="E186" s="4">
        <f>IF(ISNA(VLOOKUP(A186,'Extra aflossing'!A:F,3,0)),0,VLOOKUP(A186,'Extra aflossing'!A:F,3,0))</f>
        <v>0</v>
      </c>
      <c r="F186" s="4">
        <f>J185*Invoer!$B$10/12</f>
        <v>0</v>
      </c>
      <c r="G186" s="4">
        <f t="shared" si="16"/>
        <v>0</v>
      </c>
      <c r="H186" s="4">
        <f t="shared" si="14"/>
        <v>0</v>
      </c>
      <c r="I186" s="4">
        <f t="shared" si="17"/>
        <v>0</v>
      </c>
      <c r="J186" s="4">
        <f t="shared" si="20"/>
        <v>0</v>
      </c>
    </row>
    <row r="187" spans="1:10" x14ac:dyDescent="0.25">
      <c r="A187" s="15">
        <f t="shared" si="18"/>
        <v>47362</v>
      </c>
      <c r="B187">
        <f t="shared" si="15"/>
        <v>16</v>
      </c>
      <c r="C187">
        <v>186</v>
      </c>
      <c r="D187" s="4">
        <f t="shared" si="19"/>
        <v>0</v>
      </c>
      <c r="E187" s="4">
        <f>IF(ISNA(VLOOKUP(A187,'Extra aflossing'!A:F,3,0)),0,VLOOKUP(A187,'Extra aflossing'!A:F,3,0))</f>
        <v>0</v>
      </c>
      <c r="F187" s="4">
        <f>J186*Invoer!$B$10/12</f>
        <v>0</v>
      </c>
      <c r="G187" s="4">
        <f t="shared" si="16"/>
        <v>0</v>
      </c>
      <c r="H187" s="4">
        <f t="shared" si="14"/>
        <v>0</v>
      </c>
      <c r="I187" s="4">
        <f t="shared" si="17"/>
        <v>0</v>
      </c>
      <c r="J187" s="4">
        <f t="shared" si="20"/>
        <v>0</v>
      </c>
    </row>
    <row r="188" spans="1:10" x14ac:dyDescent="0.25">
      <c r="A188" s="15">
        <f t="shared" si="18"/>
        <v>47392</v>
      </c>
      <c r="B188">
        <f t="shared" si="15"/>
        <v>16</v>
      </c>
      <c r="C188">
        <v>187</v>
      </c>
      <c r="D188" s="4">
        <f t="shared" si="19"/>
        <v>0</v>
      </c>
      <c r="E188" s="4">
        <f>IF(ISNA(VLOOKUP(A188,'Extra aflossing'!A:F,3,0)),0,VLOOKUP(A188,'Extra aflossing'!A:F,3,0))</f>
        <v>0</v>
      </c>
      <c r="F188" s="4">
        <f>J187*Invoer!$B$10/12</f>
        <v>0</v>
      </c>
      <c r="G188" s="4">
        <f t="shared" si="16"/>
        <v>0</v>
      </c>
      <c r="H188" s="4">
        <f t="shared" si="14"/>
        <v>0</v>
      </c>
      <c r="I188" s="4">
        <f t="shared" si="17"/>
        <v>0</v>
      </c>
      <c r="J188" s="4">
        <f t="shared" si="20"/>
        <v>0</v>
      </c>
    </row>
    <row r="189" spans="1:10" x14ac:dyDescent="0.25">
      <c r="A189" s="15">
        <f t="shared" si="18"/>
        <v>47423</v>
      </c>
      <c r="B189">
        <f t="shared" si="15"/>
        <v>16</v>
      </c>
      <c r="C189">
        <v>188</v>
      </c>
      <c r="D189" s="4">
        <f t="shared" si="19"/>
        <v>0</v>
      </c>
      <c r="E189" s="4">
        <f>IF(ISNA(VLOOKUP(A189,'Extra aflossing'!A:F,3,0)),0,VLOOKUP(A189,'Extra aflossing'!A:F,3,0))</f>
        <v>0</v>
      </c>
      <c r="F189" s="4">
        <f>J188*Invoer!$B$10/12</f>
        <v>0</v>
      </c>
      <c r="G189" s="4">
        <f t="shared" si="16"/>
        <v>0</v>
      </c>
      <c r="H189" s="4">
        <f t="shared" si="14"/>
        <v>0</v>
      </c>
      <c r="I189" s="4">
        <f t="shared" si="17"/>
        <v>0</v>
      </c>
      <c r="J189" s="4">
        <f t="shared" si="20"/>
        <v>0</v>
      </c>
    </row>
    <row r="190" spans="1:10" x14ac:dyDescent="0.25">
      <c r="A190" s="15">
        <f t="shared" si="18"/>
        <v>47453</v>
      </c>
      <c r="B190">
        <f t="shared" si="15"/>
        <v>16</v>
      </c>
      <c r="C190">
        <v>189</v>
      </c>
      <c r="D190" s="4">
        <f t="shared" si="19"/>
        <v>0</v>
      </c>
      <c r="E190" s="4">
        <f>IF(ISNA(VLOOKUP(A190,'Extra aflossing'!A:F,3,0)),0,VLOOKUP(A190,'Extra aflossing'!A:F,3,0))</f>
        <v>0</v>
      </c>
      <c r="F190" s="4">
        <f>J189*Invoer!$B$10/12</f>
        <v>0</v>
      </c>
      <c r="G190" s="4">
        <f t="shared" si="16"/>
        <v>0</v>
      </c>
      <c r="H190" s="4">
        <f t="shared" si="14"/>
        <v>0</v>
      </c>
      <c r="I190" s="4">
        <f t="shared" si="17"/>
        <v>0</v>
      </c>
      <c r="J190" s="4">
        <f t="shared" si="20"/>
        <v>0</v>
      </c>
    </row>
    <row r="191" spans="1:10" x14ac:dyDescent="0.25">
      <c r="A191" s="15">
        <f t="shared" si="18"/>
        <v>47484</v>
      </c>
      <c r="B191">
        <f t="shared" si="15"/>
        <v>16</v>
      </c>
      <c r="C191">
        <v>190</v>
      </c>
      <c r="D191" s="4">
        <f t="shared" si="19"/>
        <v>0</v>
      </c>
      <c r="E191" s="4">
        <f>IF(ISNA(VLOOKUP(A191,'Extra aflossing'!A:F,3,0)),0,VLOOKUP(A191,'Extra aflossing'!A:F,3,0))</f>
        <v>0</v>
      </c>
      <c r="F191" s="4">
        <f>J190*Invoer!$B$10/12</f>
        <v>0</v>
      </c>
      <c r="G191" s="4">
        <f t="shared" si="16"/>
        <v>0</v>
      </c>
      <c r="H191" s="4">
        <f t="shared" si="14"/>
        <v>0</v>
      </c>
      <c r="I191" s="4">
        <f t="shared" si="17"/>
        <v>0</v>
      </c>
      <c r="J191" s="4">
        <f t="shared" si="20"/>
        <v>0</v>
      </c>
    </row>
    <row r="192" spans="1:10" x14ac:dyDescent="0.25">
      <c r="A192" s="15">
        <f t="shared" si="18"/>
        <v>47515</v>
      </c>
      <c r="B192">
        <f t="shared" si="15"/>
        <v>16</v>
      </c>
      <c r="C192">
        <v>191</v>
      </c>
      <c r="D192" s="4">
        <f t="shared" si="19"/>
        <v>0</v>
      </c>
      <c r="E192" s="4">
        <f>IF(ISNA(VLOOKUP(A192,'Extra aflossing'!A:F,3,0)),0,VLOOKUP(A192,'Extra aflossing'!A:F,3,0))</f>
        <v>0</v>
      </c>
      <c r="F192" s="4">
        <f>J191*Invoer!$B$10/12</f>
        <v>0</v>
      </c>
      <c r="G192" s="4">
        <f t="shared" si="16"/>
        <v>0</v>
      </c>
      <c r="H192" s="4">
        <f t="shared" si="14"/>
        <v>0</v>
      </c>
      <c r="I192" s="4">
        <f t="shared" si="17"/>
        <v>0</v>
      </c>
      <c r="J192" s="4">
        <f t="shared" si="20"/>
        <v>0</v>
      </c>
    </row>
    <row r="193" spans="1:10" x14ac:dyDescent="0.25">
      <c r="A193" s="15">
        <f t="shared" si="18"/>
        <v>47543</v>
      </c>
      <c r="B193">
        <f t="shared" si="15"/>
        <v>16</v>
      </c>
      <c r="C193">
        <v>192</v>
      </c>
      <c r="D193" s="4">
        <f t="shared" si="19"/>
        <v>0</v>
      </c>
      <c r="E193" s="4">
        <f>IF(ISNA(VLOOKUP(A193,'Extra aflossing'!A:F,3,0)),0,VLOOKUP(A193,'Extra aflossing'!A:F,3,0))</f>
        <v>0</v>
      </c>
      <c r="F193" s="4">
        <f>J192*Invoer!$B$10/12</f>
        <v>0</v>
      </c>
      <c r="G193" s="4">
        <f t="shared" si="16"/>
        <v>0</v>
      </c>
      <c r="H193" s="4">
        <f t="shared" si="14"/>
        <v>0</v>
      </c>
      <c r="I193" s="4">
        <f t="shared" si="17"/>
        <v>0</v>
      </c>
      <c r="J193" s="4">
        <f t="shared" si="20"/>
        <v>0</v>
      </c>
    </row>
    <row r="194" spans="1:10" x14ac:dyDescent="0.25">
      <c r="A194" s="15">
        <f t="shared" si="18"/>
        <v>47574</v>
      </c>
      <c r="B194">
        <f t="shared" si="15"/>
        <v>17</v>
      </c>
      <c r="C194">
        <v>193</v>
      </c>
      <c r="D194" s="4">
        <f t="shared" si="19"/>
        <v>0</v>
      </c>
      <c r="E194" s="4">
        <f>IF(ISNA(VLOOKUP(A194,'Extra aflossing'!A:F,3,0)),0,VLOOKUP(A194,'Extra aflossing'!A:F,3,0))</f>
        <v>0</v>
      </c>
      <c r="F194" s="4">
        <f>J193*Invoer!$B$10/12</f>
        <v>0</v>
      </c>
      <c r="G194" s="4">
        <f t="shared" si="16"/>
        <v>0</v>
      </c>
      <c r="H194" s="4">
        <f t="shared" ref="H194:H257" si="21">IF(F194-(Eigenwoningforfait/12)&lt;=0,0,(F194-(Eigenwoningforfait/12))*Belastingpercentage)</f>
        <v>0</v>
      </c>
      <c r="I194" s="4">
        <f t="shared" si="17"/>
        <v>0</v>
      </c>
      <c r="J194" s="4">
        <f t="shared" si="20"/>
        <v>0</v>
      </c>
    </row>
    <row r="195" spans="1:10" x14ac:dyDescent="0.25">
      <c r="A195" s="15">
        <f t="shared" si="18"/>
        <v>47604</v>
      </c>
      <c r="B195">
        <f t="shared" ref="B195:B258" si="22">CEILING(C195/12,1)</f>
        <v>17</v>
      </c>
      <c r="C195">
        <v>194</v>
      </c>
      <c r="D195" s="4">
        <f t="shared" si="19"/>
        <v>0</v>
      </c>
      <c r="E195" s="4">
        <f>IF(ISNA(VLOOKUP(A195,'Extra aflossing'!A:F,3,0)),0,VLOOKUP(A195,'Extra aflossing'!A:F,3,0))</f>
        <v>0</v>
      </c>
      <c r="F195" s="4">
        <f>J194*Invoer!$B$10/12</f>
        <v>0</v>
      </c>
      <c r="G195" s="4">
        <f t="shared" ref="G195:G258" si="23">SUM(D195,F195)</f>
        <v>0</v>
      </c>
      <c r="H195" s="4">
        <f t="shared" si="21"/>
        <v>0</v>
      </c>
      <c r="I195" s="4">
        <f t="shared" ref="I195:I258" si="24">G195-H195</f>
        <v>0</v>
      </c>
      <c r="J195" s="4">
        <f t="shared" si="20"/>
        <v>0</v>
      </c>
    </row>
    <row r="196" spans="1:10" x14ac:dyDescent="0.25">
      <c r="A196" s="15">
        <f t="shared" ref="A196:A259" si="25">DATE(YEAR(A195),MONTH(A195)+1,DAY(A195))</f>
        <v>47635</v>
      </c>
      <c r="B196">
        <f t="shared" si="22"/>
        <v>17</v>
      </c>
      <c r="C196">
        <v>195</v>
      </c>
      <c r="D196" s="4">
        <f t="shared" ref="D196:D259" si="26">J195/(360-C195)</f>
        <v>0</v>
      </c>
      <c r="E196" s="4">
        <f>IF(ISNA(VLOOKUP(A196,'Extra aflossing'!A:F,3,0)),0,VLOOKUP(A196,'Extra aflossing'!A:F,3,0))</f>
        <v>0</v>
      </c>
      <c r="F196" s="4">
        <f>J195*Invoer!$B$10/12</f>
        <v>0</v>
      </c>
      <c r="G196" s="4">
        <f t="shared" si="23"/>
        <v>0</v>
      </c>
      <c r="H196" s="4">
        <f t="shared" si="21"/>
        <v>0</v>
      </c>
      <c r="I196" s="4">
        <f t="shared" si="24"/>
        <v>0</v>
      </c>
      <c r="J196" s="4">
        <f t="shared" ref="J196:J259" si="27">J195-D196-E196</f>
        <v>0</v>
      </c>
    </row>
    <row r="197" spans="1:10" x14ac:dyDescent="0.25">
      <c r="A197" s="15">
        <f t="shared" si="25"/>
        <v>47665</v>
      </c>
      <c r="B197">
        <f t="shared" si="22"/>
        <v>17</v>
      </c>
      <c r="C197">
        <v>196</v>
      </c>
      <c r="D197" s="4">
        <f t="shared" si="26"/>
        <v>0</v>
      </c>
      <c r="E197" s="4">
        <f>IF(ISNA(VLOOKUP(A197,'Extra aflossing'!A:F,3,0)),0,VLOOKUP(A197,'Extra aflossing'!A:F,3,0))</f>
        <v>0</v>
      </c>
      <c r="F197" s="4">
        <f>J196*Invoer!$B$10/12</f>
        <v>0</v>
      </c>
      <c r="G197" s="4">
        <f t="shared" si="23"/>
        <v>0</v>
      </c>
      <c r="H197" s="4">
        <f t="shared" si="21"/>
        <v>0</v>
      </c>
      <c r="I197" s="4">
        <f t="shared" si="24"/>
        <v>0</v>
      </c>
      <c r="J197" s="4">
        <f t="shared" si="27"/>
        <v>0</v>
      </c>
    </row>
    <row r="198" spans="1:10" x14ac:dyDescent="0.25">
      <c r="A198" s="15">
        <f t="shared" si="25"/>
        <v>47696</v>
      </c>
      <c r="B198">
        <f t="shared" si="22"/>
        <v>17</v>
      </c>
      <c r="C198">
        <v>197</v>
      </c>
      <c r="D198" s="4">
        <f t="shared" si="26"/>
        <v>0</v>
      </c>
      <c r="E198" s="4">
        <f>IF(ISNA(VLOOKUP(A198,'Extra aflossing'!A:F,3,0)),0,VLOOKUP(A198,'Extra aflossing'!A:F,3,0))</f>
        <v>0</v>
      </c>
      <c r="F198" s="4">
        <f>J197*Invoer!$B$10/12</f>
        <v>0</v>
      </c>
      <c r="G198" s="4">
        <f t="shared" si="23"/>
        <v>0</v>
      </c>
      <c r="H198" s="4">
        <f t="shared" si="21"/>
        <v>0</v>
      </c>
      <c r="I198" s="4">
        <f t="shared" si="24"/>
        <v>0</v>
      </c>
      <c r="J198" s="4">
        <f t="shared" si="27"/>
        <v>0</v>
      </c>
    </row>
    <row r="199" spans="1:10" x14ac:dyDescent="0.25">
      <c r="A199" s="15">
        <f t="shared" si="25"/>
        <v>47727</v>
      </c>
      <c r="B199">
        <f t="shared" si="22"/>
        <v>17</v>
      </c>
      <c r="C199">
        <v>198</v>
      </c>
      <c r="D199" s="4">
        <f t="shared" si="26"/>
        <v>0</v>
      </c>
      <c r="E199" s="4">
        <f>IF(ISNA(VLOOKUP(A199,'Extra aflossing'!A:F,3,0)),0,VLOOKUP(A199,'Extra aflossing'!A:F,3,0))</f>
        <v>0</v>
      </c>
      <c r="F199" s="4">
        <f>J198*Invoer!$B$10/12</f>
        <v>0</v>
      </c>
      <c r="G199" s="4">
        <f t="shared" si="23"/>
        <v>0</v>
      </c>
      <c r="H199" s="4">
        <f t="shared" si="21"/>
        <v>0</v>
      </c>
      <c r="I199" s="4">
        <f t="shared" si="24"/>
        <v>0</v>
      </c>
      <c r="J199" s="4">
        <f t="shared" si="27"/>
        <v>0</v>
      </c>
    </row>
    <row r="200" spans="1:10" x14ac:dyDescent="0.25">
      <c r="A200" s="15">
        <f t="shared" si="25"/>
        <v>47757</v>
      </c>
      <c r="B200">
        <f t="shared" si="22"/>
        <v>17</v>
      </c>
      <c r="C200">
        <v>199</v>
      </c>
      <c r="D200" s="4">
        <f t="shared" si="26"/>
        <v>0</v>
      </c>
      <c r="E200" s="4">
        <f>IF(ISNA(VLOOKUP(A200,'Extra aflossing'!A:F,3,0)),0,VLOOKUP(A200,'Extra aflossing'!A:F,3,0))</f>
        <v>0</v>
      </c>
      <c r="F200" s="4">
        <f>J199*Invoer!$B$10/12</f>
        <v>0</v>
      </c>
      <c r="G200" s="4">
        <f t="shared" si="23"/>
        <v>0</v>
      </c>
      <c r="H200" s="4">
        <f t="shared" si="21"/>
        <v>0</v>
      </c>
      <c r="I200" s="4">
        <f t="shared" si="24"/>
        <v>0</v>
      </c>
      <c r="J200" s="4">
        <f t="shared" si="27"/>
        <v>0</v>
      </c>
    </row>
    <row r="201" spans="1:10" x14ac:dyDescent="0.25">
      <c r="A201" s="15">
        <f t="shared" si="25"/>
        <v>47788</v>
      </c>
      <c r="B201">
        <f t="shared" si="22"/>
        <v>17</v>
      </c>
      <c r="C201">
        <v>200</v>
      </c>
      <c r="D201" s="4">
        <f t="shared" si="26"/>
        <v>0</v>
      </c>
      <c r="E201" s="4">
        <f>IF(ISNA(VLOOKUP(A201,'Extra aflossing'!A:F,3,0)),0,VLOOKUP(A201,'Extra aflossing'!A:F,3,0))</f>
        <v>0</v>
      </c>
      <c r="F201" s="4">
        <f>J200*Invoer!$B$10/12</f>
        <v>0</v>
      </c>
      <c r="G201" s="4">
        <f t="shared" si="23"/>
        <v>0</v>
      </c>
      <c r="H201" s="4">
        <f t="shared" si="21"/>
        <v>0</v>
      </c>
      <c r="I201" s="4">
        <f t="shared" si="24"/>
        <v>0</v>
      </c>
      <c r="J201" s="4">
        <f t="shared" si="27"/>
        <v>0</v>
      </c>
    </row>
    <row r="202" spans="1:10" x14ac:dyDescent="0.25">
      <c r="A202" s="15">
        <f t="shared" si="25"/>
        <v>47818</v>
      </c>
      <c r="B202">
        <f t="shared" si="22"/>
        <v>17</v>
      </c>
      <c r="C202">
        <v>201</v>
      </c>
      <c r="D202" s="4">
        <f t="shared" si="26"/>
        <v>0</v>
      </c>
      <c r="E202" s="4">
        <f>IF(ISNA(VLOOKUP(A202,'Extra aflossing'!A:F,3,0)),0,VLOOKUP(A202,'Extra aflossing'!A:F,3,0))</f>
        <v>0</v>
      </c>
      <c r="F202" s="4">
        <f>J201*Invoer!$B$10/12</f>
        <v>0</v>
      </c>
      <c r="G202" s="4">
        <f t="shared" si="23"/>
        <v>0</v>
      </c>
      <c r="H202" s="4">
        <f t="shared" si="21"/>
        <v>0</v>
      </c>
      <c r="I202" s="4">
        <f t="shared" si="24"/>
        <v>0</v>
      </c>
      <c r="J202" s="4">
        <f t="shared" si="27"/>
        <v>0</v>
      </c>
    </row>
    <row r="203" spans="1:10" x14ac:dyDescent="0.25">
      <c r="A203" s="15">
        <f t="shared" si="25"/>
        <v>47849</v>
      </c>
      <c r="B203">
        <f t="shared" si="22"/>
        <v>17</v>
      </c>
      <c r="C203">
        <v>202</v>
      </c>
      <c r="D203" s="4">
        <f t="shared" si="26"/>
        <v>0</v>
      </c>
      <c r="E203" s="4">
        <f>IF(ISNA(VLOOKUP(A203,'Extra aflossing'!A:F,3,0)),0,VLOOKUP(A203,'Extra aflossing'!A:F,3,0))</f>
        <v>0</v>
      </c>
      <c r="F203" s="4">
        <f>J202*Invoer!$B$10/12</f>
        <v>0</v>
      </c>
      <c r="G203" s="4">
        <f t="shared" si="23"/>
        <v>0</v>
      </c>
      <c r="H203" s="4">
        <f t="shared" si="21"/>
        <v>0</v>
      </c>
      <c r="I203" s="4">
        <f t="shared" si="24"/>
        <v>0</v>
      </c>
      <c r="J203" s="4">
        <f t="shared" si="27"/>
        <v>0</v>
      </c>
    </row>
    <row r="204" spans="1:10" x14ac:dyDescent="0.25">
      <c r="A204" s="15">
        <f t="shared" si="25"/>
        <v>47880</v>
      </c>
      <c r="B204">
        <f t="shared" si="22"/>
        <v>17</v>
      </c>
      <c r="C204">
        <v>203</v>
      </c>
      <c r="D204" s="4">
        <f t="shared" si="26"/>
        <v>0</v>
      </c>
      <c r="E204" s="4">
        <f>IF(ISNA(VLOOKUP(A204,'Extra aflossing'!A:F,3,0)),0,VLOOKUP(A204,'Extra aflossing'!A:F,3,0))</f>
        <v>0</v>
      </c>
      <c r="F204" s="4">
        <f>J203*Invoer!$B$10/12</f>
        <v>0</v>
      </c>
      <c r="G204" s="4">
        <f t="shared" si="23"/>
        <v>0</v>
      </c>
      <c r="H204" s="4">
        <f t="shared" si="21"/>
        <v>0</v>
      </c>
      <c r="I204" s="4">
        <f t="shared" si="24"/>
        <v>0</v>
      </c>
      <c r="J204" s="4">
        <f t="shared" si="27"/>
        <v>0</v>
      </c>
    </row>
    <row r="205" spans="1:10" x14ac:dyDescent="0.25">
      <c r="A205" s="15">
        <f t="shared" si="25"/>
        <v>47908</v>
      </c>
      <c r="B205">
        <f t="shared" si="22"/>
        <v>17</v>
      </c>
      <c r="C205">
        <v>204</v>
      </c>
      <c r="D205" s="4">
        <f t="shared" si="26"/>
        <v>0</v>
      </c>
      <c r="E205" s="4">
        <f>IF(ISNA(VLOOKUP(A205,'Extra aflossing'!A:F,3,0)),0,VLOOKUP(A205,'Extra aflossing'!A:F,3,0))</f>
        <v>0</v>
      </c>
      <c r="F205" s="4">
        <f>J204*Invoer!$B$10/12</f>
        <v>0</v>
      </c>
      <c r="G205" s="4">
        <f t="shared" si="23"/>
        <v>0</v>
      </c>
      <c r="H205" s="4">
        <f t="shared" si="21"/>
        <v>0</v>
      </c>
      <c r="I205" s="4">
        <f t="shared" si="24"/>
        <v>0</v>
      </c>
      <c r="J205" s="4">
        <f t="shared" si="27"/>
        <v>0</v>
      </c>
    </row>
    <row r="206" spans="1:10" x14ac:dyDescent="0.25">
      <c r="A206" s="15">
        <f t="shared" si="25"/>
        <v>47939</v>
      </c>
      <c r="B206">
        <f t="shared" si="22"/>
        <v>18</v>
      </c>
      <c r="C206">
        <v>205</v>
      </c>
      <c r="D206" s="4">
        <f t="shared" si="26"/>
        <v>0</v>
      </c>
      <c r="E206" s="4">
        <f>IF(ISNA(VLOOKUP(A206,'Extra aflossing'!A:F,3,0)),0,VLOOKUP(A206,'Extra aflossing'!A:F,3,0))</f>
        <v>0</v>
      </c>
      <c r="F206" s="4">
        <f>J205*Invoer!$B$10/12</f>
        <v>0</v>
      </c>
      <c r="G206" s="4">
        <f t="shared" si="23"/>
        <v>0</v>
      </c>
      <c r="H206" s="4">
        <f t="shared" si="21"/>
        <v>0</v>
      </c>
      <c r="I206" s="4">
        <f t="shared" si="24"/>
        <v>0</v>
      </c>
      <c r="J206" s="4">
        <f t="shared" si="27"/>
        <v>0</v>
      </c>
    </row>
    <row r="207" spans="1:10" x14ac:dyDescent="0.25">
      <c r="A207" s="15">
        <f t="shared" si="25"/>
        <v>47969</v>
      </c>
      <c r="B207">
        <f t="shared" si="22"/>
        <v>18</v>
      </c>
      <c r="C207">
        <v>206</v>
      </c>
      <c r="D207" s="4">
        <f t="shared" si="26"/>
        <v>0</v>
      </c>
      <c r="E207" s="4">
        <f>IF(ISNA(VLOOKUP(A207,'Extra aflossing'!A:F,3,0)),0,VLOOKUP(A207,'Extra aflossing'!A:F,3,0))</f>
        <v>0</v>
      </c>
      <c r="F207" s="4">
        <f>J206*Invoer!$B$10/12</f>
        <v>0</v>
      </c>
      <c r="G207" s="4">
        <f t="shared" si="23"/>
        <v>0</v>
      </c>
      <c r="H207" s="4">
        <f t="shared" si="21"/>
        <v>0</v>
      </c>
      <c r="I207" s="4">
        <f t="shared" si="24"/>
        <v>0</v>
      </c>
      <c r="J207" s="4">
        <f t="shared" si="27"/>
        <v>0</v>
      </c>
    </row>
    <row r="208" spans="1:10" x14ac:dyDescent="0.25">
      <c r="A208" s="15">
        <f t="shared" si="25"/>
        <v>48000</v>
      </c>
      <c r="B208">
        <f t="shared" si="22"/>
        <v>18</v>
      </c>
      <c r="C208">
        <v>207</v>
      </c>
      <c r="D208" s="4">
        <f t="shared" si="26"/>
        <v>0</v>
      </c>
      <c r="E208" s="4">
        <f>IF(ISNA(VLOOKUP(A208,'Extra aflossing'!A:F,3,0)),0,VLOOKUP(A208,'Extra aflossing'!A:F,3,0))</f>
        <v>0</v>
      </c>
      <c r="F208" s="4">
        <f>J207*Invoer!$B$10/12</f>
        <v>0</v>
      </c>
      <c r="G208" s="4">
        <f t="shared" si="23"/>
        <v>0</v>
      </c>
      <c r="H208" s="4">
        <f t="shared" si="21"/>
        <v>0</v>
      </c>
      <c r="I208" s="4">
        <f t="shared" si="24"/>
        <v>0</v>
      </c>
      <c r="J208" s="4">
        <f t="shared" si="27"/>
        <v>0</v>
      </c>
    </row>
    <row r="209" spans="1:10" x14ac:dyDescent="0.25">
      <c r="A209" s="15">
        <f t="shared" si="25"/>
        <v>48030</v>
      </c>
      <c r="B209">
        <f t="shared" si="22"/>
        <v>18</v>
      </c>
      <c r="C209">
        <v>208</v>
      </c>
      <c r="D209" s="4">
        <f t="shared" si="26"/>
        <v>0</v>
      </c>
      <c r="E209" s="4">
        <f>IF(ISNA(VLOOKUP(A209,'Extra aflossing'!A:F,3,0)),0,VLOOKUP(A209,'Extra aflossing'!A:F,3,0))</f>
        <v>0</v>
      </c>
      <c r="F209" s="4">
        <f>J208*Invoer!$B$10/12</f>
        <v>0</v>
      </c>
      <c r="G209" s="4">
        <f t="shared" si="23"/>
        <v>0</v>
      </c>
      <c r="H209" s="4">
        <f t="shared" si="21"/>
        <v>0</v>
      </c>
      <c r="I209" s="4">
        <f t="shared" si="24"/>
        <v>0</v>
      </c>
      <c r="J209" s="4">
        <f t="shared" si="27"/>
        <v>0</v>
      </c>
    </row>
    <row r="210" spans="1:10" x14ac:dyDescent="0.25">
      <c r="A210" s="15">
        <f t="shared" si="25"/>
        <v>48061</v>
      </c>
      <c r="B210">
        <f t="shared" si="22"/>
        <v>18</v>
      </c>
      <c r="C210">
        <v>209</v>
      </c>
      <c r="D210" s="4">
        <f t="shared" si="26"/>
        <v>0</v>
      </c>
      <c r="E210" s="4">
        <f>IF(ISNA(VLOOKUP(A210,'Extra aflossing'!A:F,3,0)),0,VLOOKUP(A210,'Extra aflossing'!A:F,3,0))</f>
        <v>0</v>
      </c>
      <c r="F210" s="4">
        <f>J209*Invoer!$B$10/12</f>
        <v>0</v>
      </c>
      <c r="G210" s="4">
        <f t="shared" si="23"/>
        <v>0</v>
      </c>
      <c r="H210" s="4">
        <f t="shared" si="21"/>
        <v>0</v>
      </c>
      <c r="I210" s="4">
        <f t="shared" si="24"/>
        <v>0</v>
      </c>
      <c r="J210" s="4">
        <f t="shared" si="27"/>
        <v>0</v>
      </c>
    </row>
    <row r="211" spans="1:10" x14ac:dyDescent="0.25">
      <c r="A211" s="15">
        <f t="shared" si="25"/>
        <v>48092</v>
      </c>
      <c r="B211">
        <f t="shared" si="22"/>
        <v>18</v>
      </c>
      <c r="C211">
        <v>210</v>
      </c>
      <c r="D211" s="4">
        <f t="shared" si="26"/>
        <v>0</v>
      </c>
      <c r="E211" s="4">
        <f>IF(ISNA(VLOOKUP(A211,'Extra aflossing'!A:F,3,0)),0,VLOOKUP(A211,'Extra aflossing'!A:F,3,0))</f>
        <v>0</v>
      </c>
      <c r="F211" s="4">
        <f>J210*Invoer!$B$10/12</f>
        <v>0</v>
      </c>
      <c r="G211" s="4">
        <f t="shared" si="23"/>
        <v>0</v>
      </c>
      <c r="H211" s="4">
        <f t="shared" si="21"/>
        <v>0</v>
      </c>
      <c r="I211" s="4">
        <f t="shared" si="24"/>
        <v>0</v>
      </c>
      <c r="J211" s="4">
        <f t="shared" si="27"/>
        <v>0</v>
      </c>
    </row>
    <row r="212" spans="1:10" x14ac:dyDescent="0.25">
      <c r="A212" s="15">
        <f t="shared" si="25"/>
        <v>48122</v>
      </c>
      <c r="B212">
        <f t="shared" si="22"/>
        <v>18</v>
      </c>
      <c r="C212">
        <v>211</v>
      </c>
      <c r="D212" s="4">
        <f t="shared" si="26"/>
        <v>0</v>
      </c>
      <c r="E212" s="4">
        <f>IF(ISNA(VLOOKUP(A212,'Extra aflossing'!A:F,3,0)),0,VLOOKUP(A212,'Extra aflossing'!A:F,3,0))</f>
        <v>0</v>
      </c>
      <c r="F212" s="4">
        <f>J211*Invoer!$B$10/12</f>
        <v>0</v>
      </c>
      <c r="G212" s="4">
        <f t="shared" si="23"/>
        <v>0</v>
      </c>
      <c r="H212" s="4">
        <f t="shared" si="21"/>
        <v>0</v>
      </c>
      <c r="I212" s="4">
        <f t="shared" si="24"/>
        <v>0</v>
      </c>
      <c r="J212" s="4">
        <f t="shared" si="27"/>
        <v>0</v>
      </c>
    </row>
    <row r="213" spans="1:10" x14ac:dyDescent="0.25">
      <c r="A213" s="15">
        <f t="shared" si="25"/>
        <v>48153</v>
      </c>
      <c r="B213">
        <f t="shared" si="22"/>
        <v>18</v>
      </c>
      <c r="C213">
        <v>212</v>
      </c>
      <c r="D213" s="4">
        <f t="shared" si="26"/>
        <v>0</v>
      </c>
      <c r="E213" s="4">
        <f>IF(ISNA(VLOOKUP(A213,'Extra aflossing'!A:F,3,0)),0,VLOOKUP(A213,'Extra aflossing'!A:F,3,0))</f>
        <v>0</v>
      </c>
      <c r="F213" s="4">
        <f>J212*Invoer!$B$10/12</f>
        <v>0</v>
      </c>
      <c r="G213" s="4">
        <f t="shared" si="23"/>
        <v>0</v>
      </c>
      <c r="H213" s="4">
        <f t="shared" si="21"/>
        <v>0</v>
      </c>
      <c r="I213" s="4">
        <f t="shared" si="24"/>
        <v>0</v>
      </c>
      <c r="J213" s="4">
        <f t="shared" si="27"/>
        <v>0</v>
      </c>
    </row>
    <row r="214" spans="1:10" x14ac:dyDescent="0.25">
      <c r="A214" s="15">
        <f t="shared" si="25"/>
        <v>48183</v>
      </c>
      <c r="B214">
        <f t="shared" si="22"/>
        <v>18</v>
      </c>
      <c r="C214">
        <v>213</v>
      </c>
      <c r="D214" s="4">
        <f t="shared" si="26"/>
        <v>0</v>
      </c>
      <c r="E214" s="4">
        <f>IF(ISNA(VLOOKUP(A214,'Extra aflossing'!A:F,3,0)),0,VLOOKUP(A214,'Extra aflossing'!A:F,3,0))</f>
        <v>0</v>
      </c>
      <c r="F214" s="4">
        <f>J213*Invoer!$B$10/12</f>
        <v>0</v>
      </c>
      <c r="G214" s="4">
        <f t="shared" si="23"/>
        <v>0</v>
      </c>
      <c r="H214" s="4">
        <f t="shared" si="21"/>
        <v>0</v>
      </c>
      <c r="I214" s="4">
        <f t="shared" si="24"/>
        <v>0</v>
      </c>
      <c r="J214" s="4">
        <f t="shared" si="27"/>
        <v>0</v>
      </c>
    </row>
    <row r="215" spans="1:10" x14ac:dyDescent="0.25">
      <c r="A215" s="15">
        <f t="shared" si="25"/>
        <v>48214</v>
      </c>
      <c r="B215">
        <f t="shared" si="22"/>
        <v>18</v>
      </c>
      <c r="C215">
        <v>214</v>
      </c>
      <c r="D215" s="4">
        <f t="shared" si="26"/>
        <v>0</v>
      </c>
      <c r="E215" s="4">
        <f>IF(ISNA(VLOOKUP(A215,'Extra aflossing'!A:F,3,0)),0,VLOOKUP(A215,'Extra aflossing'!A:F,3,0))</f>
        <v>0</v>
      </c>
      <c r="F215" s="4">
        <f>J214*Invoer!$B$10/12</f>
        <v>0</v>
      </c>
      <c r="G215" s="4">
        <f t="shared" si="23"/>
        <v>0</v>
      </c>
      <c r="H215" s="4">
        <f t="shared" si="21"/>
        <v>0</v>
      </c>
      <c r="I215" s="4">
        <f t="shared" si="24"/>
        <v>0</v>
      </c>
      <c r="J215" s="4">
        <f t="shared" si="27"/>
        <v>0</v>
      </c>
    </row>
    <row r="216" spans="1:10" x14ac:dyDescent="0.25">
      <c r="A216" s="15">
        <f t="shared" si="25"/>
        <v>48245</v>
      </c>
      <c r="B216">
        <f t="shared" si="22"/>
        <v>18</v>
      </c>
      <c r="C216">
        <v>215</v>
      </c>
      <c r="D216" s="4">
        <f t="shared" si="26"/>
        <v>0</v>
      </c>
      <c r="E216" s="4">
        <f>IF(ISNA(VLOOKUP(A216,'Extra aflossing'!A:F,3,0)),0,VLOOKUP(A216,'Extra aflossing'!A:F,3,0))</f>
        <v>0</v>
      </c>
      <c r="F216" s="4">
        <f>J215*Invoer!$B$10/12</f>
        <v>0</v>
      </c>
      <c r="G216" s="4">
        <f t="shared" si="23"/>
        <v>0</v>
      </c>
      <c r="H216" s="4">
        <f t="shared" si="21"/>
        <v>0</v>
      </c>
      <c r="I216" s="4">
        <f t="shared" si="24"/>
        <v>0</v>
      </c>
      <c r="J216" s="4">
        <f t="shared" si="27"/>
        <v>0</v>
      </c>
    </row>
    <row r="217" spans="1:10" x14ac:dyDescent="0.25">
      <c r="A217" s="15">
        <f t="shared" si="25"/>
        <v>48274</v>
      </c>
      <c r="B217">
        <f t="shared" si="22"/>
        <v>18</v>
      </c>
      <c r="C217">
        <v>216</v>
      </c>
      <c r="D217" s="4">
        <f t="shared" si="26"/>
        <v>0</v>
      </c>
      <c r="E217" s="4">
        <f>IF(ISNA(VLOOKUP(A217,'Extra aflossing'!A:F,3,0)),0,VLOOKUP(A217,'Extra aflossing'!A:F,3,0))</f>
        <v>0</v>
      </c>
      <c r="F217" s="4">
        <f>J216*Invoer!$B$10/12</f>
        <v>0</v>
      </c>
      <c r="G217" s="4">
        <f t="shared" si="23"/>
        <v>0</v>
      </c>
      <c r="H217" s="4">
        <f t="shared" si="21"/>
        <v>0</v>
      </c>
      <c r="I217" s="4">
        <f t="shared" si="24"/>
        <v>0</v>
      </c>
      <c r="J217" s="4">
        <f t="shared" si="27"/>
        <v>0</v>
      </c>
    </row>
    <row r="218" spans="1:10" x14ac:dyDescent="0.25">
      <c r="A218" s="15">
        <f t="shared" si="25"/>
        <v>48305</v>
      </c>
      <c r="B218">
        <f t="shared" si="22"/>
        <v>19</v>
      </c>
      <c r="C218">
        <v>217</v>
      </c>
      <c r="D218" s="4">
        <f t="shared" si="26"/>
        <v>0</v>
      </c>
      <c r="E218" s="4">
        <f>IF(ISNA(VLOOKUP(A218,'Extra aflossing'!A:F,3,0)),0,VLOOKUP(A218,'Extra aflossing'!A:F,3,0))</f>
        <v>0</v>
      </c>
      <c r="F218" s="4">
        <f>J217*Invoer!$B$10/12</f>
        <v>0</v>
      </c>
      <c r="G218" s="4">
        <f t="shared" si="23"/>
        <v>0</v>
      </c>
      <c r="H218" s="4">
        <f t="shared" si="21"/>
        <v>0</v>
      </c>
      <c r="I218" s="4">
        <f t="shared" si="24"/>
        <v>0</v>
      </c>
      <c r="J218" s="4">
        <f t="shared" si="27"/>
        <v>0</v>
      </c>
    </row>
    <row r="219" spans="1:10" x14ac:dyDescent="0.25">
      <c r="A219" s="15">
        <f t="shared" si="25"/>
        <v>48335</v>
      </c>
      <c r="B219">
        <f t="shared" si="22"/>
        <v>19</v>
      </c>
      <c r="C219">
        <v>218</v>
      </c>
      <c r="D219" s="4">
        <f t="shared" si="26"/>
        <v>0</v>
      </c>
      <c r="E219" s="4">
        <f>IF(ISNA(VLOOKUP(A219,'Extra aflossing'!A:F,3,0)),0,VLOOKUP(A219,'Extra aflossing'!A:F,3,0))</f>
        <v>0</v>
      </c>
      <c r="F219" s="4">
        <f>J218*Invoer!$B$10/12</f>
        <v>0</v>
      </c>
      <c r="G219" s="4">
        <f t="shared" si="23"/>
        <v>0</v>
      </c>
      <c r="H219" s="4">
        <f t="shared" si="21"/>
        <v>0</v>
      </c>
      <c r="I219" s="4">
        <f t="shared" si="24"/>
        <v>0</v>
      </c>
      <c r="J219" s="4">
        <f t="shared" si="27"/>
        <v>0</v>
      </c>
    </row>
    <row r="220" spans="1:10" x14ac:dyDescent="0.25">
      <c r="A220" s="15">
        <f t="shared" si="25"/>
        <v>48366</v>
      </c>
      <c r="B220">
        <f t="shared" si="22"/>
        <v>19</v>
      </c>
      <c r="C220">
        <v>219</v>
      </c>
      <c r="D220" s="4">
        <f t="shared" si="26"/>
        <v>0</v>
      </c>
      <c r="E220" s="4">
        <f>IF(ISNA(VLOOKUP(A220,'Extra aflossing'!A:F,3,0)),0,VLOOKUP(A220,'Extra aflossing'!A:F,3,0))</f>
        <v>0</v>
      </c>
      <c r="F220" s="4">
        <f>J219*Invoer!$B$10/12</f>
        <v>0</v>
      </c>
      <c r="G220" s="4">
        <f t="shared" si="23"/>
        <v>0</v>
      </c>
      <c r="H220" s="4">
        <f t="shared" si="21"/>
        <v>0</v>
      </c>
      <c r="I220" s="4">
        <f t="shared" si="24"/>
        <v>0</v>
      </c>
      <c r="J220" s="4">
        <f t="shared" si="27"/>
        <v>0</v>
      </c>
    </row>
    <row r="221" spans="1:10" x14ac:dyDescent="0.25">
      <c r="A221" s="15">
        <f t="shared" si="25"/>
        <v>48396</v>
      </c>
      <c r="B221">
        <f t="shared" si="22"/>
        <v>19</v>
      </c>
      <c r="C221">
        <v>220</v>
      </c>
      <c r="D221" s="4">
        <f t="shared" si="26"/>
        <v>0</v>
      </c>
      <c r="E221" s="4">
        <f>IF(ISNA(VLOOKUP(A221,'Extra aflossing'!A:F,3,0)),0,VLOOKUP(A221,'Extra aflossing'!A:F,3,0))</f>
        <v>0</v>
      </c>
      <c r="F221" s="4">
        <f>J220*Invoer!$B$10/12</f>
        <v>0</v>
      </c>
      <c r="G221" s="4">
        <f t="shared" si="23"/>
        <v>0</v>
      </c>
      <c r="H221" s="4">
        <f t="shared" si="21"/>
        <v>0</v>
      </c>
      <c r="I221" s="4">
        <f t="shared" si="24"/>
        <v>0</v>
      </c>
      <c r="J221" s="4">
        <f t="shared" si="27"/>
        <v>0</v>
      </c>
    </row>
    <row r="222" spans="1:10" x14ac:dyDescent="0.25">
      <c r="A222" s="15">
        <f t="shared" si="25"/>
        <v>48427</v>
      </c>
      <c r="B222">
        <f t="shared" si="22"/>
        <v>19</v>
      </c>
      <c r="C222">
        <v>221</v>
      </c>
      <c r="D222" s="4">
        <f t="shared" si="26"/>
        <v>0</v>
      </c>
      <c r="E222" s="4">
        <f>IF(ISNA(VLOOKUP(A222,'Extra aflossing'!A:F,3,0)),0,VLOOKUP(A222,'Extra aflossing'!A:F,3,0))</f>
        <v>0</v>
      </c>
      <c r="F222" s="4">
        <f>J221*Invoer!$B$10/12</f>
        <v>0</v>
      </c>
      <c r="G222" s="4">
        <f t="shared" si="23"/>
        <v>0</v>
      </c>
      <c r="H222" s="4">
        <f t="shared" si="21"/>
        <v>0</v>
      </c>
      <c r="I222" s="4">
        <f t="shared" si="24"/>
        <v>0</v>
      </c>
      <c r="J222" s="4">
        <f t="shared" si="27"/>
        <v>0</v>
      </c>
    </row>
    <row r="223" spans="1:10" x14ac:dyDescent="0.25">
      <c r="A223" s="15">
        <f t="shared" si="25"/>
        <v>48458</v>
      </c>
      <c r="B223">
        <f t="shared" si="22"/>
        <v>19</v>
      </c>
      <c r="C223">
        <v>222</v>
      </c>
      <c r="D223" s="4">
        <f t="shared" si="26"/>
        <v>0</v>
      </c>
      <c r="E223" s="4">
        <f>IF(ISNA(VLOOKUP(A223,'Extra aflossing'!A:F,3,0)),0,VLOOKUP(A223,'Extra aflossing'!A:F,3,0))</f>
        <v>0</v>
      </c>
      <c r="F223" s="4">
        <f>J222*Invoer!$B$10/12</f>
        <v>0</v>
      </c>
      <c r="G223" s="4">
        <f t="shared" si="23"/>
        <v>0</v>
      </c>
      <c r="H223" s="4">
        <f t="shared" si="21"/>
        <v>0</v>
      </c>
      <c r="I223" s="4">
        <f t="shared" si="24"/>
        <v>0</v>
      </c>
      <c r="J223" s="4">
        <f t="shared" si="27"/>
        <v>0</v>
      </c>
    </row>
    <row r="224" spans="1:10" x14ac:dyDescent="0.25">
      <c r="A224" s="15">
        <f t="shared" si="25"/>
        <v>48488</v>
      </c>
      <c r="B224">
        <f t="shared" si="22"/>
        <v>19</v>
      </c>
      <c r="C224">
        <v>223</v>
      </c>
      <c r="D224" s="4">
        <f t="shared" si="26"/>
        <v>0</v>
      </c>
      <c r="E224" s="4">
        <f>IF(ISNA(VLOOKUP(A224,'Extra aflossing'!A:F,3,0)),0,VLOOKUP(A224,'Extra aflossing'!A:F,3,0))</f>
        <v>0</v>
      </c>
      <c r="F224" s="4">
        <f>J223*Invoer!$B$10/12</f>
        <v>0</v>
      </c>
      <c r="G224" s="4">
        <f t="shared" si="23"/>
        <v>0</v>
      </c>
      <c r="H224" s="4">
        <f t="shared" si="21"/>
        <v>0</v>
      </c>
      <c r="I224" s="4">
        <f t="shared" si="24"/>
        <v>0</v>
      </c>
      <c r="J224" s="4">
        <f t="shared" si="27"/>
        <v>0</v>
      </c>
    </row>
    <row r="225" spans="1:10" x14ac:dyDescent="0.25">
      <c r="A225" s="15">
        <f t="shared" si="25"/>
        <v>48519</v>
      </c>
      <c r="B225">
        <f t="shared" si="22"/>
        <v>19</v>
      </c>
      <c r="C225">
        <v>224</v>
      </c>
      <c r="D225" s="4">
        <f t="shared" si="26"/>
        <v>0</v>
      </c>
      <c r="E225" s="4">
        <f>IF(ISNA(VLOOKUP(A225,'Extra aflossing'!A:F,3,0)),0,VLOOKUP(A225,'Extra aflossing'!A:F,3,0))</f>
        <v>0</v>
      </c>
      <c r="F225" s="4">
        <f>J224*Invoer!$B$10/12</f>
        <v>0</v>
      </c>
      <c r="G225" s="4">
        <f t="shared" si="23"/>
        <v>0</v>
      </c>
      <c r="H225" s="4">
        <f t="shared" si="21"/>
        <v>0</v>
      </c>
      <c r="I225" s="4">
        <f t="shared" si="24"/>
        <v>0</v>
      </c>
      <c r="J225" s="4">
        <f t="shared" si="27"/>
        <v>0</v>
      </c>
    </row>
    <row r="226" spans="1:10" x14ac:dyDescent="0.25">
      <c r="A226" s="15">
        <f t="shared" si="25"/>
        <v>48549</v>
      </c>
      <c r="B226">
        <f t="shared" si="22"/>
        <v>19</v>
      </c>
      <c r="C226">
        <v>225</v>
      </c>
      <c r="D226" s="4">
        <f t="shared" si="26"/>
        <v>0</v>
      </c>
      <c r="E226" s="4">
        <f>IF(ISNA(VLOOKUP(A226,'Extra aflossing'!A:F,3,0)),0,VLOOKUP(A226,'Extra aflossing'!A:F,3,0))</f>
        <v>0</v>
      </c>
      <c r="F226" s="4">
        <f>J225*Invoer!$B$10/12</f>
        <v>0</v>
      </c>
      <c r="G226" s="4">
        <f t="shared" si="23"/>
        <v>0</v>
      </c>
      <c r="H226" s="4">
        <f t="shared" si="21"/>
        <v>0</v>
      </c>
      <c r="I226" s="4">
        <f t="shared" si="24"/>
        <v>0</v>
      </c>
      <c r="J226" s="4">
        <f t="shared" si="27"/>
        <v>0</v>
      </c>
    </row>
    <row r="227" spans="1:10" x14ac:dyDescent="0.25">
      <c r="A227" s="15">
        <f t="shared" si="25"/>
        <v>48580</v>
      </c>
      <c r="B227">
        <f t="shared" si="22"/>
        <v>19</v>
      </c>
      <c r="C227">
        <v>226</v>
      </c>
      <c r="D227" s="4">
        <f t="shared" si="26"/>
        <v>0</v>
      </c>
      <c r="E227" s="4">
        <f>IF(ISNA(VLOOKUP(A227,'Extra aflossing'!A:F,3,0)),0,VLOOKUP(A227,'Extra aflossing'!A:F,3,0))</f>
        <v>0</v>
      </c>
      <c r="F227" s="4">
        <f>J226*Invoer!$B$10/12</f>
        <v>0</v>
      </c>
      <c r="G227" s="4">
        <f t="shared" si="23"/>
        <v>0</v>
      </c>
      <c r="H227" s="4">
        <f t="shared" si="21"/>
        <v>0</v>
      </c>
      <c r="I227" s="4">
        <f t="shared" si="24"/>
        <v>0</v>
      </c>
      <c r="J227" s="4">
        <f t="shared" si="27"/>
        <v>0</v>
      </c>
    </row>
    <row r="228" spans="1:10" x14ac:dyDescent="0.25">
      <c r="A228" s="15">
        <f t="shared" si="25"/>
        <v>48611</v>
      </c>
      <c r="B228">
        <f t="shared" si="22"/>
        <v>19</v>
      </c>
      <c r="C228">
        <v>227</v>
      </c>
      <c r="D228" s="4">
        <f t="shared" si="26"/>
        <v>0</v>
      </c>
      <c r="E228" s="4">
        <f>IF(ISNA(VLOOKUP(A228,'Extra aflossing'!A:F,3,0)),0,VLOOKUP(A228,'Extra aflossing'!A:F,3,0))</f>
        <v>0</v>
      </c>
      <c r="F228" s="4">
        <f>J227*Invoer!$B$10/12</f>
        <v>0</v>
      </c>
      <c r="G228" s="4">
        <f t="shared" si="23"/>
        <v>0</v>
      </c>
      <c r="H228" s="4">
        <f t="shared" si="21"/>
        <v>0</v>
      </c>
      <c r="I228" s="4">
        <f t="shared" si="24"/>
        <v>0</v>
      </c>
      <c r="J228" s="4">
        <f t="shared" si="27"/>
        <v>0</v>
      </c>
    </row>
    <row r="229" spans="1:10" x14ac:dyDescent="0.25">
      <c r="A229" s="15">
        <f t="shared" si="25"/>
        <v>48639</v>
      </c>
      <c r="B229">
        <f t="shared" si="22"/>
        <v>19</v>
      </c>
      <c r="C229">
        <v>228</v>
      </c>
      <c r="D229" s="4">
        <f t="shared" si="26"/>
        <v>0</v>
      </c>
      <c r="E229" s="4">
        <f>IF(ISNA(VLOOKUP(A229,'Extra aflossing'!A:F,3,0)),0,VLOOKUP(A229,'Extra aflossing'!A:F,3,0))</f>
        <v>0</v>
      </c>
      <c r="F229" s="4">
        <f>J228*Invoer!$B$10/12</f>
        <v>0</v>
      </c>
      <c r="G229" s="4">
        <f t="shared" si="23"/>
        <v>0</v>
      </c>
      <c r="H229" s="4">
        <f t="shared" si="21"/>
        <v>0</v>
      </c>
      <c r="I229" s="4">
        <f t="shared" si="24"/>
        <v>0</v>
      </c>
      <c r="J229" s="4">
        <f t="shared" si="27"/>
        <v>0</v>
      </c>
    </row>
    <row r="230" spans="1:10" x14ac:dyDescent="0.25">
      <c r="A230" s="15">
        <f t="shared" si="25"/>
        <v>48670</v>
      </c>
      <c r="B230">
        <f t="shared" si="22"/>
        <v>20</v>
      </c>
      <c r="C230">
        <v>229</v>
      </c>
      <c r="D230" s="4">
        <f t="shared" si="26"/>
        <v>0</v>
      </c>
      <c r="E230" s="4">
        <f>IF(ISNA(VLOOKUP(A230,'Extra aflossing'!A:F,3,0)),0,VLOOKUP(A230,'Extra aflossing'!A:F,3,0))</f>
        <v>0</v>
      </c>
      <c r="F230" s="4">
        <f>J229*Invoer!$B$10/12</f>
        <v>0</v>
      </c>
      <c r="G230" s="4">
        <f t="shared" si="23"/>
        <v>0</v>
      </c>
      <c r="H230" s="4">
        <f t="shared" si="21"/>
        <v>0</v>
      </c>
      <c r="I230" s="4">
        <f t="shared" si="24"/>
        <v>0</v>
      </c>
      <c r="J230" s="4">
        <f t="shared" si="27"/>
        <v>0</v>
      </c>
    </row>
    <row r="231" spans="1:10" x14ac:dyDescent="0.25">
      <c r="A231" s="15">
        <f t="shared" si="25"/>
        <v>48700</v>
      </c>
      <c r="B231">
        <f t="shared" si="22"/>
        <v>20</v>
      </c>
      <c r="C231">
        <v>230</v>
      </c>
      <c r="D231" s="4">
        <f t="shared" si="26"/>
        <v>0</v>
      </c>
      <c r="E231" s="4">
        <f>IF(ISNA(VLOOKUP(A231,'Extra aflossing'!A:F,3,0)),0,VLOOKUP(A231,'Extra aflossing'!A:F,3,0))</f>
        <v>0</v>
      </c>
      <c r="F231" s="4">
        <f>J230*Invoer!$B$10/12</f>
        <v>0</v>
      </c>
      <c r="G231" s="4">
        <f t="shared" si="23"/>
        <v>0</v>
      </c>
      <c r="H231" s="4">
        <f t="shared" si="21"/>
        <v>0</v>
      </c>
      <c r="I231" s="4">
        <f t="shared" si="24"/>
        <v>0</v>
      </c>
      <c r="J231" s="4">
        <f t="shared" si="27"/>
        <v>0</v>
      </c>
    </row>
    <row r="232" spans="1:10" x14ac:dyDescent="0.25">
      <c r="A232" s="15">
        <f t="shared" si="25"/>
        <v>48731</v>
      </c>
      <c r="B232">
        <f t="shared" si="22"/>
        <v>20</v>
      </c>
      <c r="C232">
        <v>231</v>
      </c>
      <c r="D232" s="4">
        <f t="shared" si="26"/>
        <v>0</v>
      </c>
      <c r="E232" s="4">
        <f>IF(ISNA(VLOOKUP(A232,'Extra aflossing'!A:F,3,0)),0,VLOOKUP(A232,'Extra aflossing'!A:F,3,0))</f>
        <v>0</v>
      </c>
      <c r="F232" s="4">
        <f>J231*Invoer!$B$10/12</f>
        <v>0</v>
      </c>
      <c r="G232" s="4">
        <f t="shared" si="23"/>
        <v>0</v>
      </c>
      <c r="H232" s="4">
        <f t="shared" si="21"/>
        <v>0</v>
      </c>
      <c r="I232" s="4">
        <f t="shared" si="24"/>
        <v>0</v>
      </c>
      <c r="J232" s="4">
        <f t="shared" si="27"/>
        <v>0</v>
      </c>
    </row>
    <row r="233" spans="1:10" x14ac:dyDescent="0.25">
      <c r="A233" s="15">
        <f t="shared" si="25"/>
        <v>48761</v>
      </c>
      <c r="B233">
        <f t="shared" si="22"/>
        <v>20</v>
      </c>
      <c r="C233">
        <v>232</v>
      </c>
      <c r="D233" s="4">
        <f t="shared" si="26"/>
        <v>0</v>
      </c>
      <c r="E233" s="4">
        <f>IF(ISNA(VLOOKUP(A233,'Extra aflossing'!A:F,3,0)),0,VLOOKUP(A233,'Extra aflossing'!A:F,3,0))</f>
        <v>0</v>
      </c>
      <c r="F233" s="4">
        <f>J232*Invoer!$B$10/12</f>
        <v>0</v>
      </c>
      <c r="G233" s="4">
        <f t="shared" si="23"/>
        <v>0</v>
      </c>
      <c r="H233" s="4">
        <f t="shared" si="21"/>
        <v>0</v>
      </c>
      <c r="I233" s="4">
        <f t="shared" si="24"/>
        <v>0</v>
      </c>
      <c r="J233" s="4">
        <f t="shared" si="27"/>
        <v>0</v>
      </c>
    </row>
    <row r="234" spans="1:10" x14ac:dyDescent="0.25">
      <c r="A234" s="15">
        <f t="shared" si="25"/>
        <v>48792</v>
      </c>
      <c r="B234">
        <f t="shared" si="22"/>
        <v>20</v>
      </c>
      <c r="C234">
        <v>233</v>
      </c>
      <c r="D234" s="4">
        <f t="shared" si="26"/>
        <v>0</v>
      </c>
      <c r="E234" s="4">
        <f>IF(ISNA(VLOOKUP(A234,'Extra aflossing'!A:F,3,0)),0,VLOOKUP(A234,'Extra aflossing'!A:F,3,0))</f>
        <v>0</v>
      </c>
      <c r="F234" s="4">
        <f>J233*Invoer!$B$10/12</f>
        <v>0</v>
      </c>
      <c r="G234" s="4">
        <f t="shared" si="23"/>
        <v>0</v>
      </c>
      <c r="H234" s="4">
        <f t="shared" si="21"/>
        <v>0</v>
      </c>
      <c r="I234" s="4">
        <f t="shared" si="24"/>
        <v>0</v>
      </c>
      <c r="J234" s="4">
        <f t="shared" si="27"/>
        <v>0</v>
      </c>
    </row>
    <row r="235" spans="1:10" x14ac:dyDescent="0.25">
      <c r="A235" s="15">
        <f t="shared" si="25"/>
        <v>48823</v>
      </c>
      <c r="B235">
        <f t="shared" si="22"/>
        <v>20</v>
      </c>
      <c r="C235">
        <v>234</v>
      </c>
      <c r="D235" s="4">
        <f t="shared" si="26"/>
        <v>0</v>
      </c>
      <c r="E235" s="4">
        <f>IF(ISNA(VLOOKUP(A235,'Extra aflossing'!A:F,3,0)),0,VLOOKUP(A235,'Extra aflossing'!A:F,3,0))</f>
        <v>0</v>
      </c>
      <c r="F235" s="4">
        <f>J234*Invoer!$B$10/12</f>
        <v>0</v>
      </c>
      <c r="G235" s="4">
        <f t="shared" si="23"/>
        <v>0</v>
      </c>
      <c r="H235" s="4">
        <f t="shared" si="21"/>
        <v>0</v>
      </c>
      <c r="I235" s="4">
        <f t="shared" si="24"/>
        <v>0</v>
      </c>
      <c r="J235" s="4">
        <f t="shared" si="27"/>
        <v>0</v>
      </c>
    </row>
    <row r="236" spans="1:10" x14ac:dyDescent="0.25">
      <c r="A236" s="15">
        <f t="shared" si="25"/>
        <v>48853</v>
      </c>
      <c r="B236">
        <f t="shared" si="22"/>
        <v>20</v>
      </c>
      <c r="C236">
        <v>235</v>
      </c>
      <c r="D236" s="4">
        <f t="shared" si="26"/>
        <v>0</v>
      </c>
      <c r="E236" s="4">
        <f>IF(ISNA(VLOOKUP(A236,'Extra aflossing'!A:F,3,0)),0,VLOOKUP(A236,'Extra aflossing'!A:F,3,0))</f>
        <v>0</v>
      </c>
      <c r="F236" s="4">
        <f>J235*Invoer!$B$10/12</f>
        <v>0</v>
      </c>
      <c r="G236" s="4">
        <f t="shared" si="23"/>
        <v>0</v>
      </c>
      <c r="H236" s="4">
        <f t="shared" si="21"/>
        <v>0</v>
      </c>
      <c r="I236" s="4">
        <f t="shared" si="24"/>
        <v>0</v>
      </c>
      <c r="J236" s="4">
        <f t="shared" si="27"/>
        <v>0</v>
      </c>
    </row>
    <row r="237" spans="1:10" x14ac:dyDescent="0.25">
      <c r="A237" s="15">
        <f t="shared" si="25"/>
        <v>48884</v>
      </c>
      <c r="B237">
        <f t="shared" si="22"/>
        <v>20</v>
      </c>
      <c r="C237">
        <v>236</v>
      </c>
      <c r="D237" s="4">
        <f t="shared" si="26"/>
        <v>0</v>
      </c>
      <c r="E237" s="4">
        <f>IF(ISNA(VLOOKUP(A237,'Extra aflossing'!A:F,3,0)),0,VLOOKUP(A237,'Extra aflossing'!A:F,3,0))</f>
        <v>0</v>
      </c>
      <c r="F237" s="4">
        <f>J236*Invoer!$B$10/12</f>
        <v>0</v>
      </c>
      <c r="G237" s="4">
        <f t="shared" si="23"/>
        <v>0</v>
      </c>
      <c r="H237" s="4">
        <f t="shared" si="21"/>
        <v>0</v>
      </c>
      <c r="I237" s="4">
        <f t="shared" si="24"/>
        <v>0</v>
      </c>
      <c r="J237" s="4">
        <f t="shared" si="27"/>
        <v>0</v>
      </c>
    </row>
    <row r="238" spans="1:10" x14ac:dyDescent="0.25">
      <c r="A238" s="15">
        <f t="shared" si="25"/>
        <v>48914</v>
      </c>
      <c r="B238">
        <f t="shared" si="22"/>
        <v>20</v>
      </c>
      <c r="C238">
        <v>237</v>
      </c>
      <c r="D238" s="4">
        <f t="shared" si="26"/>
        <v>0</v>
      </c>
      <c r="E238" s="4">
        <f>IF(ISNA(VLOOKUP(A238,'Extra aflossing'!A:F,3,0)),0,VLOOKUP(A238,'Extra aflossing'!A:F,3,0))</f>
        <v>0</v>
      </c>
      <c r="F238" s="4">
        <f>J237*Invoer!$B$10/12</f>
        <v>0</v>
      </c>
      <c r="G238" s="4">
        <f t="shared" si="23"/>
        <v>0</v>
      </c>
      <c r="H238" s="4">
        <f t="shared" si="21"/>
        <v>0</v>
      </c>
      <c r="I238" s="4">
        <f t="shared" si="24"/>
        <v>0</v>
      </c>
      <c r="J238" s="4">
        <f t="shared" si="27"/>
        <v>0</v>
      </c>
    </row>
    <row r="239" spans="1:10" x14ac:dyDescent="0.25">
      <c r="A239" s="15">
        <f t="shared" si="25"/>
        <v>48945</v>
      </c>
      <c r="B239">
        <f t="shared" si="22"/>
        <v>20</v>
      </c>
      <c r="C239">
        <v>238</v>
      </c>
      <c r="D239" s="4">
        <f t="shared" si="26"/>
        <v>0</v>
      </c>
      <c r="E239" s="4">
        <f>IF(ISNA(VLOOKUP(A239,'Extra aflossing'!A:F,3,0)),0,VLOOKUP(A239,'Extra aflossing'!A:F,3,0))</f>
        <v>0</v>
      </c>
      <c r="F239" s="4">
        <f>J238*Invoer!$B$10/12</f>
        <v>0</v>
      </c>
      <c r="G239" s="4">
        <f t="shared" si="23"/>
        <v>0</v>
      </c>
      <c r="H239" s="4">
        <f t="shared" si="21"/>
        <v>0</v>
      </c>
      <c r="I239" s="4">
        <f t="shared" si="24"/>
        <v>0</v>
      </c>
      <c r="J239" s="4">
        <f t="shared" si="27"/>
        <v>0</v>
      </c>
    </row>
    <row r="240" spans="1:10" x14ac:dyDescent="0.25">
      <c r="A240" s="15">
        <f t="shared" si="25"/>
        <v>48976</v>
      </c>
      <c r="B240">
        <f t="shared" si="22"/>
        <v>20</v>
      </c>
      <c r="C240">
        <v>239</v>
      </c>
      <c r="D240" s="4">
        <f t="shared" si="26"/>
        <v>0</v>
      </c>
      <c r="E240" s="4">
        <f>IF(ISNA(VLOOKUP(A240,'Extra aflossing'!A:F,3,0)),0,VLOOKUP(A240,'Extra aflossing'!A:F,3,0))</f>
        <v>0</v>
      </c>
      <c r="F240" s="4">
        <f>J239*Invoer!$B$10/12</f>
        <v>0</v>
      </c>
      <c r="G240" s="4">
        <f t="shared" si="23"/>
        <v>0</v>
      </c>
      <c r="H240" s="4">
        <f t="shared" si="21"/>
        <v>0</v>
      </c>
      <c r="I240" s="4">
        <f t="shared" si="24"/>
        <v>0</v>
      </c>
      <c r="J240" s="4">
        <f t="shared" si="27"/>
        <v>0</v>
      </c>
    </row>
    <row r="241" spans="1:10" x14ac:dyDescent="0.25">
      <c r="A241" s="15">
        <f t="shared" si="25"/>
        <v>49004</v>
      </c>
      <c r="B241">
        <f t="shared" si="22"/>
        <v>20</v>
      </c>
      <c r="C241">
        <v>240</v>
      </c>
      <c r="D241" s="4">
        <f t="shared" si="26"/>
        <v>0</v>
      </c>
      <c r="E241" s="4">
        <f>IF(ISNA(VLOOKUP(A241,'Extra aflossing'!A:F,3,0)),0,VLOOKUP(A241,'Extra aflossing'!A:F,3,0))</f>
        <v>0</v>
      </c>
      <c r="F241" s="4">
        <f>J240*Invoer!$B$10/12</f>
        <v>0</v>
      </c>
      <c r="G241" s="4">
        <f t="shared" si="23"/>
        <v>0</v>
      </c>
      <c r="H241" s="4">
        <f t="shared" si="21"/>
        <v>0</v>
      </c>
      <c r="I241" s="4">
        <f t="shared" si="24"/>
        <v>0</v>
      </c>
      <c r="J241" s="4">
        <f t="shared" si="27"/>
        <v>0</v>
      </c>
    </row>
    <row r="242" spans="1:10" x14ac:dyDescent="0.25">
      <c r="A242" s="15">
        <f t="shared" si="25"/>
        <v>49035</v>
      </c>
      <c r="B242">
        <f t="shared" si="22"/>
        <v>21</v>
      </c>
      <c r="C242">
        <v>241</v>
      </c>
      <c r="D242" s="4">
        <f t="shared" si="26"/>
        <v>0</v>
      </c>
      <c r="E242" s="4">
        <f>IF(ISNA(VLOOKUP(A242,'Extra aflossing'!A:F,3,0)),0,VLOOKUP(A242,'Extra aflossing'!A:F,3,0))</f>
        <v>0</v>
      </c>
      <c r="F242" s="4">
        <f>J241*Invoer!$B$11/12</f>
        <v>0</v>
      </c>
      <c r="G242" s="4">
        <f t="shared" si="23"/>
        <v>0</v>
      </c>
      <c r="H242" s="4">
        <f t="shared" si="21"/>
        <v>0</v>
      </c>
      <c r="I242" s="4">
        <f t="shared" si="24"/>
        <v>0</v>
      </c>
      <c r="J242" s="4">
        <f t="shared" si="27"/>
        <v>0</v>
      </c>
    </row>
    <row r="243" spans="1:10" x14ac:dyDescent="0.25">
      <c r="A243" s="15">
        <f t="shared" si="25"/>
        <v>49065</v>
      </c>
      <c r="B243">
        <f t="shared" si="22"/>
        <v>21</v>
      </c>
      <c r="C243">
        <v>242</v>
      </c>
      <c r="D243" s="4">
        <f t="shared" si="26"/>
        <v>0</v>
      </c>
      <c r="E243" s="4">
        <f>IF(ISNA(VLOOKUP(A243,'Extra aflossing'!A:F,3,0)),0,VLOOKUP(A243,'Extra aflossing'!A:F,3,0))</f>
        <v>0</v>
      </c>
      <c r="F243" s="4">
        <f>J242*Invoer!$B$11/12</f>
        <v>0</v>
      </c>
      <c r="G243" s="4">
        <f t="shared" si="23"/>
        <v>0</v>
      </c>
      <c r="H243" s="4">
        <f t="shared" si="21"/>
        <v>0</v>
      </c>
      <c r="I243" s="4">
        <f t="shared" si="24"/>
        <v>0</v>
      </c>
      <c r="J243" s="4">
        <f t="shared" si="27"/>
        <v>0</v>
      </c>
    </row>
    <row r="244" spans="1:10" x14ac:dyDescent="0.25">
      <c r="A244" s="15">
        <f t="shared" si="25"/>
        <v>49096</v>
      </c>
      <c r="B244">
        <f t="shared" si="22"/>
        <v>21</v>
      </c>
      <c r="C244">
        <v>243</v>
      </c>
      <c r="D244" s="4">
        <f t="shared" si="26"/>
        <v>0</v>
      </c>
      <c r="E244" s="4">
        <f>IF(ISNA(VLOOKUP(A244,'Extra aflossing'!A:F,3,0)),0,VLOOKUP(A244,'Extra aflossing'!A:F,3,0))</f>
        <v>0</v>
      </c>
      <c r="F244" s="4">
        <f>J243*Invoer!$B$11/12</f>
        <v>0</v>
      </c>
      <c r="G244" s="4">
        <f t="shared" si="23"/>
        <v>0</v>
      </c>
      <c r="H244" s="4">
        <f t="shared" si="21"/>
        <v>0</v>
      </c>
      <c r="I244" s="4">
        <f t="shared" si="24"/>
        <v>0</v>
      </c>
      <c r="J244" s="4">
        <f t="shared" si="27"/>
        <v>0</v>
      </c>
    </row>
    <row r="245" spans="1:10" x14ac:dyDescent="0.25">
      <c r="A245" s="15">
        <f t="shared" si="25"/>
        <v>49126</v>
      </c>
      <c r="B245">
        <f t="shared" si="22"/>
        <v>21</v>
      </c>
      <c r="C245">
        <v>244</v>
      </c>
      <c r="D245" s="4">
        <f t="shared" si="26"/>
        <v>0</v>
      </c>
      <c r="E245" s="4">
        <f>IF(ISNA(VLOOKUP(A245,'Extra aflossing'!A:F,3,0)),0,VLOOKUP(A245,'Extra aflossing'!A:F,3,0))</f>
        <v>0</v>
      </c>
      <c r="F245" s="4">
        <f>J244*Invoer!$B$11/12</f>
        <v>0</v>
      </c>
      <c r="G245" s="4">
        <f t="shared" si="23"/>
        <v>0</v>
      </c>
      <c r="H245" s="4">
        <f t="shared" si="21"/>
        <v>0</v>
      </c>
      <c r="I245" s="4">
        <f t="shared" si="24"/>
        <v>0</v>
      </c>
      <c r="J245" s="4">
        <f t="shared" si="27"/>
        <v>0</v>
      </c>
    </row>
    <row r="246" spans="1:10" x14ac:dyDescent="0.25">
      <c r="A246" s="15">
        <f t="shared" si="25"/>
        <v>49157</v>
      </c>
      <c r="B246">
        <f t="shared" si="22"/>
        <v>21</v>
      </c>
      <c r="C246">
        <v>245</v>
      </c>
      <c r="D246" s="4">
        <f t="shared" si="26"/>
        <v>0</v>
      </c>
      <c r="E246" s="4">
        <f>IF(ISNA(VLOOKUP(A246,'Extra aflossing'!A:F,3,0)),0,VLOOKUP(A246,'Extra aflossing'!A:F,3,0))</f>
        <v>0</v>
      </c>
      <c r="F246" s="4">
        <f>J245*Invoer!$B$11/12</f>
        <v>0</v>
      </c>
      <c r="G246" s="4">
        <f t="shared" si="23"/>
        <v>0</v>
      </c>
      <c r="H246" s="4">
        <f t="shared" si="21"/>
        <v>0</v>
      </c>
      <c r="I246" s="4">
        <f t="shared" si="24"/>
        <v>0</v>
      </c>
      <c r="J246" s="4">
        <f t="shared" si="27"/>
        <v>0</v>
      </c>
    </row>
    <row r="247" spans="1:10" x14ac:dyDescent="0.25">
      <c r="A247" s="15">
        <f t="shared" si="25"/>
        <v>49188</v>
      </c>
      <c r="B247">
        <f t="shared" si="22"/>
        <v>21</v>
      </c>
      <c r="C247">
        <v>246</v>
      </c>
      <c r="D247" s="4">
        <f t="shared" si="26"/>
        <v>0</v>
      </c>
      <c r="E247" s="4">
        <f>IF(ISNA(VLOOKUP(A247,'Extra aflossing'!A:F,3,0)),0,VLOOKUP(A247,'Extra aflossing'!A:F,3,0))</f>
        <v>0</v>
      </c>
      <c r="F247" s="4">
        <f>J246*Invoer!$B$11/12</f>
        <v>0</v>
      </c>
      <c r="G247" s="4">
        <f t="shared" si="23"/>
        <v>0</v>
      </c>
      <c r="H247" s="4">
        <f t="shared" si="21"/>
        <v>0</v>
      </c>
      <c r="I247" s="4">
        <f t="shared" si="24"/>
        <v>0</v>
      </c>
      <c r="J247" s="4">
        <f t="shared" si="27"/>
        <v>0</v>
      </c>
    </row>
    <row r="248" spans="1:10" x14ac:dyDescent="0.25">
      <c r="A248" s="15">
        <f t="shared" si="25"/>
        <v>49218</v>
      </c>
      <c r="B248">
        <f t="shared" si="22"/>
        <v>21</v>
      </c>
      <c r="C248">
        <v>247</v>
      </c>
      <c r="D248" s="4">
        <f t="shared" si="26"/>
        <v>0</v>
      </c>
      <c r="E248" s="4">
        <f>IF(ISNA(VLOOKUP(A248,'Extra aflossing'!A:F,3,0)),0,VLOOKUP(A248,'Extra aflossing'!A:F,3,0))</f>
        <v>0</v>
      </c>
      <c r="F248" s="4">
        <f>J247*Invoer!$B$11/12</f>
        <v>0</v>
      </c>
      <c r="G248" s="4">
        <f t="shared" si="23"/>
        <v>0</v>
      </c>
      <c r="H248" s="4">
        <f t="shared" si="21"/>
        <v>0</v>
      </c>
      <c r="I248" s="4">
        <f t="shared" si="24"/>
        <v>0</v>
      </c>
      <c r="J248" s="4">
        <f t="shared" si="27"/>
        <v>0</v>
      </c>
    </row>
    <row r="249" spans="1:10" x14ac:dyDescent="0.25">
      <c r="A249" s="15">
        <f t="shared" si="25"/>
        <v>49249</v>
      </c>
      <c r="B249">
        <f t="shared" si="22"/>
        <v>21</v>
      </c>
      <c r="C249">
        <v>248</v>
      </c>
      <c r="D249" s="4">
        <f t="shared" si="26"/>
        <v>0</v>
      </c>
      <c r="E249" s="4">
        <f>IF(ISNA(VLOOKUP(A249,'Extra aflossing'!A:F,3,0)),0,VLOOKUP(A249,'Extra aflossing'!A:F,3,0))</f>
        <v>0</v>
      </c>
      <c r="F249" s="4">
        <f>J248*Invoer!$B$11/12</f>
        <v>0</v>
      </c>
      <c r="G249" s="4">
        <f t="shared" si="23"/>
        <v>0</v>
      </c>
      <c r="H249" s="4">
        <f t="shared" si="21"/>
        <v>0</v>
      </c>
      <c r="I249" s="4">
        <f t="shared" si="24"/>
        <v>0</v>
      </c>
      <c r="J249" s="4">
        <f t="shared" si="27"/>
        <v>0</v>
      </c>
    </row>
    <row r="250" spans="1:10" x14ac:dyDescent="0.25">
      <c r="A250" s="15">
        <f t="shared" si="25"/>
        <v>49279</v>
      </c>
      <c r="B250">
        <f t="shared" si="22"/>
        <v>21</v>
      </c>
      <c r="C250">
        <v>249</v>
      </c>
      <c r="D250" s="4">
        <f t="shared" si="26"/>
        <v>0</v>
      </c>
      <c r="E250" s="4">
        <f>IF(ISNA(VLOOKUP(A250,'Extra aflossing'!A:F,3,0)),0,VLOOKUP(A250,'Extra aflossing'!A:F,3,0))</f>
        <v>0</v>
      </c>
      <c r="F250" s="4">
        <f>J249*Invoer!$B$11/12</f>
        <v>0</v>
      </c>
      <c r="G250" s="4">
        <f t="shared" si="23"/>
        <v>0</v>
      </c>
      <c r="H250" s="4">
        <f t="shared" si="21"/>
        <v>0</v>
      </c>
      <c r="I250" s="4">
        <f t="shared" si="24"/>
        <v>0</v>
      </c>
      <c r="J250" s="4">
        <f t="shared" si="27"/>
        <v>0</v>
      </c>
    </row>
    <row r="251" spans="1:10" x14ac:dyDescent="0.25">
      <c r="A251" s="15">
        <f t="shared" si="25"/>
        <v>49310</v>
      </c>
      <c r="B251">
        <f t="shared" si="22"/>
        <v>21</v>
      </c>
      <c r="C251">
        <v>250</v>
      </c>
      <c r="D251" s="4">
        <f t="shared" si="26"/>
        <v>0</v>
      </c>
      <c r="E251" s="4">
        <f>IF(ISNA(VLOOKUP(A251,'Extra aflossing'!A:F,3,0)),0,VLOOKUP(A251,'Extra aflossing'!A:F,3,0))</f>
        <v>0</v>
      </c>
      <c r="F251" s="4">
        <f>J250*Invoer!$B$11/12</f>
        <v>0</v>
      </c>
      <c r="G251" s="4">
        <f t="shared" si="23"/>
        <v>0</v>
      </c>
      <c r="H251" s="4">
        <f t="shared" si="21"/>
        <v>0</v>
      </c>
      <c r="I251" s="4">
        <f t="shared" si="24"/>
        <v>0</v>
      </c>
      <c r="J251" s="4">
        <f t="shared" si="27"/>
        <v>0</v>
      </c>
    </row>
    <row r="252" spans="1:10" x14ac:dyDescent="0.25">
      <c r="A252" s="15">
        <f t="shared" si="25"/>
        <v>49341</v>
      </c>
      <c r="B252">
        <f t="shared" si="22"/>
        <v>21</v>
      </c>
      <c r="C252">
        <v>251</v>
      </c>
      <c r="D252" s="4">
        <f t="shared" si="26"/>
        <v>0</v>
      </c>
      <c r="E252" s="4">
        <f>IF(ISNA(VLOOKUP(A252,'Extra aflossing'!A:F,3,0)),0,VLOOKUP(A252,'Extra aflossing'!A:F,3,0))</f>
        <v>0</v>
      </c>
      <c r="F252" s="4">
        <f>J251*Invoer!$B$11/12</f>
        <v>0</v>
      </c>
      <c r="G252" s="4">
        <f t="shared" si="23"/>
        <v>0</v>
      </c>
      <c r="H252" s="4">
        <f t="shared" si="21"/>
        <v>0</v>
      </c>
      <c r="I252" s="4">
        <f t="shared" si="24"/>
        <v>0</v>
      </c>
      <c r="J252" s="4">
        <f t="shared" si="27"/>
        <v>0</v>
      </c>
    </row>
    <row r="253" spans="1:10" x14ac:dyDescent="0.25">
      <c r="A253" s="15">
        <f t="shared" si="25"/>
        <v>49369</v>
      </c>
      <c r="B253">
        <f t="shared" si="22"/>
        <v>21</v>
      </c>
      <c r="C253">
        <v>252</v>
      </c>
      <c r="D253" s="4">
        <f t="shared" si="26"/>
        <v>0</v>
      </c>
      <c r="E253" s="4">
        <f>IF(ISNA(VLOOKUP(A253,'Extra aflossing'!A:F,3,0)),0,VLOOKUP(A253,'Extra aflossing'!A:F,3,0))</f>
        <v>0</v>
      </c>
      <c r="F253" s="4">
        <f>J252*Invoer!$B$11/12</f>
        <v>0</v>
      </c>
      <c r="G253" s="4">
        <f t="shared" si="23"/>
        <v>0</v>
      </c>
      <c r="H253" s="4">
        <f t="shared" si="21"/>
        <v>0</v>
      </c>
      <c r="I253" s="4">
        <f t="shared" si="24"/>
        <v>0</v>
      </c>
      <c r="J253" s="4">
        <f t="shared" si="27"/>
        <v>0</v>
      </c>
    </row>
    <row r="254" spans="1:10" x14ac:dyDescent="0.25">
      <c r="A254" s="15">
        <f t="shared" si="25"/>
        <v>49400</v>
      </c>
      <c r="B254">
        <f t="shared" si="22"/>
        <v>22</v>
      </c>
      <c r="C254">
        <v>253</v>
      </c>
      <c r="D254" s="4">
        <f t="shared" si="26"/>
        <v>0</v>
      </c>
      <c r="E254" s="4">
        <f>IF(ISNA(VLOOKUP(A254,'Extra aflossing'!A:F,3,0)),0,VLOOKUP(A254,'Extra aflossing'!A:F,3,0))</f>
        <v>0</v>
      </c>
      <c r="F254" s="4">
        <f>J253*Invoer!$B$11/12</f>
        <v>0</v>
      </c>
      <c r="G254" s="4">
        <f t="shared" si="23"/>
        <v>0</v>
      </c>
      <c r="H254" s="4">
        <f t="shared" si="21"/>
        <v>0</v>
      </c>
      <c r="I254" s="4">
        <f t="shared" si="24"/>
        <v>0</v>
      </c>
      <c r="J254" s="4">
        <f t="shared" si="27"/>
        <v>0</v>
      </c>
    </row>
    <row r="255" spans="1:10" x14ac:dyDescent="0.25">
      <c r="A255" s="15">
        <f t="shared" si="25"/>
        <v>49430</v>
      </c>
      <c r="B255">
        <f t="shared" si="22"/>
        <v>22</v>
      </c>
      <c r="C255">
        <v>254</v>
      </c>
      <c r="D255" s="4">
        <f t="shared" si="26"/>
        <v>0</v>
      </c>
      <c r="E255" s="4">
        <f>IF(ISNA(VLOOKUP(A255,'Extra aflossing'!A:F,3,0)),0,VLOOKUP(A255,'Extra aflossing'!A:F,3,0))</f>
        <v>0</v>
      </c>
      <c r="F255" s="4">
        <f>J254*Invoer!$B$11/12</f>
        <v>0</v>
      </c>
      <c r="G255" s="4">
        <f t="shared" si="23"/>
        <v>0</v>
      </c>
      <c r="H255" s="4">
        <f t="shared" si="21"/>
        <v>0</v>
      </c>
      <c r="I255" s="4">
        <f t="shared" si="24"/>
        <v>0</v>
      </c>
      <c r="J255" s="4">
        <f t="shared" si="27"/>
        <v>0</v>
      </c>
    </row>
    <row r="256" spans="1:10" x14ac:dyDescent="0.25">
      <c r="A256" s="15">
        <f t="shared" si="25"/>
        <v>49461</v>
      </c>
      <c r="B256">
        <f t="shared" si="22"/>
        <v>22</v>
      </c>
      <c r="C256">
        <v>255</v>
      </c>
      <c r="D256" s="4">
        <f t="shared" si="26"/>
        <v>0</v>
      </c>
      <c r="E256" s="4">
        <f>IF(ISNA(VLOOKUP(A256,'Extra aflossing'!A:F,3,0)),0,VLOOKUP(A256,'Extra aflossing'!A:F,3,0))</f>
        <v>0</v>
      </c>
      <c r="F256" s="4">
        <f>J255*Invoer!$B$11/12</f>
        <v>0</v>
      </c>
      <c r="G256" s="4">
        <f t="shared" si="23"/>
        <v>0</v>
      </c>
      <c r="H256" s="4">
        <f t="shared" si="21"/>
        <v>0</v>
      </c>
      <c r="I256" s="4">
        <f t="shared" si="24"/>
        <v>0</v>
      </c>
      <c r="J256" s="4">
        <f t="shared" si="27"/>
        <v>0</v>
      </c>
    </row>
    <row r="257" spans="1:10" x14ac:dyDescent="0.25">
      <c r="A257" s="15">
        <f t="shared" si="25"/>
        <v>49491</v>
      </c>
      <c r="B257">
        <f t="shared" si="22"/>
        <v>22</v>
      </c>
      <c r="C257">
        <v>256</v>
      </c>
      <c r="D257" s="4">
        <f t="shared" si="26"/>
        <v>0</v>
      </c>
      <c r="E257" s="4">
        <f>IF(ISNA(VLOOKUP(A257,'Extra aflossing'!A:F,3,0)),0,VLOOKUP(A257,'Extra aflossing'!A:F,3,0))</f>
        <v>0</v>
      </c>
      <c r="F257" s="4">
        <f>J256*Invoer!$B$11/12</f>
        <v>0</v>
      </c>
      <c r="G257" s="4">
        <f t="shared" si="23"/>
        <v>0</v>
      </c>
      <c r="H257" s="4">
        <f t="shared" si="21"/>
        <v>0</v>
      </c>
      <c r="I257" s="4">
        <f t="shared" si="24"/>
        <v>0</v>
      </c>
      <c r="J257" s="4">
        <f t="shared" si="27"/>
        <v>0</v>
      </c>
    </row>
    <row r="258" spans="1:10" x14ac:dyDescent="0.25">
      <c r="A258" s="15">
        <f t="shared" si="25"/>
        <v>49522</v>
      </c>
      <c r="B258">
        <f t="shared" si="22"/>
        <v>22</v>
      </c>
      <c r="C258">
        <v>257</v>
      </c>
      <c r="D258" s="4">
        <f t="shared" si="26"/>
        <v>0</v>
      </c>
      <c r="E258" s="4">
        <f>IF(ISNA(VLOOKUP(A258,'Extra aflossing'!A:F,3,0)),0,VLOOKUP(A258,'Extra aflossing'!A:F,3,0))</f>
        <v>0</v>
      </c>
      <c r="F258" s="4">
        <f>J257*Invoer!$B$11/12</f>
        <v>0</v>
      </c>
      <c r="G258" s="4">
        <f t="shared" si="23"/>
        <v>0</v>
      </c>
      <c r="H258" s="4">
        <f t="shared" ref="H258:H321" si="28">IF(F258-(Eigenwoningforfait/12)&lt;=0,0,(F258-(Eigenwoningforfait/12))*Belastingpercentage)</f>
        <v>0</v>
      </c>
      <c r="I258" s="4">
        <f t="shared" si="24"/>
        <v>0</v>
      </c>
      <c r="J258" s="4">
        <f t="shared" si="27"/>
        <v>0</v>
      </c>
    </row>
    <row r="259" spans="1:10" x14ac:dyDescent="0.25">
      <c r="A259" s="15">
        <f t="shared" si="25"/>
        <v>49553</v>
      </c>
      <c r="B259">
        <f t="shared" ref="B259:B322" si="29">CEILING(C259/12,1)</f>
        <v>22</v>
      </c>
      <c r="C259">
        <v>258</v>
      </c>
      <c r="D259" s="4">
        <f t="shared" si="26"/>
        <v>0</v>
      </c>
      <c r="E259" s="4">
        <f>IF(ISNA(VLOOKUP(A259,'Extra aflossing'!A:F,3,0)),0,VLOOKUP(A259,'Extra aflossing'!A:F,3,0))</f>
        <v>0</v>
      </c>
      <c r="F259" s="4">
        <f>J258*Invoer!$B$11/12</f>
        <v>0</v>
      </c>
      <c r="G259" s="4">
        <f t="shared" ref="G259:G322" si="30">SUM(D259,F259)</f>
        <v>0</v>
      </c>
      <c r="H259" s="4">
        <f t="shared" si="28"/>
        <v>0</v>
      </c>
      <c r="I259" s="4">
        <f t="shared" ref="I259:I322" si="31">G259-H259</f>
        <v>0</v>
      </c>
      <c r="J259" s="4">
        <f t="shared" si="27"/>
        <v>0</v>
      </c>
    </row>
    <row r="260" spans="1:10" x14ac:dyDescent="0.25">
      <c r="A260" s="15">
        <f t="shared" ref="A260:A323" si="32">DATE(YEAR(A259),MONTH(A259)+1,DAY(A259))</f>
        <v>49583</v>
      </c>
      <c r="B260">
        <f t="shared" si="29"/>
        <v>22</v>
      </c>
      <c r="C260">
        <v>259</v>
      </c>
      <c r="D260" s="4">
        <f t="shared" ref="D260:D323" si="33">J259/(360-C259)</f>
        <v>0</v>
      </c>
      <c r="E260" s="4">
        <f>IF(ISNA(VLOOKUP(A260,'Extra aflossing'!A:F,3,0)),0,VLOOKUP(A260,'Extra aflossing'!A:F,3,0))</f>
        <v>0</v>
      </c>
      <c r="F260" s="4">
        <f>J259*Invoer!$B$11/12</f>
        <v>0</v>
      </c>
      <c r="G260" s="4">
        <f t="shared" si="30"/>
        <v>0</v>
      </c>
      <c r="H260" s="4">
        <f t="shared" si="28"/>
        <v>0</v>
      </c>
      <c r="I260" s="4">
        <f t="shared" si="31"/>
        <v>0</v>
      </c>
      <c r="J260" s="4">
        <f t="shared" ref="J260:J323" si="34">J259-D260-E260</f>
        <v>0</v>
      </c>
    </row>
    <row r="261" spans="1:10" x14ac:dyDescent="0.25">
      <c r="A261" s="15">
        <f t="shared" si="32"/>
        <v>49614</v>
      </c>
      <c r="B261">
        <f t="shared" si="29"/>
        <v>22</v>
      </c>
      <c r="C261">
        <v>260</v>
      </c>
      <c r="D261" s="4">
        <f t="shared" si="33"/>
        <v>0</v>
      </c>
      <c r="E261" s="4">
        <f>IF(ISNA(VLOOKUP(A261,'Extra aflossing'!A:F,3,0)),0,VLOOKUP(A261,'Extra aflossing'!A:F,3,0))</f>
        <v>0</v>
      </c>
      <c r="F261" s="4">
        <f>J260*Invoer!$B$11/12</f>
        <v>0</v>
      </c>
      <c r="G261" s="4">
        <f t="shared" si="30"/>
        <v>0</v>
      </c>
      <c r="H261" s="4">
        <f t="shared" si="28"/>
        <v>0</v>
      </c>
      <c r="I261" s="4">
        <f t="shared" si="31"/>
        <v>0</v>
      </c>
      <c r="J261" s="4">
        <f t="shared" si="34"/>
        <v>0</v>
      </c>
    </row>
    <row r="262" spans="1:10" x14ac:dyDescent="0.25">
      <c r="A262" s="15">
        <f t="shared" si="32"/>
        <v>49644</v>
      </c>
      <c r="B262">
        <f t="shared" si="29"/>
        <v>22</v>
      </c>
      <c r="C262">
        <v>261</v>
      </c>
      <c r="D262" s="4">
        <f t="shared" si="33"/>
        <v>0</v>
      </c>
      <c r="E262" s="4">
        <f>IF(ISNA(VLOOKUP(A262,'Extra aflossing'!A:F,3,0)),0,VLOOKUP(A262,'Extra aflossing'!A:F,3,0))</f>
        <v>0</v>
      </c>
      <c r="F262" s="4">
        <f>J261*Invoer!$B$11/12</f>
        <v>0</v>
      </c>
      <c r="G262" s="4">
        <f t="shared" si="30"/>
        <v>0</v>
      </c>
      <c r="H262" s="4">
        <f t="shared" si="28"/>
        <v>0</v>
      </c>
      <c r="I262" s="4">
        <f t="shared" si="31"/>
        <v>0</v>
      </c>
      <c r="J262" s="4">
        <f t="shared" si="34"/>
        <v>0</v>
      </c>
    </row>
    <row r="263" spans="1:10" x14ac:dyDescent="0.25">
      <c r="A263" s="15">
        <f t="shared" si="32"/>
        <v>49675</v>
      </c>
      <c r="B263">
        <f t="shared" si="29"/>
        <v>22</v>
      </c>
      <c r="C263">
        <v>262</v>
      </c>
      <c r="D263" s="4">
        <f t="shared" si="33"/>
        <v>0</v>
      </c>
      <c r="E263" s="4">
        <f>IF(ISNA(VLOOKUP(A263,'Extra aflossing'!A:F,3,0)),0,VLOOKUP(A263,'Extra aflossing'!A:F,3,0))</f>
        <v>0</v>
      </c>
      <c r="F263" s="4">
        <f>J262*Invoer!$B$11/12</f>
        <v>0</v>
      </c>
      <c r="G263" s="4">
        <f t="shared" si="30"/>
        <v>0</v>
      </c>
      <c r="H263" s="4">
        <f t="shared" si="28"/>
        <v>0</v>
      </c>
      <c r="I263" s="4">
        <f t="shared" si="31"/>
        <v>0</v>
      </c>
      <c r="J263" s="4">
        <f t="shared" si="34"/>
        <v>0</v>
      </c>
    </row>
    <row r="264" spans="1:10" x14ac:dyDescent="0.25">
      <c r="A264" s="15">
        <f t="shared" si="32"/>
        <v>49706</v>
      </c>
      <c r="B264">
        <f t="shared" si="29"/>
        <v>22</v>
      </c>
      <c r="C264">
        <v>263</v>
      </c>
      <c r="D264" s="4">
        <f t="shared" si="33"/>
        <v>0</v>
      </c>
      <c r="E264" s="4">
        <f>IF(ISNA(VLOOKUP(A264,'Extra aflossing'!A:F,3,0)),0,VLOOKUP(A264,'Extra aflossing'!A:F,3,0))</f>
        <v>0</v>
      </c>
      <c r="F264" s="4">
        <f>J263*Invoer!$B$11/12</f>
        <v>0</v>
      </c>
      <c r="G264" s="4">
        <f t="shared" si="30"/>
        <v>0</v>
      </c>
      <c r="H264" s="4">
        <f t="shared" si="28"/>
        <v>0</v>
      </c>
      <c r="I264" s="4">
        <f t="shared" si="31"/>
        <v>0</v>
      </c>
      <c r="J264" s="4">
        <f t="shared" si="34"/>
        <v>0</v>
      </c>
    </row>
    <row r="265" spans="1:10" x14ac:dyDescent="0.25">
      <c r="A265" s="15">
        <f t="shared" si="32"/>
        <v>49735</v>
      </c>
      <c r="B265">
        <f t="shared" si="29"/>
        <v>22</v>
      </c>
      <c r="C265">
        <v>264</v>
      </c>
      <c r="D265" s="4">
        <f t="shared" si="33"/>
        <v>0</v>
      </c>
      <c r="E265" s="4">
        <f>IF(ISNA(VLOOKUP(A265,'Extra aflossing'!A:F,3,0)),0,VLOOKUP(A265,'Extra aflossing'!A:F,3,0))</f>
        <v>0</v>
      </c>
      <c r="F265" s="4">
        <f>J264*Invoer!$B$11/12</f>
        <v>0</v>
      </c>
      <c r="G265" s="4">
        <f t="shared" si="30"/>
        <v>0</v>
      </c>
      <c r="H265" s="4">
        <f t="shared" si="28"/>
        <v>0</v>
      </c>
      <c r="I265" s="4">
        <f t="shared" si="31"/>
        <v>0</v>
      </c>
      <c r="J265" s="4">
        <f t="shared" si="34"/>
        <v>0</v>
      </c>
    </row>
    <row r="266" spans="1:10" x14ac:dyDescent="0.25">
      <c r="A266" s="15">
        <f t="shared" si="32"/>
        <v>49766</v>
      </c>
      <c r="B266">
        <f t="shared" si="29"/>
        <v>23</v>
      </c>
      <c r="C266">
        <v>265</v>
      </c>
      <c r="D266" s="4">
        <f t="shared" si="33"/>
        <v>0</v>
      </c>
      <c r="E266" s="4">
        <f>IF(ISNA(VLOOKUP(A266,'Extra aflossing'!A:F,3,0)),0,VLOOKUP(A266,'Extra aflossing'!A:F,3,0))</f>
        <v>0</v>
      </c>
      <c r="F266" s="4">
        <f>J265*Invoer!$B$11/12</f>
        <v>0</v>
      </c>
      <c r="G266" s="4">
        <f t="shared" si="30"/>
        <v>0</v>
      </c>
      <c r="H266" s="4">
        <f t="shared" si="28"/>
        <v>0</v>
      </c>
      <c r="I266" s="4">
        <f t="shared" si="31"/>
        <v>0</v>
      </c>
      <c r="J266" s="4">
        <f t="shared" si="34"/>
        <v>0</v>
      </c>
    </row>
    <row r="267" spans="1:10" x14ac:dyDescent="0.25">
      <c r="A267" s="15">
        <f t="shared" si="32"/>
        <v>49796</v>
      </c>
      <c r="B267">
        <f t="shared" si="29"/>
        <v>23</v>
      </c>
      <c r="C267">
        <v>266</v>
      </c>
      <c r="D267" s="4">
        <f t="shared" si="33"/>
        <v>0</v>
      </c>
      <c r="E267" s="4">
        <f>IF(ISNA(VLOOKUP(A267,'Extra aflossing'!A:F,3,0)),0,VLOOKUP(A267,'Extra aflossing'!A:F,3,0))</f>
        <v>0</v>
      </c>
      <c r="F267" s="4">
        <f>J266*Invoer!$B$11/12</f>
        <v>0</v>
      </c>
      <c r="G267" s="4">
        <f t="shared" si="30"/>
        <v>0</v>
      </c>
      <c r="H267" s="4">
        <f t="shared" si="28"/>
        <v>0</v>
      </c>
      <c r="I267" s="4">
        <f t="shared" si="31"/>
        <v>0</v>
      </c>
      <c r="J267" s="4">
        <f t="shared" si="34"/>
        <v>0</v>
      </c>
    </row>
    <row r="268" spans="1:10" x14ac:dyDescent="0.25">
      <c r="A268" s="15">
        <f t="shared" si="32"/>
        <v>49827</v>
      </c>
      <c r="B268">
        <f t="shared" si="29"/>
        <v>23</v>
      </c>
      <c r="C268">
        <v>267</v>
      </c>
      <c r="D268" s="4">
        <f t="shared" si="33"/>
        <v>0</v>
      </c>
      <c r="E268" s="4">
        <f>IF(ISNA(VLOOKUP(A268,'Extra aflossing'!A:F,3,0)),0,VLOOKUP(A268,'Extra aflossing'!A:F,3,0))</f>
        <v>0</v>
      </c>
      <c r="F268" s="4">
        <f>J267*Invoer!$B$11/12</f>
        <v>0</v>
      </c>
      <c r="G268" s="4">
        <f t="shared" si="30"/>
        <v>0</v>
      </c>
      <c r="H268" s="4">
        <f t="shared" si="28"/>
        <v>0</v>
      </c>
      <c r="I268" s="4">
        <f t="shared" si="31"/>
        <v>0</v>
      </c>
      <c r="J268" s="4">
        <f t="shared" si="34"/>
        <v>0</v>
      </c>
    </row>
    <row r="269" spans="1:10" x14ac:dyDescent="0.25">
      <c r="A269" s="15">
        <f t="shared" si="32"/>
        <v>49857</v>
      </c>
      <c r="B269">
        <f t="shared" si="29"/>
        <v>23</v>
      </c>
      <c r="C269">
        <v>268</v>
      </c>
      <c r="D269" s="4">
        <f t="shared" si="33"/>
        <v>0</v>
      </c>
      <c r="E269" s="4">
        <f>IF(ISNA(VLOOKUP(A269,'Extra aflossing'!A:F,3,0)),0,VLOOKUP(A269,'Extra aflossing'!A:F,3,0))</f>
        <v>0</v>
      </c>
      <c r="F269" s="4">
        <f>J268*Invoer!$B$11/12</f>
        <v>0</v>
      </c>
      <c r="G269" s="4">
        <f t="shared" si="30"/>
        <v>0</v>
      </c>
      <c r="H269" s="4">
        <f t="shared" si="28"/>
        <v>0</v>
      </c>
      <c r="I269" s="4">
        <f t="shared" si="31"/>
        <v>0</v>
      </c>
      <c r="J269" s="4">
        <f t="shared" si="34"/>
        <v>0</v>
      </c>
    </row>
    <row r="270" spans="1:10" x14ac:dyDescent="0.25">
      <c r="A270" s="15">
        <f t="shared" si="32"/>
        <v>49888</v>
      </c>
      <c r="B270">
        <f t="shared" si="29"/>
        <v>23</v>
      </c>
      <c r="C270">
        <v>269</v>
      </c>
      <c r="D270" s="4">
        <f t="shared" si="33"/>
        <v>0</v>
      </c>
      <c r="E270" s="4">
        <f>IF(ISNA(VLOOKUP(A270,'Extra aflossing'!A:F,3,0)),0,VLOOKUP(A270,'Extra aflossing'!A:F,3,0))</f>
        <v>0</v>
      </c>
      <c r="F270" s="4">
        <f>J269*Invoer!$B$11/12</f>
        <v>0</v>
      </c>
      <c r="G270" s="4">
        <f t="shared" si="30"/>
        <v>0</v>
      </c>
      <c r="H270" s="4">
        <f t="shared" si="28"/>
        <v>0</v>
      </c>
      <c r="I270" s="4">
        <f t="shared" si="31"/>
        <v>0</v>
      </c>
      <c r="J270" s="4">
        <f t="shared" si="34"/>
        <v>0</v>
      </c>
    </row>
    <row r="271" spans="1:10" x14ac:dyDescent="0.25">
      <c r="A271" s="15">
        <f t="shared" si="32"/>
        <v>49919</v>
      </c>
      <c r="B271">
        <f t="shared" si="29"/>
        <v>23</v>
      </c>
      <c r="C271">
        <v>270</v>
      </c>
      <c r="D271" s="4">
        <f t="shared" si="33"/>
        <v>0</v>
      </c>
      <c r="E271" s="4">
        <f>IF(ISNA(VLOOKUP(A271,'Extra aflossing'!A:F,3,0)),0,VLOOKUP(A271,'Extra aflossing'!A:F,3,0))</f>
        <v>0</v>
      </c>
      <c r="F271" s="4">
        <f>J270*Invoer!$B$11/12</f>
        <v>0</v>
      </c>
      <c r="G271" s="4">
        <f t="shared" si="30"/>
        <v>0</v>
      </c>
      <c r="H271" s="4">
        <f t="shared" si="28"/>
        <v>0</v>
      </c>
      <c r="I271" s="4">
        <f t="shared" si="31"/>
        <v>0</v>
      </c>
      <c r="J271" s="4">
        <f t="shared" si="34"/>
        <v>0</v>
      </c>
    </row>
    <row r="272" spans="1:10" x14ac:dyDescent="0.25">
      <c r="A272" s="15">
        <f t="shared" si="32"/>
        <v>49949</v>
      </c>
      <c r="B272">
        <f t="shared" si="29"/>
        <v>23</v>
      </c>
      <c r="C272">
        <v>271</v>
      </c>
      <c r="D272" s="4">
        <f t="shared" si="33"/>
        <v>0</v>
      </c>
      <c r="E272" s="4">
        <f>IF(ISNA(VLOOKUP(A272,'Extra aflossing'!A:F,3,0)),0,VLOOKUP(A272,'Extra aflossing'!A:F,3,0))</f>
        <v>0</v>
      </c>
      <c r="F272" s="4">
        <f>J271*Invoer!$B$11/12</f>
        <v>0</v>
      </c>
      <c r="G272" s="4">
        <f t="shared" si="30"/>
        <v>0</v>
      </c>
      <c r="H272" s="4">
        <f t="shared" si="28"/>
        <v>0</v>
      </c>
      <c r="I272" s="4">
        <f t="shared" si="31"/>
        <v>0</v>
      </c>
      <c r="J272" s="4">
        <f t="shared" si="34"/>
        <v>0</v>
      </c>
    </row>
    <row r="273" spans="1:10" x14ac:dyDescent="0.25">
      <c r="A273" s="15">
        <f t="shared" si="32"/>
        <v>49980</v>
      </c>
      <c r="B273">
        <f t="shared" si="29"/>
        <v>23</v>
      </c>
      <c r="C273">
        <v>272</v>
      </c>
      <c r="D273" s="4">
        <f t="shared" si="33"/>
        <v>0</v>
      </c>
      <c r="E273" s="4">
        <f>IF(ISNA(VLOOKUP(A273,'Extra aflossing'!A:F,3,0)),0,VLOOKUP(A273,'Extra aflossing'!A:F,3,0))</f>
        <v>0</v>
      </c>
      <c r="F273" s="4">
        <f>J272*Invoer!$B$11/12</f>
        <v>0</v>
      </c>
      <c r="G273" s="4">
        <f t="shared" si="30"/>
        <v>0</v>
      </c>
      <c r="H273" s="4">
        <f t="shared" si="28"/>
        <v>0</v>
      </c>
      <c r="I273" s="4">
        <f t="shared" si="31"/>
        <v>0</v>
      </c>
      <c r="J273" s="4">
        <f t="shared" si="34"/>
        <v>0</v>
      </c>
    </row>
    <row r="274" spans="1:10" x14ac:dyDescent="0.25">
      <c r="A274" s="15">
        <f t="shared" si="32"/>
        <v>50010</v>
      </c>
      <c r="B274">
        <f t="shared" si="29"/>
        <v>23</v>
      </c>
      <c r="C274">
        <v>273</v>
      </c>
      <c r="D274" s="4">
        <f t="shared" si="33"/>
        <v>0</v>
      </c>
      <c r="E274" s="4">
        <f>IF(ISNA(VLOOKUP(A274,'Extra aflossing'!A:F,3,0)),0,VLOOKUP(A274,'Extra aflossing'!A:F,3,0))</f>
        <v>0</v>
      </c>
      <c r="F274" s="4">
        <f>J273*Invoer!$B$11/12</f>
        <v>0</v>
      </c>
      <c r="G274" s="4">
        <f t="shared" si="30"/>
        <v>0</v>
      </c>
      <c r="H274" s="4">
        <f t="shared" si="28"/>
        <v>0</v>
      </c>
      <c r="I274" s="4">
        <f t="shared" si="31"/>
        <v>0</v>
      </c>
      <c r="J274" s="4">
        <f t="shared" si="34"/>
        <v>0</v>
      </c>
    </row>
    <row r="275" spans="1:10" x14ac:dyDescent="0.25">
      <c r="A275" s="15">
        <f t="shared" si="32"/>
        <v>50041</v>
      </c>
      <c r="B275">
        <f t="shared" si="29"/>
        <v>23</v>
      </c>
      <c r="C275">
        <v>274</v>
      </c>
      <c r="D275" s="4">
        <f t="shared" si="33"/>
        <v>0</v>
      </c>
      <c r="E275" s="4">
        <f>IF(ISNA(VLOOKUP(A275,'Extra aflossing'!A:F,3,0)),0,VLOOKUP(A275,'Extra aflossing'!A:F,3,0))</f>
        <v>0</v>
      </c>
      <c r="F275" s="4">
        <f>J274*Invoer!$B$11/12</f>
        <v>0</v>
      </c>
      <c r="G275" s="4">
        <f t="shared" si="30"/>
        <v>0</v>
      </c>
      <c r="H275" s="4">
        <f t="shared" si="28"/>
        <v>0</v>
      </c>
      <c r="I275" s="4">
        <f t="shared" si="31"/>
        <v>0</v>
      </c>
      <c r="J275" s="4">
        <f t="shared" si="34"/>
        <v>0</v>
      </c>
    </row>
    <row r="276" spans="1:10" x14ac:dyDescent="0.25">
      <c r="A276" s="15">
        <f t="shared" si="32"/>
        <v>50072</v>
      </c>
      <c r="B276">
        <f t="shared" si="29"/>
        <v>23</v>
      </c>
      <c r="C276">
        <v>275</v>
      </c>
      <c r="D276" s="4">
        <f t="shared" si="33"/>
        <v>0</v>
      </c>
      <c r="E276" s="4">
        <f>IF(ISNA(VLOOKUP(A276,'Extra aflossing'!A:F,3,0)),0,VLOOKUP(A276,'Extra aflossing'!A:F,3,0))</f>
        <v>0</v>
      </c>
      <c r="F276" s="4">
        <f>J275*Invoer!$B$11/12</f>
        <v>0</v>
      </c>
      <c r="G276" s="4">
        <f t="shared" si="30"/>
        <v>0</v>
      </c>
      <c r="H276" s="4">
        <f t="shared" si="28"/>
        <v>0</v>
      </c>
      <c r="I276" s="4">
        <f t="shared" si="31"/>
        <v>0</v>
      </c>
      <c r="J276" s="4">
        <f t="shared" si="34"/>
        <v>0</v>
      </c>
    </row>
    <row r="277" spans="1:10" x14ac:dyDescent="0.25">
      <c r="A277" s="15">
        <f t="shared" si="32"/>
        <v>50100</v>
      </c>
      <c r="B277">
        <f t="shared" si="29"/>
        <v>23</v>
      </c>
      <c r="C277">
        <v>276</v>
      </c>
      <c r="D277" s="4">
        <f t="shared" si="33"/>
        <v>0</v>
      </c>
      <c r="E277" s="4">
        <f>IF(ISNA(VLOOKUP(A277,'Extra aflossing'!A:F,3,0)),0,VLOOKUP(A277,'Extra aflossing'!A:F,3,0))</f>
        <v>0</v>
      </c>
      <c r="F277" s="4">
        <f>J276*Invoer!$B$11/12</f>
        <v>0</v>
      </c>
      <c r="G277" s="4">
        <f t="shared" si="30"/>
        <v>0</v>
      </c>
      <c r="H277" s="4">
        <f t="shared" si="28"/>
        <v>0</v>
      </c>
      <c r="I277" s="4">
        <f t="shared" si="31"/>
        <v>0</v>
      </c>
      <c r="J277" s="4">
        <f t="shared" si="34"/>
        <v>0</v>
      </c>
    </row>
    <row r="278" spans="1:10" x14ac:dyDescent="0.25">
      <c r="A278" s="15">
        <f t="shared" si="32"/>
        <v>50131</v>
      </c>
      <c r="B278">
        <f t="shared" si="29"/>
        <v>24</v>
      </c>
      <c r="C278">
        <v>277</v>
      </c>
      <c r="D278" s="4">
        <f t="shared" si="33"/>
        <v>0</v>
      </c>
      <c r="E278" s="4">
        <f>IF(ISNA(VLOOKUP(A278,'Extra aflossing'!A:F,3,0)),0,VLOOKUP(A278,'Extra aflossing'!A:F,3,0))</f>
        <v>0</v>
      </c>
      <c r="F278" s="4">
        <f>J277*Invoer!$B$11/12</f>
        <v>0</v>
      </c>
      <c r="G278" s="4">
        <f t="shared" si="30"/>
        <v>0</v>
      </c>
      <c r="H278" s="4">
        <f t="shared" si="28"/>
        <v>0</v>
      </c>
      <c r="I278" s="4">
        <f t="shared" si="31"/>
        <v>0</v>
      </c>
      <c r="J278" s="4">
        <f t="shared" si="34"/>
        <v>0</v>
      </c>
    </row>
    <row r="279" spans="1:10" x14ac:dyDescent="0.25">
      <c r="A279" s="15">
        <f t="shared" si="32"/>
        <v>50161</v>
      </c>
      <c r="B279">
        <f t="shared" si="29"/>
        <v>24</v>
      </c>
      <c r="C279">
        <v>278</v>
      </c>
      <c r="D279" s="4">
        <f t="shared" si="33"/>
        <v>0</v>
      </c>
      <c r="E279" s="4">
        <f>IF(ISNA(VLOOKUP(A279,'Extra aflossing'!A:F,3,0)),0,VLOOKUP(A279,'Extra aflossing'!A:F,3,0))</f>
        <v>0</v>
      </c>
      <c r="F279" s="4">
        <f>J278*Invoer!$B$11/12</f>
        <v>0</v>
      </c>
      <c r="G279" s="4">
        <f t="shared" si="30"/>
        <v>0</v>
      </c>
      <c r="H279" s="4">
        <f t="shared" si="28"/>
        <v>0</v>
      </c>
      <c r="I279" s="4">
        <f t="shared" si="31"/>
        <v>0</v>
      </c>
      <c r="J279" s="4">
        <f t="shared" si="34"/>
        <v>0</v>
      </c>
    </row>
    <row r="280" spans="1:10" x14ac:dyDescent="0.25">
      <c r="A280" s="15">
        <f t="shared" si="32"/>
        <v>50192</v>
      </c>
      <c r="B280">
        <f t="shared" si="29"/>
        <v>24</v>
      </c>
      <c r="C280">
        <v>279</v>
      </c>
      <c r="D280" s="4">
        <f t="shared" si="33"/>
        <v>0</v>
      </c>
      <c r="E280" s="4">
        <f>IF(ISNA(VLOOKUP(A280,'Extra aflossing'!A:F,3,0)),0,VLOOKUP(A280,'Extra aflossing'!A:F,3,0))</f>
        <v>0</v>
      </c>
      <c r="F280" s="4">
        <f>J279*Invoer!$B$11/12</f>
        <v>0</v>
      </c>
      <c r="G280" s="4">
        <f t="shared" si="30"/>
        <v>0</v>
      </c>
      <c r="H280" s="4">
        <f t="shared" si="28"/>
        <v>0</v>
      </c>
      <c r="I280" s="4">
        <f t="shared" si="31"/>
        <v>0</v>
      </c>
      <c r="J280" s="4">
        <f t="shared" si="34"/>
        <v>0</v>
      </c>
    </row>
    <row r="281" spans="1:10" x14ac:dyDescent="0.25">
      <c r="A281" s="15">
        <f t="shared" si="32"/>
        <v>50222</v>
      </c>
      <c r="B281">
        <f t="shared" si="29"/>
        <v>24</v>
      </c>
      <c r="C281">
        <v>280</v>
      </c>
      <c r="D281" s="4">
        <f t="shared" si="33"/>
        <v>0</v>
      </c>
      <c r="E281" s="4">
        <f>IF(ISNA(VLOOKUP(A281,'Extra aflossing'!A:F,3,0)),0,VLOOKUP(A281,'Extra aflossing'!A:F,3,0))</f>
        <v>0</v>
      </c>
      <c r="F281" s="4">
        <f>J280*Invoer!$B$11/12</f>
        <v>0</v>
      </c>
      <c r="G281" s="4">
        <f t="shared" si="30"/>
        <v>0</v>
      </c>
      <c r="H281" s="4">
        <f t="shared" si="28"/>
        <v>0</v>
      </c>
      <c r="I281" s="4">
        <f t="shared" si="31"/>
        <v>0</v>
      </c>
      <c r="J281" s="4">
        <f t="shared" si="34"/>
        <v>0</v>
      </c>
    </row>
    <row r="282" spans="1:10" x14ac:dyDescent="0.25">
      <c r="A282" s="15">
        <f t="shared" si="32"/>
        <v>50253</v>
      </c>
      <c r="B282">
        <f t="shared" si="29"/>
        <v>24</v>
      </c>
      <c r="C282">
        <v>281</v>
      </c>
      <c r="D282" s="4">
        <f t="shared" si="33"/>
        <v>0</v>
      </c>
      <c r="E282" s="4">
        <f>IF(ISNA(VLOOKUP(A282,'Extra aflossing'!A:F,3,0)),0,VLOOKUP(A282,'Extra aflossing'!A:F,3,0))</f>
        <v>0</v>
      </c>
      <c r="F282" s="4">
        <f>J281*Invoer!$B$11/12</f>
        <v>0</v>
      </c>
      <c r="G282" s="4">
        <f t="shared" si="30"/>
        <v>0</v>
      </c>
      <c r="H282" s="4">
        <f t="shared" si="28"/>
        <v>0</v>
      </c>
      <c r="I282" s="4">
        <f t="shared" si="31"/>
        <v>0</v>
      </c>
      <c r="J282" s="4">
        <f t="shared" si="34"/>
        <v>0</v>
      </c>
    </row>
    <row r="283" spans="1:10" x14ac:dyDescent="0.25">
      <c r="A283" s="15">
        <f t="shared" si="32"/>
        <v>50284</v>
      </c>
      <c r="B283">
        <f t="shared" si="29"/>
        <v>24</v>
      </c>
      <c r="C283">
        <v>282</v>
      </c>
      <c r="D283" s="4">
        <f t="shared" si="33"/>
        <v>0</v>
      </c>
      <c r="E283" s="4">
        <f>IF(ISNA(VLOOKUP(A283,'Extra aflossing'!A:F,3,0)),0,VLOOKUP(A283,'Extra aflossing'!A:F,3,0))</f>
        <v>0</v>
      </c>
      <c r="F283" s="4">
        <f>J282*Invoer!$B$11/12</f>
        <v>0</v>
      </c>
      <c r="G283" s="4">
        <f t="shared" si="30"/>
        <v>0</v>
      </c>
      <c r="H283" s="4">
        <f t="shared" si="28"/>
        <v>0</v>
      </c>
      <c r="I283" s="4">
        <f t="shared" si="31"/>
        <v>0</v>
      </c>
      <c r="J283" s="4">
        <f t="shared" si="34"/>
        <v>0</v>
      </c>
    </row>
    <row r="284" spans="1:10" x14ac:dyDescent="0.25">
      <c r="A284" s="15">
        <f t="shared" si="32"/>
        <v>50314</v>
      </c>
      <c r="B284">
        <f t="shared" si="29"/>
        <v>24</v>
      </c>
      <c r="C284">
        <v>283</v>
      </c>
      <c r="D284" s="4">
        <f t="shared" si="33"/>
        <v>0</v>
      </c>
      <c r="E284" s="4">
        <f>IF(ISNA(VLOOKUP(A284,'Extra aflossing'!A:F,3,0)),0,VLOOKUP(A284,'Extra aflossing'!A:F,3,0))</f>
        <v>0</v>
      </c>
      <c r="F284" s="4">
        <f>J283*Invoer!$B$11/12</f>
        <v>0</v>
      </c>
      <c r="G284" s="4">
        <f t="shared" si="30"/>
        <v>0</v>
      </c>
      <c r="H284" s="4">
        <f t="shared" si="28"/>
        <v>0</v>
      </c>
      <c r="I284" s="4">
        <f t="shared" si="31"/>
        <v>0</v>
      </c>
      <c r="J284" s="4">
        <f t="shared" si="34"/>
        <v>0</v>
      </c>
    </row>
    <row r="285" spans="1:10" x14ac:dyDescent="0.25">
      <c r="A285" s="15">
        <f t="shared" si="32"/>
        <v>50345</v>
      </c>
      <c r="B285">
        <f t="shared" si="29"/>
        <v>24</v>
      </c>
      <c r="C285">
        <v>284</v>
      </c>
      <c r="D285" s="4">
        <f t="shared" si="33"/>
        <v>0</v>
      </c>
      <c r="E285" s="4">
        <f>IF(ISNA(VLOOKUP(A285,'Extra aflossing'!A:F,3,0)),0,VLOOKUP(A285,'Extra aflossing'!A:F,3,0))</f>
        <v>0</v>
      </c>
      <c r="F285" s="4">
        <f>J284*Invoer!$B$11/12</f>
        <v>0</v>
      </c>
      <c r="G285" s="4">
        <f t="shared" si="30"/>
        <v>0</v>
      </c>
      <c r="H285" s="4">
        <f t="shared" si="28"/>
        <v>0</v>
      </c>
      <c r="I285" s="4">
        <f t="shared" si="31"/>
        <v>0</v>
      </c>
      <c r="J285" s="4">
        <f t="shared" si="34"/>
        <v>0</v>
      </c>
    </row>
    <row r="286" spans="1:10" x14ac:dyDescent="0.25">
      <c r="A286" s="15">
        <f t="shared" si="32"/>
        <v>50375</v>
      </c>
      <c r="B286">
        <f t="shared" si="29"/>
        <v>24</v>
      </c>
      <c r="C286">
        <v>285</v>
      </c>
      <c r="D286" s="4">
        <f t="shared" si="33"/>
        <v>0</v>
      </c>
      <c r="E286" s="4">
        <f>IF(ISNA(VLOOKUP(A286,'Extra aflossing'!A:F,3,0)),0,VLOOKUP(A286,'Extra aflossing'!A:F,3,0))</f>
        <v>0</v>
      </c>
      <c r="F286" s="4">
        <f>J285*Invoer!$B$11/12</f>
        <v>0</v>
      </c>
      <c r="G286" s="4">
        <f t="shared" si="30"/>
        <v>0</v>
      </c>
      <c r="H286" s="4">
        <f t="shared" si="28"/>
        <v>0</v>
      </c>
      <c r="I286" s="4">
        <f t="shared" si="31"/>
        <v>0</v>
      </c>
      <c r="J286" s="4">
        <f t="shared" si="34"/>
        <v>0</v>
      </c>
    </row>
    <row r="287" spans="1:10" x14ac:dyDescent="0.25">
      <c r="A287" s="15">
        <f t="shared" si="32"/>
        <v>50406</v>
      </c>
      <c r="B287">
        <f t="shared" si="29"/>
        <v>24</v>
      </c>
      <c r="C287">
        <v>286</v>
      </c>
      <c r="D287" s="4">
        <f t="shared" si="33"/>
        <v>0</v>
      </c>
      <c r="E287" s="4">
        <f>IF(ISNA(VLOOKUP(A287,'Extra aflossing'!A:F,3,0)),0,VLOOKUP(A287,'Extra aflossing'!A:F,3,0))</f>
        <v>0</v>
      </c>
      <c r="F287" s="4">
        <f>J286*Invoer!$B$11/12</f>
        <v>0</v>
      </c>
      <c r="G287" s="4">
        <f t="shared" si="30"/>
        <v>0</v>
      </c>
      <c r="H287" s="4">
        <f t="shared" si="28"/>
        <v>0</v>
      </c>
      <c r="I287" s="4">
        <f t="shared" si="31"/>
        <v>0</v>
      </c>
      <c r="J287" s="4">
        <f t="shared" si="34"/>
        <v>0</v>
      </c>
    </row>
    <row r="288" spans="1:10" x14ac:dyDescent="0.25">
      <c r="A288" s="15">
        <f t="shared" si="32"/>
        <v>50437</v>
      </c>
      <c r="B288">
        <f t="shared" si="29"/>
        <v>24</v>
      </c>
      <c r="C288">
        <v>287</v>
      </c>
      <c r="D288" s="4">
        <f t="shared" si="33"/>
        <v>0</v>
      </c>
      <c r="E288" s="4">
        <f>IF(ISNA(VLOOKUP(A288,'Extra aflossing'!A:F,3,0)),0,VLOOKUP(A288,'Extra aflossing'!A:F,3,0))</f>
        <v>0</v>
      </c>
      <c r="F288" s="4">
        <f>J287*Invoer!$B$11/12</f>
        <v>0</v>
      </c>
      <c r="G288" s="4">
        <f t="shared" si="30"/>
        <v>0</v>
      </c>
      <c r="H288" s="4">
        <f t="shared" si="28"/>
        <v>0</v>
      </c>
      <c r="I288" s="4">
        <f t="shared" si="31"/>
        <v>0</v>
      </c>
      <c r="J288" s="4">
        <f t="shared" si="34"/>
        <v>0</v>
      </c>
    </row>
    <row r="289" spans="1:10" x14ac:dyDescent="0.25">
      <c r="A289" s="15">
        <f t="shared" si="32"/>
        <v>50465</v>
      </c>
      <c r="B289">
        <f t="shared" si="29"/>
        <v>24</v>
      </c>
      <c r="C289">
        <v>288</v>
      </c>
      <c r="D289" s="4">
        <f t="shared" si="33"/>
        <v>0</v>
      </c>
      <c r="E289" s="4">
        <f>IF(ISNA(VLOOKUP(A289,'Extra aflossing'!A:F,3,0)),0,VLOOKUP(A289,'Extra aflossing'!A:F,3,0))</f>
        <v>0</v>
      </c>
      <c r="F289" s="4">
        <f>J288*Invoer!$B$11/12</f>
        <v>0</v>
      </c>
      <c r="G289" s="4">
        <f t="shared" si="30"/>
        <v>0</v>
      </c>
      <c r="H289" s="4">
        <f t="shared" si="28"/>
        <v>0</v>
      </c>
      <c r="I289" s="4">
        <f t="shared" si="31"/>
        <v>0</v>
      </c>
      <c r="J289" s="4">
        <f t="shared" si="34"/>
        <v>0</v>
      </c>
    </row>
    <row r="290" spans="1:10" x14ac:dyDescent="0.25">
      <c r="A290" s="15">
        <f t="shared" si="32"/>
        <v>50496</v>
      </c>
      <c r="B290">
        <f t="shared" si="29"/>
        <v>25</v>
      </c>
      <c r="C290">
        <v>289</v>
      </c>
      <c r="D290" s="4">
        <f t="shared" si="33"/>
        <v>0</v>
      </c>
      <c r="E290" s="4">
        <f>IF(ISNA(VLOOKUP(A290,'Extra aflossing'!A:F,3,0)),0,VLOOKUP(A290,'Extra aflossing'!A:F,3,0))</f>
        <v>0</v>
      </c>
      <c r="F290" s="4">
        <f>J289*Invoer!$B$11/12</f>
        <v>0</v>
      </c>
      <c r="G290" s="4">
        <f t="shared" si="30"/>
        <v>0</v>
      </c>
      <c r="H290" s="4">
        <f t="shared" si="28"/>
        <v>0</v>
      </c>
      <c r="I290" s="4">
        <f t="shared" si="31"/>
        <v>0</v>
      </c>
      <c r="J290" s="4">
        <f t="shared" si="34"/>
        <v>0</v>
      </c>
    </row>
    <row r="291" spans="1:10" x14ac:dyDescent="0.25">
      <c r="A291" s="15">
        <f t="shared" si="32"/>
        <v>50526</v>
      </c>
      <c r="B291">
        <f t="shared" si="29"/>
        <v>25</v>
      </c>
      <c r="C291">
        <v>290</v>
      </c>
      <c r="D291" s="4">
        <f t="shared" si="33"/>
        <v>0</v>
      </c>
      <c r="E291" s="4">
        <f>IF(ISNA(VLOOKUP(A291,'Extra aflossing'!A:F,3,0)),0,VLOOKUP(A291,'Extra aflossing'!A:F,3,0))</f>
        <v>0</v>
      </c>
      <c r="F291" s="4">
        <f>J290*Invoer!$B$11/12</f>
        <v>0</v>
      </c>
      <c r="G291" s="4">
        <f t="shared" si="30"/>
        <v>0</v>
      </c>
      <c r="H291" s="4">
        <f t="shared" si="28"/>
        <v>0</v>
      </c>
      <c r="I291" s="4">
        <f t="shared" si="31"/>
        <v>0</v>
      </c>
      <c r="J291" s="4">
        <f t="shared" si="34"/>
        <v>0</v>
      </c>
    </row>
    <row r="292" spans="1:10" x14ac:dyDescent="0.25">
      <c r="A292" s="15">
        <f t="shared" si="32"/>
        <v>50557</v>
      </c>
      <c r="B292">
        <f t="shared" si="29"/>
        <v>25</v>
      </c>
      <c r="C292">
        <v>291</v>
      </c>
      <c r="D292" s="4">
        <f t="shared" si="33"/>
        <v>0</v>
      </c>
      <c r="E292" s="4">
        <f>IF(ISNA(VLOOKUP(A292,'Extra aflossing'!A:F,3,0)),0,VLOOKUP(A292,'Extra aflossing'!A:F,3,0))</f>
        <v>0</v>
      </c>
      <c r="F292" s="4">
        <f>J291*Invoer!$B$11/12</f>
        <v>0</v>
      </c>
      <c r="G292" s="4">
        <f t="shared" si="30"/>
        <v>0</v>
      </c>
      <c r="H292" s="4">
        <f t="shared" si="28"/>
        <v>0</v>
      </c>
      <c r="I292" s="4">
        <f t="shared" si="31"/>
        <v>0</v>
      </c>
      <c r="J292" s="4">
        <f t="shared" si="34"/>
        <v>0</v>
      </c>
    </row>
    <row r="293" spans="1:10" x14ac:dyDescent="0.25">
      <c r="A293" s="15">
        <f t="shared" si="32"/>
        <v>50587</v>
      </c>
      <c r="B293">
        <f t="shared" si="29"/>
        <v>25</v>
      </c>
      <c r="C293">
        <v>292</v>
      </c>
      <c r="D293" s="4">
        <f t="shared" si="33"/>
        <v>0</v>
      </c>
      <c r="E293" s="4">
        <f>IF(ISNA(VLOOKUP(A293,'Extra aflossing'!A:F,3,0)),0,VLOOKUP(A293,'Extra aflossing'!A:F,3,0))</f>
        <v>0</v>
      </c>
      <c r="F293" s="4">
        <f>J292*Invoer!$B$11/12</f>
        <v>0</v>
      </c>
      <c r="G293" s="4">
        <f t="shared" si="30"/>
        <v>0</v>
      </c>
      <c r="H293" s="4">
        <f t="shared" si="28"/>
        <v>0</v>
      </c>
      <c r="I293" s="4">
        <f t="shared" si="31"/>
        <v>0</v>
      </c>
      <c r="J293" s="4">
        <f t="shared" si="34"/>
        <v>0</v>
      </c>
    </row>
    <row r="294" spans="1:10" x14ac:dyDescent="0.25">
      <c r="A294" s="15">
        <f t="shared" si="32"/>
        <v>50618</v>
      </c>
      <c r="B294">
        <f t="shared" si="29"/>
        <v>25</v>
      </c>
      <c r="C294">
        <v>293</v>
      </c>
      <c r="D294" s="4">
        <f t="shared" si="33"/>
        <v>0</v>
      </c>
      <c r="E294" s="4">
        <f>IF(ISNA(VLOOKUP(A294,'Extra aflossing'!A:F,3,0)),0,VLOOKUP(A294,'Extra aflossing'!A:F,3,0))</f>
        <v>0</v>
      </c>
      <c r="F294" s="4">
        <f>J293*Invoer!$B$11/12</f>
        <v>0</v>
      </c>
      <c r="G294" s="4">
        <f t="shared" si="30"/>
        <v>0</v>
      </c>
      <c r="H294" s="4">
        <f t="shared" si="28"/>
        <v>0</v>
      </c>
      <c r="I294" s="4">
        <f t="shared" si="31"/>
        <v>0</v>
      </c>
      <c r="J294" s="4">
        <f t="shared" si="34"/>
        <v>0</v>
      </c>
    </row>
    <row r="295" spans="1:10" x14ac:dyDescent="0.25">
      <c r="A295" s="15">
        <f t="shared" si="32"/>
        <v>50649</v>
      </c>
      <c r="B295">
        <f t="shared" si="29"/>
        <v>25</v>
      </c>
      <c r="C295">
        <v>294</v>
      </c>
      <c r="D295" s="4">
        <f t="shared" si="33"/>
        <v>0</v>
      </c>
      <c r="E295" s="4">
        <f>IF(ISNA(VLOOKUP(A295,'Extra aflossing'!A:F,3,0)),0,VLOOKUP(A295,'Extra aflossing'!A:F,3,0))</f>
        <v>0</v>
      </c>
      <c r="F295" s="4">
        <f>J294*Invoer!$B$11/12</f>
        <v>0</v>
      </c>
      <c r="G295" s="4">
        <f t="shared" si="30"/>
        <v>0</v>
      </c>
      <c r="H295" s="4">
        <f t="shared" si="28"/>
        <v>0</v>
      </c>
      <c r="I295" s="4">
        <f t="shared" si="31"/>
        <v>0</v>
      </c>
      <c r="J295" s="4">
        <f t="shared" si="34"/>
        <v>0</v>
      </c>
    </row>
    <row r="296" spans="1:10" x14ac:dyDescent="0.25">
      <c r="A296" s="15">
        <f t="shared" si="32"/>
        <v>50679</v>
      </c>
      <c r="B296">
        <f t="shared" si="29"/>
        <v>25</v>
      </c>
      <c r="C296">
        <v>295</v>
      </c>
      <c r="D296" s="4">
        <f t="shared" si="33"/>
        <v>0</v>
      </c>
      <c r="E296" s="4">
        <f>IF(ISNA(VLOOKUP(A296,'Extra aflossing'!A:F,3,0)),0,VLOOKUP(A296,'Extra aflossing'!A:F,3,0))</f>
        <v>0</v>
      </c>
      <c r="F296" s="4">
        <f>J295*Invoer!$B$11/12</f>
        <v>0</v>
      </c>
      <c r="G296" s="4">
        <f t="shared" si="30"/>
        <v>0</v>
      </c>
      <c r="H296" s="4">
        <f t="shared" si="28"/>
        <v>0</v>
      </c>
      <c r="I296" s="4">
        <f t="shared" si="31"/>
        <v>0</v>
      </c>
      <c r="J296" s="4">
        <f t="shared" si="34"/>
        <v>0</v>
      </c>
    </row>
    <row r="297" spans="1:10" x14ac:dyDescent="0.25">
      <c r="A297" s="15">
        <f t="shared" si="32"/>
        <v>50710</v>
      </c>
      <c r="B297">
        <f t="shared" si="29"/>
        <v>25</v>
      </c>
      <c r="C297">
        <v>296</v>
      </c>
      <c r="D297" s="4">
        <f t="shared" si="33"/>
        <v>0</v>
      </c>
      <c r="E297" s="4">
        <f>IF(ISNA(VLOOKUP(A297,'Extra aflossing'!A:F,3,0)),0,VLOOKUP(A297,'Extra aflossing'!A:F,3,0))</f>
        <v>0</v>
      </c>
      <c r="F297" s="4">
        <f>J296*Invoer!$B$11/12</f>
        <v>0</v>
      </c>
      <c r="G297" s="4">
        <f t="shared" si="30"/>
        <v>0</v>
      </c>
      <c r="H297" s="4">
        <f t="shared" si="28"/>
        <v>0</v>
      </c>
      <c r="I297" s="4">
        <f t="shared" si="31"/>
        <v>0</v>
      </c>
      <c r="J297" s="4">
        <f t="shared" si="34"/>
        <v>0</v>
      </c>
    </row>
    <row r="298" spans="1:10" x14ac:dyDescent="0.25">
      <c r="A298" s="15">
        <f t="shared" si="32"/>
        <v>50740</v>
      </c>
      <c r="B298">
        <f t="shared" si="29"/>
        <v>25</v>
      </c>
      <c r="C298">
        <v>297</v>
      </c>
      <c r="D298" s="4">
        <f t="shared" si="33"/>
        <v>0</v>
      </c>
      <c r="E298" s="4">
        <f>IF(ISNA(VLOOKUP(A298,'Extra aflossing'!A:F,3,0)),0,VLOOKUP(A298,'Extra aflossing'!A:F,3,0))</f>
        <v>0</v>
      </c>
      <c r="F298" s="4">
        <f>J297*Invoer!$B$11/12</f>
        <v>0</v>
      </c>
      <c r="G298" s="4">
        <f t="shared" si="30"/>
        <v>0</v>
      </c>
      <c r="H298" s="4">
        <f t="shared" si="28"/>
        <v>0</v>
      </c>
      <c r="I298" s="4">
        <f t="shared" si="31"/>
        <v>0</v>
      </c>
      <c r="J298" s="4">
        <f t="shared" si="34"/>
        <v>0</v>
      </c>
    </row>
    <row r="299" spans="1:10" x14ac:dyDescent="0.25">
      <c r="A299" s="15">
        <f t="shared" si="32"/>
        <v>50771</v>
      </c>
      <c r="B299">
        <f t="shared" si="29"/>
        <v>25</v>
      </c>
      <c r="C299">
        <v>298</v>
      </c>
      <c r="D299" s="4">
        <f t="shared" si="33"/>
        <v>0</v>
      </c>
      <c r="E299" s="4">
        <f>IF(ISNA(VLOOKUP(A299,'Extra aflossing'!A:F,3,0)),0,VLOOKUP(A299,'Extra aflossing'!A:F,3,0))</f>
        <v>0</v>
      </c>
      <c r="F299" s="4">
        <f>J298*Invoer!$B$11/12</f>
        <v>0</v>
      </c>
      <c r="G299" s="4">
        <f t="shared" si="30"/>
        <v>0</v>
      </c>
      <c r="H299" s="4">
        <f t="shared" si="28"/>
        <v>0</v>
      </c>
      <c r="I299" s="4">
        <f t="shared" si="31"/>
        <v>0</v>
      </c>
      <c r="J299" s="4">
        <f t="shared" si="34"/>
        <v>0</v>
      </c>
    </row>
    <row r="300" spans="1:10" x14ac:dyDescent="0.25">
      <c r="A300" s="15">
        <f t="shared" si="32"/>
        <v>50802</v>
      </c>
      <c r="B300">
        <f t="shared" si="29"/>
        <v>25</v>
      </c>
      <c r="C300">
        <v>299</v>
      </c>
      <c r="D300" s="4">
        <f t="shared" si="33"/>
        <v>0</v>
      </c>
      <c r="E300" s="4">
        <f>IF(ISNA(VLOOKUP(A300,'Extra aflossing'!A:F,3,0)),0,VLOOKUP(A300,'Extra aflossing'!A:F,3,0))</f>
        <v>0</v>
      </c>
      <c r="F300" s="4">
        <f>J299*Invoer!$B$11/12</f>
        <v>0</v>
      </c>
      <c r="G300" s="4">
        <f t="shared" si="30"/>
        <v>0</v>
      </c>
      <c r="H300" s="4">
        <f t="shared" si="28"/>
        <v>0</v>
      </c>
      <c r="I300" s="4">
        <f t="shared" si="31"/>
        <v>0</v>
      </c>
      <c r="J300" s="4">
        <f t="shared" si="34"/>
        <v>0</v>
      </c>
    </row>
    <row r="301" spans="1:10" x14ac:dyDescent="0.25">
      <c r="A301" s="15">
        <f t="shared" si="32"/>
        <v>50830</v>
      </c>
      <c r="B301">
        <f t="shared" si="29"/>
        <v>25</v>
      </c>
      <c r="C301">
        <v>300</v>
      </c>
      <c r="D301" s="4">
        <f t="shared" si="33"/>
        <v>0</v>
      </c>
      <c r="E301" s="4">
        <f>IF(ISNA(VLOOKUP(A301,'Extra aflossing'!A:F,3,0)),0,VLOOKUP(A301,'Extra aflossing'!A:F,3,0))</f>
        <v>0</v>
      </c>
      <c r="F301" s="4">
        <f>J300*Invoer!$B$12/12</f>
        <v>0</v>
      </c>
      <c r="G301" s="4">
        <f t="shared" si="30"/>
        <v>0</v>
      </c>
      <c r="H301" s="4">
        <f t="shared" si="28"/>
        <v>0</v>
      </c>
      <c r="I301" s="4">
        <f t="shared" si="31"/>
        <v>0</v>
      </c>
      <c r="J301" s="4">
        <f t="shared" si="34"/>
        <v>0</v>
      </c>
    </row>
    <row r="302" spans="1:10" x14ac:dyDescent="0.25">
      <c r="A302" s="15">
        <f t="shared" si="32"/>
        <v>50861</v>
      </c>
      <c r="B302">
        <f t="shared" si="29"/>
        <v>26</v>
      </c>
      <c r="C302">
        <v>301</v>
      </c>
      <c r="D302" s="4">
        <f t="shared" si="33"/>
        <v>0</v>
      </c>
      <c r="E302" s="4">
        <f>IF(ISNA(VLOOKUP(A302,'Extra aflossing'!A:F,3,0)),0,VLOOKUP(A302,'Extra aflossing'!A:F,3,0))</f>
        <v>0</v>
      </c>
      <c r="F302" s="4">
        <f>J301*Invoer!$B$12/12</f>
        <v>0</v>
      </c>
      <c r="G302" s="4">
        <f t="shared" si="30"/>
        <v>0</v>
      </c>
      <c r="H302" s="4">
        <f t="shared" si="28"/>
        <v>0</v>
      </c>
      <c r="I302" s="4">
        <f t="shared" si="31"/>
        <v>0</v>
      </c>
      <c r="J302" s="4">
        <f t="shared" si="34"/>
        <v>0</v>
      </c>
    </row>
    <row r="303" spans="1:10" x14ac:dyDescent="0.25">
      <c r="A303" s="15">
        <f t="shared" si="32"/>
        <v>50891</v>
      </c>
      <c r="B303">
        <f t="shared" si="29"/>
        <v>26</v>
      </c>
      <c r="C303">
        <v>302</v>
      </c>
      <c r="D303" s="4">
        <f t="shared" si="33"/>
        <v>0</v>
      </c>
      <c r="E303" s="4">
        <f>IF(ISNA(VLOOKUP(A303,'Extra aflossing'!A:F,3,0)),0,VLOOKUP(A303,'Extra aflossing'!A:F,3,0))</f>
        <v>0</v>
      </c>
      <c r="F303" s="4">
        <f>J302*Invoer!$B$12/12</f>
        <v>0</v>
      </c>
      <c r="G303" s="4">
        <f t="shared" si="30"/>
        <v>0</v>
      </c>
      <c r="H303" s="4">
        <f t="shared" si="28"/>
        <v>0</v>
      </c>
      <c r="I303" s="4">
        <f t="shared" si="31"/>
        <v>0</v>
      </c>
      <c r="J303" s="4">
        <f t="shared" si="34"/>
        <v>0</v>
      </c>
    </row>
    <row r="304" spans="1:10" x14ac:dyDescent="0.25">
      <c r="A304" s="15">
        <f t="shared" si="32"/>
        <v>50922</v>
      </c>
      <c r="B304">
        <f t="shared" si="29"/>
        <v>26</v>
      </c>
      <c r="C304">
        <v>303</v>
      </c>
      <c r="D304" s="4">
        <f t="shared" si="33"/>
        <v>0</v>
      </c>
      <c r="E304" s="4">
        <f>IF(ISNA(VLOOKUP(A304,'Extra aflossing'!A:F,3,0)),0,VLOOKUP(A304,'Extra aflossing'!A:F,3,0))</f>
        <v>0</v>
      </c>
      <c r="F304" s="4">
        <f>J303*Invoer!$B$12/12</f>
        <v>0</v>
      </c>
      <c r="G304" s="4">
        <f t="shared" si="30"/>
        <v>0</v>
      </c>
      <c r="H304" s="4">
        <f t="shared" si="28"/>
        <v>0</v>
      </c>
      <c r="I304" s="4">
        <f t="shared" si="31"/>
        <v>0</v>
      </c>
      <c r="J304" s="4">
        <f t="shared" si="34"/>
        <v>0</v>
      </c>
    </row>
    <row r="305" spans="1:10" x14ac:dyDescent="0.25">
      <c r="A305" s="15">
        <f t="shared" si="32"/>
        <v>50952</v>
      </c>
      <c r="B305">
        <f t="shared" si="29"/>
        <v>26</v>
      </c>
      <c r="C305">
        <v>304</v>
      </c>
      <c r="D305" s="4">
        <f t="shared" si="33"/>
        <v>0</v>
      </c>
      <c r="E305" s="4">
        <f>IF(ISNA(VLOOKUP(A305,'Extra aflossing'!A:F,3,0)),0,VLOOKUP(A305,'Extra aflossing'!A:F,3,0))</f>
        <v>0</v>
      </c>
      <c r="F305" s="4">
        <f>J304*Invoer!$B$12/12</f>
        <v>0</v>
      </c>
      <c r="G305" s="4">
        <f t="shared" si="30"/>
        <v>0</v>
      </c>
      <c r="H305" s="4">
        <f t="shared" si="28"/>
        <v>0</v>
      </c>
      <c r="I305" s="4">
        <f t="shared" si="31"/>
        <v>0</v>
      </c>
      <c r="J305" s="4">
        <f t="shared" si="34"/>
        <v>0</v>
      </c>
    </row>
    <row r="306" spans="1:10" x14ac:dyDescent="0.25">
      <c r="A306" s="15">
        <f t="shared" si="32"/>
        <v>50983</v>
      </c>
      <c r="B306">
        <f t="shared" si="29"/>
        <v>26</v>
      </c>
      <c r="C306">
        <v>305</v>
      </c>
      <c r="D306" s="4">
        <f t="shared" si="33"/>
        <v>0</v>
      </c>
      <c r="E306" s="4">
        <f>IF(ISNA(VLOOKUP(A306,'Extra aflossing'!A:F,3,0)),0,VLOOKUP(A306,'Extra aflossing'!A:F,3,0))</f>
        <v>0</v>
      </c>
      <c r="F306" s="4">
        <f>J305*Invoer!$B$12/12</f>
        <v>0</v>
      </c>
      <c r="G306" s="4">
        <f t="shared" si="30"/>
        <v>0</v>
      </c>
      <c r="H306" s="4">
        <f t="shared" si="28"/>
        <v>0</v>
      </c>
      <c r="I306" s="4">
        <f t="shared" si="31"/>
        <v>0</v>
      </c>
      <c r="J306" s="4">
        <f t="shared" si="34"/>
        <v>0</v>
      </c>
    </row>
    <row r="307" spans="1:10" x14ac:dyDescent="0.25">
      <c r="A307" s="15">
        <f t="shared" si="32"/>
        <v>51014</v>
      </c>
      <c r="B307">
        <f t="shared" si="29"/>
        <v>26</v>
      </c>
      <c r="C307">
        <v>306</v>
      </c>
      <c r="D307" s="4">
        <f t="shared" si="33"/>
        <v>0</v>
      </c>
      <c r="E307" s="4">
        <f>IF(ISNA(VLOOKUP(A307,'Extra aflossing'!A:F,3,0)),0,VLOOKUP(A307,'Extra aflossing'!A:F,3,0))</f>
        <v>0</v>
      </c>
      <c r="F307" s="4">
        <f>J306*Invoer!$B$12/12</f>
        <v>0</v>
      </c>
      <c r="G307" s="4">
        <f t="shared" si="30"/>
        <v>0</v>
      </c>
      <c r="H307" s="4">
        <f t="shared" si="28"/>
        <v>0</v>
      </c>
      <c r="I307" s="4">
        <f t="shared" si="31"/>
        <v>0</v>
      </c>
      <c r="J307" s="4">
        <f t="shared" si="34"/>
        <v>0</v>
      </c>
    </row>
    <row r="308" spans="1:10" x14ac:dyDescent="0.25">
      <c r="A308" s="15">
        <f t="shared" si="32"/>
        <v>51044</v>
      </c>
      <c r="B308">
        <f t="shared" si="29"/>
        <v>26</v>
      </c>
      <c r="C308">
        <v>307</v>
      </c>
      <c r="D308" s="4">
        <f t="shared" si="33"/>
        <v>0</v>
      </c>
      <c r="E308" s="4">
        <f>IF(ISNA(VLOOKUP(A308,'Extra aflossing'!A:F,3,0)),0,VLOOKUP(A308,'Extra aflossing'!A:F,3,0))</f>
        <v>0</v>
      </c>
      <c r="F308" s="4">
        <f>J307*Invoer!$B$12/12</f>
        <v>0</v>
      </c>
      <c r="G308" s="4">
        <f t="shared" si="30"/>
        <v>0</v>
      </c>
      <c r="H308" s="4">
        <f t="shared" si="28"/>
        <v>0</v>
      </c>
      <c r="I308" s="4">
        <f t="shared" si="31"/>
        <v>0</v>
      </c>
      <c r="J308" s="4">
        <f t="shared" si="34"/>
        <v>0</v>
      </c>
    </row>
    <row r="309" spans="1:10" x14ac:dyDescent="0.25">
      <c r="A309" s="15">
        <f t="shared" si="32"/>
        <v>51075</v>
      </c>
      <c r="B309">
        <f t="shared" si="29"/>
        <v>26</v>
      </c>
      <c r="C309">
        <v>308</v>
      </c>
      <c r="D309" s="4">
        <f t="shared" si="33"/>
        <v>0</v>
      </c>
      <c r="E309" s="4">
        <f>IF(ISNA(VLOOKUP(A309,'Extra aflossing'!A:F,3,0)),0,VLOOKUP(A309,'Extra aflossing'!A:F,3,0))</f>
        <v>0</v>
      </c>
      <c r="F309" s="4">
        <f>J308*Invoer!$B$12/12</f>
        <v>0</v>
      </c>
      <c r="G309" s="4">
        <f t="shared" si="30"/>
        <v>0</v>
      </c>
      <c r="H309" s="4">
        <f t="shared" si="28"/>
        <v>0</v>
      </c>
      <c r="I309" s="4">
        <f t="shared" si="31"/>
        <v>0</v>
      </c>
      <c r="J309" s="4">
        <f t="shared" si="34"/>
        <v>0</v>
      </c>
    </row>
    <row r="310" spans="1:10" x14ac:dyDescent="0.25">
      <c r="A310" s="15">
        <f t="shared" si="32"/>
        <v>51105</v>
      </c>
      <c r="B310">
        <f t="shared" si="29"/>
        <v>26</v>
      </c>
      <c r="C310">
        <v>309</v>
      </c>
      <c r="D310" s="4">
        <f t="shared" si="33"/>
        <v>0</v>
      </c>
      <c r="E310" s="4">
        <f>IF(ISNA(VLOOKUP(A310,'Extra aflossing'!A:F,3,0)),0,VLOOKUP(A310,'Extra aflossing'!A:F,3,0))</f>
        <v>0</v>
      </c>
      <c r="F310" s="4">
        <f>J309*Invoer!$B$12/12</f>
        <v>0</v>
      </c>
      <c r="G310" s="4">
        <f t="shared" si="30"/>
        <v>0</v>
      </c>
      <c r="H310" s="4">
        <f t="shared" si="28"/>
        <v>0</v>
      </c>
      <c r="I310" s="4">
        <f t="shared" si="31"/>
        <v>0</v>
      </c>
      <c r="J310" s="4">
        <f t="shared" si="34"/>
        <v>0</v>
      </c>
    </row>
    <row r="311" spans="1:10" x14ac:dyDescent="0.25">
      <c r="A311" s="15">
        <f t="shared" si="32"/>
        <v>51136</v>
      </c>
      <c r="B311">
        <f t="shared" si="29"/>
        <v>26</v>
      </c>
      <c r="C311">
        <v>310</v>
      </c>
      <c r="D311" s="4">
        <f t="shared" si="33"/>
        <v>0</v>
      </c>
      <c r="E311" s="4">
        <f>IF(ISNA(VLOOKUP(A311,'Extra aflossing'!A:F,3,0)),0,VLOOKUP(A311,'Extra aflossing'!A:F,3,0))</f>
        <v>0</v>
      </c>
      <c r="F311" s="4">
        <f>J310*Invoer!$B$12/12</f>
        <v>0</v>
      </c>
      <c r="G311" s="4">
        <f t="shared" si="30"/>
        <v>0</v>
      </c>
      <c r="H311" s="4">
        <f t="shared" si="28"/>
        <v>0</v>
      </c>
      <c r="I311" s="4">
        <f t="shared" si="31"/>
        <v>0</v>
      </c>
      <c r="J311" s="4">
        <f t="shared" si="34"/>
        <v>0</v>
      </c>
    </row>
    <row r="312" spans="1:10" x14ac:dyDescent="0.25">
      <c r="A312" s="15">
        <f t="shared" si="32"/>
        <v>51167</v>
      </c>
      <c r="B312">
        <f t="shared" si="29"/>
        <v>26</v>
      </c>
      <c r="C312">
        <v>311</v>
      </c>
      <c r="D312" s="4">
        <f t="shared" si="33"/>
        <v>0</v>
      </c>
      <c r="E312" s="4">
        <f>IF(ISNA(VLOOKUP(A312,'Extra aflossing'!A:F,3,0)),0,VLOOKUP(A312,'Extra aflossing'!A:F,3,0))</f>
        <v>0</v>
      </c>
      <c r="F312" s="4">
        <f>J311*Invoer!$B$12/12</f>
        <v>0</v>
      </c>
      <c r="G312" s="4">
        <f t="shared" si="30"/>
        <v>0</v>
      </c>
      <c r="H312" s="4">
        <f t="shared" si="28"/>
        <v>0</v>
      </c>
      <c r="I312" s="4">
        <f t="shared" si="31"/>
        <v>0</v>
      </c>
      <c r="J312" s="4">
        <f t="shared" si="34"/>
        <v>0</v>
      </c>
    </row>
    <row r="313" spans="1:10" x14ac:dyDescent="0.25">
      <c r="A313" s="15">
        <f t="shared" si="32"/>
        <v>51196</v>
      </c>
      <c r="B313">
        <f t="shared" si="29"/>
        <v>26</v>
      </c>
      <c r="C313">
        <v>312</v>
      </c>
      <c r="D313" s="4">
        <f t="shared" si="33"/>
        <v>0</v>
      </c>
      <c r="E313" s="4">
        <f>IF(ISNA(VLOOKUP(A313,'Extra aflossing'!A:F,3,0)),0,VLOOKUP(A313,'Extra aflossing'!A:F,3,0))</f>
        <v>0</v>
      </c>
      <c r="F313" s="4">
        <f>J312*Invoer!$B$12/12</f>
        <v>0</v>
      </c>
      <c r="G313" s="4">
        <f t="shared" si="30"/>
        <v>0</v>
      </c>
      <c r="H313" s="4">
        <f t="shared" si="28"/>
        <v>0</v>
      </c>
      <c r="I313" s="4">
        <f t="shared" si="31"/>
        <v>0</v>
      </c>
      <c r="J313" s="4">
        <f t="shared" si="34"/>
        <v>0</v>
      </c>
    </row>
    <row r="314" spans="1:10" x14ac:dyDescent="0.25">
      <c r="A314" s="15">
        <f t="shared" si="32"/>
        <v>51227</v>
      </c>
      <c r="B314">
        <f t="shared" si="29"/>
        <v>27</v>
      </c>
      <c r="C314">
        <v>313</v>
      </c>
      <c r="D314" s="4">
        <f t="shared" si="33"/>
        <v>0</v>
      </c>
      <c r="E314" s="4">
        <f>IF(ISNA(VLOOKUP(A314,'Extra aflossing'!A:F,3,0)),0,VLOOKUP(A314,'Extra aflossing'!A:F,3,0))</f>
        <v>0</v>
      </c>
      <c r="F314" s="4">
        <f>J313*Invoer!$B$12/12</f>
        <v>0</v>
      </c>
      <c r="G314" s="4">
        <f t="shared" si="30"/>
        <v>0</v>
      </c>
      <c r="H314" s="4">
        <f t="shared" si="28"/>
        <v>0</v>
      </c>
      <c r="I314" s="4">
        <f t="shared" si="31"/>
        <v>0</v>
      </c>
      <c r="J314" s="4">
        <f t="shared" si="34"/>
        <v>0</v>
      </c>
    </row>
    <row r="315" spans="1:10" x14ac:dyDescent="0.25">
      <c r="A315" s="15">
        <f t="shared" si="32"/>
        <v>51257</v>
      </c>
      <c r="B315">
        <f t="shared" si="29"/>
        <v>27</v>
      </c>
      <c r="C315">
        <v>314</v>
      </c>
      <c r="D315" s="4">
        <f t="shared" si="33"/>
        <v>0</v>
      </c>
      <c r="E315" s="4">
        <f>IF(ISNA(VLOOKUP(A315,'Extra aflossing'!A:F,3,0)),0,VLOOKUP(A315,'Extra aflossing'!A:F,3,0))</f>
        <v>0</v>
      </c>
      <c r="F315" s="4">
        <f>J314*Invoer!$B$12/12</f>
        <v>0</v>
      </c>
      <c r="G315" s="4">
        <f t="shared" si="30"/>
        <v>0</v>
      </c>
      <c r="H315" s="4">
        <f t="shared" si="28"/>
        <v>0</v>
      </c>
      <c r="I315" s="4">
        <f t="shared" si="31"/>
        <v>0</v>
      </c>
      <c r="J315" s="4">
        <f t="shared" si="34"/>
        <v>0</v>
      </c>
    </row>
    <row r="316" spans="1:10" x14ac:dyDescent="0.25">
      <c r="A316" s="15">
        <f t="shared" si="32"/>
        <v>51288</v>
      </c>
      <c r="B316">
        <f t="shared" si="29"/>
        <v>27</v>
      </c>
      <c r="C316">
        <v>315</v>
      </c>
      <c r="D316" s="4">
        <f t="shared" si="33"/>
        <v>0</v>
      </c>
      <c r="E316" s="4">
        <f>IF(ISNA(VLOOKUP(A316,'Extra aflossing'!A:F,3,0)),0,VLOOKUP(A316,'Extra aflossing'!A:F,3,0))</f>
        <v>0</v>
      </c>
      <c r="F316" s="4">
        <f>J315*Invoer!$B$12/12</f>
        <v>0</v>
      </c>
      <c r="G316" s="4">
        <f t="shared" si="30"/>
        <v>0</v>
      </c>
      <c r="H316" s="4">
        <f t="shared" si="28"/>
        <v>0</v>
      </c>
      <c r="I316" s="4">
        <f t="shared" si="31"/>
        <v>0</v>
      </c>
      <c r="J316" s="4">
        <f t="shared" si="34"/>
        <v>0</v>
      </c>
    </row>
    <row r="317" spans="1:10" x14ac:dyDescent="0.25">
      <c r="A317" s="15">
        <f t="shared" si="32"/>
        <v>51318</v>
      </c>
      <c r="B317">
        <f t="shared" si="29"/>
        <v>27</v>
      </c>
      <c r="C317">
        <v>316</v>
      </c>
      <c r="D317" s="4">
        <f t="shared" si="33"/>
        <v>0</v>
      </c>
      <c r="E317" s="4">
        <f>IF(ISNA(VLOOKUP(A317,'Extra aflossing'!A:F,3,0)),0,VLOOKUP(A317,'Extra aflossing'!A:F,3,0))</f>
        <v>0</v>
      </c>
      <c r="F317" s="4">
        <f>J316*Invoer!$B$12/12</f>
        <v>0</v>
      </c>
      <c r="G317" s="4">
        <f t="shared" si="30"/>
        <v>0</v>
      </c>
      <c r="H317" s="4">
        <f t="shared" si="28"/>
        <v>0</v>
      </c>
      <c r="I317" s="4">
        <f t="shared" si="31"/>
        <v>0</v>
      </c>
      <c r="J317" s="4">
        <f t="shared" si="34"/>
        <v>0</v>
      </c>
    </row>
    <row r="318" spans="1:10" x14ac:dyDescent="0.25">
      <c r="A318" s="15">
        <f t="shared" si="32"/>
        <v>51349</v>
      </c>
      <c r="B318">
        <f t="shared" si="29"/>
        <v>27</v>
      </c>
      <c r="C318">
        <v>317</v>
      </c>
      <c r="D318" s="4">
        <f t="shared" si="33"/>
        <v>0</v>
      </c>
      <c r="E318" s="4">
        <f>IF(ISNA(VLOOKUP(A318,'Extra aflossing'!A:F,3,0)),0,VLOOKUP(A318,'Extra aflossing'!A:F,3,0))</f>
        <v>0</v>
      </c>
      <c r="F318" s="4">
        <f>J317*Invoer!$B$12/12</f>
        <v>0</v>
      </c>
      <c r="G318" s="4">
        <f t="shared" si="30"/>
        <v>0</v>
      </c>
      <c r="H318" s="4">
        <f t="shared" si="28"/>
        <v>0</v>
      </c>
      <c r="I318" s="4">
        <f t="shared" si="31"/>
        <v>0</v>
      </c>
      <c r="J318" s="4">
        <f t="shared" si="34"/>
        <v>0</v>
      </c>
    </row>
    <row r="319" spans="1:10" x14ac:dyDescent="0.25">
      <c r="A319" s="15">
        <f t="shared" si="32"/>
        <v>51380</v>
      </c>
      <c r="B319">
        <f t="shared" si="29"/>
        <v>27</v>
      </c>
      <c r="C319">
        <v>318</v>
      </c>
      <c r="D319" s="4">
        <f t="shared" si="33"/>
        <v>0</v>
      </c>
      <c r="E319" s="4">
        <f>IF(ISNA(VLOOKUP(A319,'Extra aflossing'!A:F,3,0)),0,VLOOKUP(A319,'Extra aflossing'!A:F,3,0))</f>
        <v>0</v>
      </c>
      <c r="F319" s="4">
        <f>J318*Invoer!$B$12/12</f>
        <v>0</v>
      </c>
      <c r="G319" s="4">
        <f t="shared" si="30"/>
        <v>0</v>
      </c>
      <c r="H319" s="4">
        <f t="shared" si="28"/>
        <v>0</v>
      </c>
      <c r="I319" s="4">
        <f t="shared" si="31"/>
        <v>0</v>
      </c>
      <c r="J319" s="4">
        <f t="shared" si="34"/>
        <v>0</v>
      </c>
    </row>
    <row r="320" spans="1:10" x14ac:dyDescent="0.25">
      <c r="A320" s="15">
        <f t="shared" si="32"/>
        <v>51410</v>
      </c>
      <c r="B320">
        <f t="shared" si="29"/>
        <v>27</v>
      </c>
      <c r="C320">
        <v>319</v>
      </c>
      <c r="D320" s="4">
        <f t="shared" si="33"/>
        <v>0</v>
      </c>
      <c r="E320" s="4">
        <f>IF(ISNA(VLOOKUP(A320,'Extra aflossing'!A:F,3,0)),0,VLOOKUP(A320,'Extra aflossing'!A:F,3,0))</f>
        <v>0</v>
      </c>
      <c r="F320" s="4">
        <f>J319*Invoer!$B$12/12</f>
        <v>0</v>
      </c>
      <c r="G320" s="4">
        <f t="shared" si="30"/>
        <v>0</v>
      </c>
      <c r="H320" s="4">
        <f t="shared" si="28"/>
        <v>0</v>
      </c>
      <c r="I320" s="4">
        <f t="shared" si="31"/>
        <v>0</v>
      </c>
      <c r="J320" s="4">
        <f t="shared" si="34"/>
        <v>0</v>
      </c>
    </row>
    <row r="321" spans="1:10" x14ac:dyDescent="0.25">
      <c r="A321" s="15">
        <f t="shared" si="32"/>
        <v>51441</v>
      </c>
      <c r="B321">
        <f t="shared" si="29"/>
        <v>27</v>
      </c>
      <c r="C321">
        <v>320</v>
      </c>
      <c r="D321" s="4">
        <f t="shared" si="33"/>
        <v>0</v>
      </c>
      <c r="E321" s="4">
        <f>IF(ISNA(VLOOKUP(A321,'Extra aflossing'!A:F,3,0)),0,VLOOKUP(A321,'Extra aflossing'!A:F,3,0))</f>
        <v>0</v>
      </c>
      <c r="F321" s="4">
        <f>J320*Invoer!$B$12/12</f>
        <v>0</v>
      </c>
      <c r="G321" s="4">
        <f t="shared" si="30"/>
        <v>0</v>
      </c>
      <c r="H321" s="4">
        <f t="shared" si="28"/>
        <v>0</v>
      </c>
      <c r="I321" s="4">
        <f t="shared" si="31"/>
        <v>0</v>
      </c>
      <c r="J321" s="4">
        <f t="shared" si="34"/>
        <v>0</v>
      </c>
    </row>
    <row r="322" spans="1:10" x14ac:dyDescent="0.25">
      <c r="A322" s="15">
        <f t="shared" si="32"/>
        <v>51471</v>
      </c>
      <c r="B322">
        <f t="shared" si="29"/>
        <v>27</v>
      </c>
      <c r="C322">
        <v>321</v>
      </c>
      <c r="D322" s="4">
        <f t="shared" si="33"/>
        <v>0</v>
      </c>
      <c r="E322" s="4">
        <f>IF(ISNA(VLOOKUP(A322,'Extra aflossing'!A:F,3,0)),0,VLOOKUP(A322,'Extra aflossing'!A:F,3,0))</f>
        <v>0</v>
      </c>
      <c r="F322" s="4">
        <f>J321*Invoer!$B$12/12</f>
        <v>0</v>
      </c>
      <c r="G322" s="4">
        <f t="shared" si="30"/>
        <v>0</v>
      </c>
      <c r="H322" s="4">
        <f t="shared" ref="H322:H361" si="35">IF(F322-(Eigenwoningforfait/12)&lt;=0,0,(F322-(Eigenwoningforfait/12))*Belastingpercentage)</f>
        <v>0</v>
      </c>
      <c r="I322" s="4">
        <f t="shared" si="31"/>
        <v>0</v>
      </c>
      <c r="J322" s="4">
        <f t="shared" si="34"/>
        <v>0</v>
      </c>
    </row>
    <row r="323" spans="1:10" x14ac:dyDescent="0.25">
      <c r="A323" s="15">
        <f t="shared" si="32"/>
        <v>51502</v>
      </c>
      <c r="B323">
        <f t="shared" ref="B323:B361" si="36">CEILING(C323/12,1)</f>
        <v>27</v>
      </c>
      <c r="C323">
        <v>322</v>
      </c>
      <c r="D323" s="4">
        <f t="shared" si="33"/>
        <v>0</v>
      </c>
      <c r="E323" s="4">
        <f>IF(ISNA(VLOOKUP(A323,'Extra aflossing'!A:F,3,0)),0,VLOOKUP(A323,'Extra aflossing'!A:F,3,0))</f>
        <v>0</v>
      </c>
      <c r="F323" s="4">
        <f>J322*Invoer!$B$12/12</f>
        <v>0</v>
      </c>
      <c r="G323" s="4">
        <f t="shared" ref="G323:G361" si="37">SUM(D323,F323)</f>
        <v>0</v>
      </c>
      <c r="H323" s="4">
        <f t="shared" si="35"/>
        <v>0</v>
      </c>
      <c r="I323" s="4">
        <f t="shared" ref="I323:I361" si="38">G323-H323</f>
        <v>0</v>
      </c>
      <c r="J323" s="4">
        <f t="shared" si="34"/>
        <v>0</v>
      </c>
    </row>
    <row r="324" spans="1:10" x14ac:dyDescent="0.25">
      <c r="A324" s="15">
        <f t="shared" ref="A324:A361" si="39">DATE(YEAR(A323),MONTH(A323)+1,DAY(A323))</f>
        <v>51533</v>
      </c>
      <c r="B324">
        <f t="shared" si="36"/>
        <v>27</v>
      </c>
      <c r="C324">
        <v>323</v>
      </c>
      <c r="D324" s="4">
        <f t="shared" ref="D324:D361" si="40">J323/(360-C323)</f>
        <v>0</v>
      </c>
      <c r="E324" s="4">
        <f>IF(ISNA(VLOOKUP(A324,'Extra aflossing'!A:F,3,0)),0,VLOOKUP(A324,'Extra aflossing'!A:F,3,0))</f>
        <v>0</v>
      </c>
      <c r="F324" s="4">
        <f>J323*Invoer!$B$12/12</f>
        <v>0</v>
      </c>
      <c r="G324" s="4">
        <f t="shared" si="37"/>
        <v>0</v>
      </c>
      <c r="H324" s="4">
        <f t="shared" si="35"/>
        <v>0</v>
      </c>
      <c r="I324" s="4">
        <f t="shared" si="38"/>
        <v>0</v>
      </c>
      <c r="J324" s="4">
        <f t="shared" ref="J324:J361" si="41">J323-D324-E324</f>
        <v>0</v>
      </c>
    </row>
    <row r="325" spans="1:10" x14ac:dyDescent="0.25">
      <c r="A325" s="15">
        <f t="shared" si="39"/>
        <v>51561</v>
      </c>
      <c r="B325">
        <f t="shared" si="36"/>
        <v>27</v>
      </c>
      <c r="C325">
        <v>324</v>
      </c>
      <c r="D325" s="4">
        <f t="shared" si="40"/>
        <v>0</v>
      </c>
      <c r="E325" s="4">
        <f>IF(ISNA(VLOOKUP(A325,'Extra aflossing'!A:F,3,0)),0,VLOOKUP(A325,'Extra aflossing'!A:F,3,0))</f>
        <v>0</v>
      </c>
      <c r="F325" s="4">
        <f>J324*Invoer!$B$12/12</f>
        <v>0</v>
      </c>
      <c r="G325" s="4">
        <f t="shared" si="37"/>
        <v>0</v>
      </c>
      <c r="H325" s="4">
        <f t="shared" si="35"/>
        <v>0</v>
      </c>
      <c r="I325" s="4">
        <f t="shared" si="38"/>
        <v>0</v>
      </c>
      <c r="J325" s="4">
        <f t="shared" si="41"/>
        <v>0</v>
      </c>
    </row>
    <row r="326" spans="1:10" x14ac:dyDescent="0.25">
      <c r="A326" s="15">
        <f t="shared" si="39"/>
        <v>51592</v>
      </c>
      <c r="B326">
        <f t="shared" si="36"/>
        <v>28</v>
      </c>
      <c r="C326">
        <v>325</v>
      </c>
      <c r="D326" s="4">
        <f t="shared" si="40"/>
        <v>0</v>
      </c>
      <c r="E326" s="4">
        <f>IF(ISNA(VLOOKUP(A326,'Extra aflossing'!A:F,3,0)),0,VLOOKUP(A326,'Extra aflossing'!A:F,3,0))</f>
        <v>0</v>
      </c>
      <c r="F326" s="4">
        <f>J325*Invoer!$B$12/12</f>
        <v>0</v>
      </c>
      <c r="G326" s="4">
        <f t="shared" si="37"/>
        <v>0</v>
      </c>
      <c r="H326" s="4">
        <f t="shared" si="35"/>
        <v>0</v>
      </c>
      <c r="I326" s="4">
        <f t="shared" si="38"/>
        <v>0</v>
      </c>
      <c r="J326" s="4">
        <f t="shared" si="41"/>
        <v>0</v>
      </c>
    </row>
    <row r="327" spans="1:10" x14ac:dyDescent="0.25">
      <c r="A327" s="15">
        <f t="shared" si="39"/>
        <v>51622</v>
      </c>
      <c r="B327">
        <f t="shared" si="36"/>
        <v>28</v>
      </c>
      <c r="C327">
        <v>326</v>
      </c>
      <c r="D327" s="4">
        <f t="shared" si="40"/>
        <v>0</v>
      </c>
      <c r="E327" s="4">
        <f>IF(ISNA(VLOOKUP(A327,'Extra aflossing'!A:F,3,0)),0,VLOOKUP(A327,'Extra aflossing'!A:F,3,0))</f>
        <v>0</v>
      </c>
      <c r="F327" s="4">
        <f>J326*Invoer!$B$12/12</f>
        <v>0</v>
      </c>
      <c r="G327" s="4">
        <f t="shared" si="37"/>
        <v>0</v>
      </c>
      <c r="H327" s="4">
        <f t="shared" si="35"/>
        <v>0</v>
      </c>
      <c r="I327" s="4">
        <f t="shared" si="38"/>
        <v>0</v>
      </c>
      <c r="J327" s="4">
        <f t="shared" si="41"/>
        <v>0</v>
      </c>
    </row>
    <row r="328" spans="1:10" x14ac:dyDescent="0.25">
      <c r="A328" s="15">
        <f t="shared" si="39"/>
        <v>51653</v>
      </c>
      <c r="B328">
        <f t="shared" si="36"/>
        <v>28</v>
      </c>
      <c r="C328">
        <v>327</v>
      </c>
      <c r="D328" s="4">
        <f t="shared" si="40"/>
        <v>0</v>
      </c>
      <c r="E328" s="4">
        <f>IF(ISNA(VLOOKUP(A328,'Extra aflossing'!A:F,3,0)),0,VLOOKUP(A328,'Extra aflossing'!A:F,3,0))</f>
        <v>0</v>
      </c>
      <c r="F328" s="4">
        <f>J327*Invoer!$B$12/12</f>
        <v>0</v>
      </c>
      <c r="G328" s="4">
        <f t="shared" si="37"/>
        <v>0</v>
      </c>
      <c r="H328" s="4">
        <f t="shared" si="35"/>
        <v>0</v>
      </c>
      <c r="I328" s="4">
        <f t="shared" si="38"/>
        <v>0</v>
      </c>
      <c r="J328" s="4">
        <f t="shared" si="41"/>
        <v>0</v>
      </c>
    </row>
    <row r="329" spans="1:10" x14ac:dyDescent="0.25">
      <c r="A329" s="15">
        <f t="shared" si="39"/>
        <v>51683</v>
      </c>
      <c r="B329">
        <f t="shared" si="36"/>
        <v>28</v>
      </c>
      <c r="C329">
        <v>328</v>
      </c>
      <c r="D329" s="4">
        <f t="shared" si="40"/>
        <v>0</v>
      </c>
      <c r="E329" s="4">
        <f>IF(ISNA(VLOOKUP(A329,'Extra aflossing'!A:F,3,0)),0,VLOOKUP(A329,'Extra aflossing'!A:F,3,0))</f>
        <v>0</v>
      </c>
      <c r="F329" s="4">
        <f>J328*Invoer!$B$12/12</f>
        <v>0</v>
      </c>
      <c r="G329" s="4">
        <f t="shared" si="37"/>
        <v>0</v>
      </c>
      <c r="H329" s="4">
        <f t="shared" si="35"/>
        <v>0</v>
      </c>
      <c r="I329" s="4">
        <f t="shared" si="38"/>
        <v>0</v>
      </c>
      <c r="J329" s="4">
        <f t="shared" si="41"/>
        <v>0</v>
      </c>
    </row>
    <row r="330" spans="1:10" x14ac:dyDescent="0.25">
      <c r="A330" s="15">
        <f t="shared" si="39"/>
        <v>51714</v>
      </c>
      <c r="B330">
        <f t="shared" si="36"/>
        <v>28</v>
      </c>
      <c r="C330">
        <v>329</v>
      </c>
      <c r="D330" s="4">
        <f t="shared" si="40"/>
        <v>0</v>
      </c>
      <c r="E330" s="4">
        <f>IF(ISNA(VLOOKUP(A330,'Extra aflossing'!A:F,3,0)),0,VLOOKUP(A330,'Extra aflossing'!A:F,3,0))</f>
        <v>0</v>
      </c>
      <c r="F330" s="4">
        <f>J329*Invoer!$B$12/12</f>
        <v>0</v>
      </c>
      <c r="G330" s="4">
        <f t="shared" si="37"/>
        <v>0</v>
      </c>
      <c r="H330" s="4">
        <f t="shared" si="35"/>
        <v>0</v>
      </c>
      <c r="I330" s="4">
        <f t="shared" si="38"/>
        <v>0</v>
      </c>
      <c r="J330" s="4">
        <f t="shared" si="41"/>
        <v>0</v>
      </c>
    </row>
    <row r="331" spans="1:10" x14ac:dyDescent="0.25">
      <c r="A331" s="15">
        <f t="shared" si="39"/>
        <v>51745</v>
      </c>
      <c r="B331">
        <f t="shared" si="36"/>
        <v>28</v>
      </c>
      <c r="C331">
        <v>330</v>
      </c>
      <c r="D331" s="4">
        <f t="shared" si="40"/>
        <v>0</v>
      </c>
      <c r="E331" s="4">
        <f>IF(ISNA(VLOOKUP(A331,'Extra aflossing'!A:F,3,0)),0,VLOOKUP(A331,'Extra aflossing'!A:F,3,0))</f>
        <v>0</v>
      </c>
      <c r="F331" s="4">
        <f>J330*Invoer!$B$12/12</f>
        <v>0</v>
      </c>
      <c r="G331" s="4">
        <f t="shared" si="37"/>
        <v>0</v>
      </c>
      <c r="H331" s="4">
        <f t="shared" si="35"/>
        <v>0</v>
      </c>
      <c r="I331" s="4">
        <f t="shared" si="38"/>
        <v>0</v>
      </c>
      <c r="J331" s="4">
        <f t="shared" si="41"/>
        <v>0</v>
      </c>
    </row>
    <row r="332" spans="1:10" x14ac:dyDescent="0.25">
      <c r="A332" s="15">
        <f t="shared" si="39"/>
        <v>51775</v>
      </c>
      <c r="B332">
        <f t="shared" si="36"/>
        <v>28</v>
      </c>
      <c r="C332">
        <v>331</v>
      </c>
      <c r="D332" s="4">
        <f t="shared" si="40"/>
        <v>0</v>
      </c>
      <c r="E332" s="4">
        <f>IF(ISNA(VLOOKUP(A332,'Extra aflossing'!A:F,3,0)),0,VLOOKUP(A332,'Extra aflossing'!A:F,3,0))</f>
        <v>0</v>
      </c>
      <c r="F332" s="4">
        <f>J331*Invoer!$B$12/12</f>
        <v>0</v>
      </c>
      <c r="G332" s="4">
        <f t="shared" si="37"/>
        <v>0</v>
      </c>
      <c r="H332" s="4">
        <f t="shared" si="35"/>
        <v>0</v>
      </c>
      <c r="I332" s="4">
        <f t="shared" si="38"/>
        <v>0</v>
      </c>
      <c r="J332" s="4">
        <f t="shared" si="41"/>
        <v>0</v>
      </c>
    </row>
    <row r="333" spans="1:10" x14ac:dyDescent="0.25">
      <c r="A333" s="15">
        <f t="shared" si="39"/>
        <v>51806</v>
      </c>
      <c r="B333">
        <f t="shared" si="36"/>
        <v>28</v>
      </c>
      <c r="C333">
        <v>332</v>
      </c>
      <c r="D333" s="4">
        <f t="shared" si="40"/>
        <v>0</v>
      </c>
      <c r="E333" s="4">
        <f>IF(ISNA(VLOOKUP(A333,'Extra aflossing'!A:F,3,0)),0,VLOOKUP(A333,'Extra aflossing'!A:F,3,0))</f>
        <v>0</v>
      </c>
      <c r="F333" s="4">
        <f>J332*Invoer!$B$12/12</f>
        <v>0</v>
      </c>
      <c r="G333" s="4">
        <f t="shared" si="37"/>
        <v>0</v>
      </c>
      <c r="H333" s="4">
        <f t="shared" si="35"/>
        <v>0</v>
      </c>
      <c r="I333" s="4">
        <f t="shared" si="38"/>
        <v>0</v>
      </c>
      <c r="J333" s="4">
        <f t="shared" si="41"/>
        <v>0</v>
      </c>
    </row>
    <row r="334" spans="1:10" x14ac:dyDescent="0.25">
      <c r="A334" s="15">
        <f t="shared" si="39"/>
        <v>51836</v>
      </c>
      <c r="B334">
        <f t="shared" si="36"/>
        <v>28</v>
      </c>
      <c r="C334">
        <v>333</v>
      </c>
      <c r="D334" s="4">
        <f t="shared" si="40"/>
        <v>0</v>
      </c>
      <c r="E334" s="4">
        <f>IF(ISNA(VLOOKUP(A334,'Extra aflossing'!A:F,3,0)),0,VLOOKUP(A334,'Extra aflossing'!A:F,3,0))</f>
        <v>0</v>
      </c>
      <c r="F334" s="4">
        <f>J333*Invoer!$B$12/12</f>
        <v>0</v>
      </c>
      <c r="G334" s="4">
        <f t="shared" si="37"/>
        <v>0</v>
      </c>
      <c r="H334" s="4">
        <f t="shared" si="35"/>
        <v>0</v>
      </c>
      <c r="I334" s="4">
        <f t="shared" si="38"/>
        <v>0</v>
      </c>
      <c r="J334" s="4">
        <f t="shared" si="41"/>
        <v>0</v>
      </c>
    </row>
    <row r="335" spans="1:10" x14ac:dyDescent="0.25">
      <c r="A335" s="15">
        <f t="shared" si="39"/>
        <v>51867</v>
      </c>
      <c r="B335">
        <f t="shared" si="36"/>
        <v>28</v>
      </c>
      <c r="C335">
        <v>334</v>
      </c>
      <c r="D335" s="4">
        <f t="shared" si="40"/>
        <v>0</v>
      </c>
      <c r="E335" s="4">
        <f>IF(ISNA(VLOOKUP(A335,'Extra aflossing'!A:F,3,0)),0,VLOOKUP(A335,'Extra aflossing'!A:F,3,0))</f>
        <v>0</v>
      </c>
      <c r="F335" s="4">
        <f>J334*Invoer!$B$12/12</f>
        <v>0</v>
      </c>
      <c r="G335" s="4">
        <f t="shared" si="37"/>
        <v>0</v>
      </c>
      <c r="H335" s="4">
        <f t="shared" si="35"/>
        <v>0</v>
      </c>
      <c r="I335" s="4">
        <f t="shared" si="38"/>
        <v>0</v>
      </c>
      <c r="J335" s="4">
        <f t="shared" si="41"/>
        <v>0</v>
      </c>
    </row>
    <row r="336" spans="1:10" x14ac:dyDescent="0.25">
      <c r="A336" s="15">
        <f t="shared" si="39"/>
        <v>51898</v>
      </c>
      <c r="B336">
        <f t="shared" si="36"/>
        <v>28</v>
      </c>
      <c r="C336">
        <v>335</v>
      </c>
      <c r="D336" s="4">
        <f t="shared" si="40"/>
        <v>0</v>
      </c>
      <c r="E336" s="4">
        <f>IF(ISNA(VLOOKUP(A336,'Extra aflossing'!A:F,3,0)),0,VLOOKUP(A336,'Extra aflossing'!A:F,3,0))</f>
        <v>0</v>
      </c>
      <c r="F336" s="4">
        <f>J335*Invoer!$B$12/12</f>
        <v>0</v>
      </c>
      <c r="G336" s="4">
        <f t="shared" si="37"/>
        <v>0</v>
      </c>
      <c r="H336" s="4">
        <f t="shared" si="35"/>
        <v>0</v>
      </c>
      <c r="I336" s="4">
        <f t="shared" si="38"/>
        <v>0</v>
      </c>
      <c r="J336" s="4">
        <f t="shared" si="41"/>
        <v>0</v>
      </c>
    </row>
    <row r="337" spans="1:10" x14ac:dyDescent="0.25">
      <c r="A337" s="15">
        <f t="shared" si="39"/>
        <v>51926</v>
      </c>
      <c r="B337">
        <f t="shared" si="36"/>
        <v>28</v>
      </c>
      <c r="C337">
        <v>336</v>
      </c>
      <c r="D337" s="4">
        <f t="shared" si="40"/>
        <v>0</v>
      </c>
      <c r="E337" s="4">
        <f>IF(ISNA(VLOOKUP(A337,'Extra aflossing'!A:F,3,0)),0,VLOOKUP(A337,'Extra aflossing'!A:F,3,0))</f>
        <v>0</v>
      </c>
      <c r="F337" s="4">
        <f>J336*Invoer!$B$12/12</f>
        <v>0</v>
      </c>
      <c r="G337" s="4">
        <f t="shared" si="37"/>
        <v>0</v>
      </c>
      <c r="H337" s="4">
        <f t="shared" si="35"/>
        <v>0</v>
      </c>
      <c r="I337" s="4">
        <f t="shared" si="38"/>
        <v>0</v>
      </c>
      <c r="J337" s="4">
        <f t="shared" si="41"/>
        <v>0</v>
      </c>
    </row>
    <row r="338" spans="1:10" x14ac:dyDescent="0.25">
      <c r="A338" s="15">
        <f t="shared" si="39"/>
        <v>51957</v>
      </c>
      <c r="B338">
        <f t="shared" si="36"/>
        <v>29</v>
      </c>
      <c r="C338">
        <v>337</v>
      </c>
      <c r="D338" s="4">
        <f t="shared" si="40"/>
        <v>0</v>
      </c>
      <c r="E338" s="4">
        <f>IF(ISNA(VLOOKUP(A338,'Extra aflossing'!A:F,3,0)),0,VLOOKUP(A338,'Extra aflossing'!A:F,3,0))</f>
        <v>0</v>
      </c>
      <c r="F338" s="4">
        <f>J337*Invoer!$B$12/12</f>
        <v>0</v>
      </c>
      <c r="G338" s="4">
        <f t="shared" si="37"/>
        <v>0</v>
      </c>
      <c r="H338" s="4">
        <f t="shared" si="35"/>
        <v>0</v>
      </c>
      <c r="I338" s="4">
        <f t="shared" si="38"/>
        <v>0</v>
      </c>
      <c r="J338" s="4">
        <f t="shared" si="41"/>
        <v>0</v>
      </c>
    </row>
    <row r="339" spans="1:10" x14ac:dyDescent="0.25">
      <c r="A339" s="15">
        <f t="shared" si="39"/>
        <v>51987</v>
      </c>
      <c r="B339">
        <f t="shared" si="36"/>
        <v>29</v>
      </c>
      <c r="C339">
        <v>338</v>
      </c>
      <c r="D339" s="4">
        <f t="shared" si="40"/>
        <v>0</v>
      </c>
      <c r="E339" s="4">
        <f>IF(ISNA(VLOOKUP(A339,'Extra aflossing'!A:F,3,0)),0,VLOOKUP(A339,'Extra aflossing'!A:F,3,0))</f>
        <v>0</v>
      </c>
      <c r="F339" s="4">
        <f>J338*Invoer!$B$12/12</f>
        <v>0</v>
      </c>
      <c r="G339" s="4">
        <f t="shared" si="37"/>
        <v>0</v>
      </c>
      <c r="H339" s="4">
        <f t="shared" si="35"/>
        <v>0</v>
      </c>
      <c r="I339" s="4">
        <f t="shared" si="38"/>
        <v>0</v>
      </c>
      <c r="J339" s="4">
        <f t="shared" si="41"/>
        <v>0</v>
      </c>
    </row>
    <row r="340" spans="1:10" x14ac:dyDescent="0.25">
      <c r="A340" s="15">
        <f t="shared" si="39"/>
        <v>52018</v>
      </c>
      <c r="B340">
        <f t="shared" si="36"/>
        <v>29</v>
      </c>
      <c r="C340">
        <v>339</v>
      </c>
      <c r="D340" s="4">
        <f t="shared" si="40"/>
        <v>0</v>
      </c>
      <c r="E340" s="4">
        <f>IF(ISNA(VLOOKUP(A340,'Extra aflossing'!A:F,3,0)),0,VLOOKUP(A340,'Extra aflossing'!A:F,3,0))</f>
        <v>0</v>
      </c>
      <c r="F340" s="4">
        <f>J339*Invoer!$B$12/12</f>
        <v>0</v>
      </c>
      <c r="G340" s="4">
        <f t="shared" si="37"/>
        <v>0</v>
      </c>
      <c r="H340" s="4">
        <f t="shared" si="35"/>
        <v>0</v>
      </c>
      <c r="I340" s="4">
        <f t="shared" si="38"/>
        <v>0</v>
      </c>
      <c r="J340" s="4">
        <f t="shared" si="41"/>
        <v>0</v>
      </c>
    </row>
    <row r="341" spans="1:10" x14ac:dyDescent="0.25">
      <c r="A341" s="15">
        <f t="shared" si="39"/>
        <v>52048</v>
      </c>
      <c r="B341">
        <f t="shared" si="36"/>
        <v>29</v>
      </c>
      <c r="C341">
        <v>340</v>
      </c>
      <c r="D341" s="4">
        <f t="shared" si="40"/>
        <v>0</v>
      </c>
      <c r="E341" s="4">
        <f>IF(ISNA(VLOOKUP(A341,'Extra aflossing'!A:F,3,0)),0,VLOOKUP(A341,'Extra aflossing'!A:F,3,0))</f>
        <v>0</v>
      </c>
      <c r="F341" s="4">
        <f>J340*Invoer!$B$12/12</f>
        <v>0</v>
      </c>
      <c r="G341" s="4">
        <f t="shared" si="37"/>
        <v>0</v>
      </c>
      <c r="H341" s="4">
        <f t="shared" si="35"/>
        <v>0</v>
      </c>
      <c r="I341" s="4">
        <f t="shared" si="38"/>
        <v>0</v>
      </c>
      <c r="J341" s="4">
        <f t="shared" si="41"/>
        <v>0</v>
      </c>
    </row>
    <row r="342" spans="1:10" x14ac:dyDescent="0.25">
      <c r="A342" s="15">
        <f t="shared" si="39"/>
        <v>52079</v>
      </c>
      <c r="B342">
        <f t="shared" si="36"/>
        <v>29</v>
      </c>
      <c r="C342">
        <v>341</v>
      </c>
      <c r="D342" s="4">
        <f t="shared" si="40"/>
        <v>0</v>
      </c>
      <c r="E342" s="4">
        <f>IF(ISNA(VLOOKUP(A342,'Extra aflossing'!A:F,3,0)),0,VLOOKUP(A342,'Extra aflossing'!A:F,3,0))</f>
        <v>0</v>
      </c>
      <c r="F342" s="4">
        <f>J341*Invoer!$B$12/12</f>
        <v>0</v>
      </c>
      <c r="G342" s="4">
        <f t="shared" si="37"/>
        <v>0</v>
      </c>
      <c r="H342" s="4">
        <f t="shared" si="35"/>
        <v>0</v>
      </c>
      <c r="I342" s="4">
        <f t="shared" si="38"/>
        <v>0</v>
      </c>
      <c r="J342" s="4">
        <f t="shared" si="41"/>
        <v>0</v>
      </c>
    </row>
    <row r="343" spans="1:10" x14ac:dyDescent="0.25">
      <c r="A343" s="15">
        <f t="shared" si="39"/>
        <v>52110</v>
      </c>
      <c r="B343">
        <f t="shared" si="36"/>
        <v>29</v>
      </c>
      <c r="C343">
        <v>342</v>
      </c>
      <c r="D343" s="4">
        <f t="shared" si="40"/>
        <v>0</v>
      </c>
      <c r="E343" s="4">
        <f>IF(ISNA(VLOOKUP(A343,'Extra aflossing'!A:F,3,0)),0,VLOOKUP(A343,'Extra aflossing'!A:F,3,0))</f>
        <v>0</v>
      </c>
      <c r="F343" s="4">
        <f>J342*Invoer!$B$12/12</f>
        <v>0</v>
      </c>
      <c r="G343" s="4">
        <f t="shared" si="37"/>
        <v>0</v>
      </c>
      <c r="H343" s="4">
        <f t="shared" si="35"/>
        <v>0</v>
      </c>
      <c r="I343" s="4">
        <f t="shared" si="38"/>
        <v>0</v>
      </c>
      <c r="J343" s="4">
        <f t="shared" si="41"/>
        <v>0</v>
      </c>
    </row>
    <row r="344" spans="1:10" x14ac:dyDescent="0.25">
      <c r="A344" s="15">
        <f t="shared" si="39"/>
        <v>52140</v>
      </c>
      <c r="B344">
        <f t="shared" si="36"/>
        <v>29</v>
      </c>
      <c r="C344">
        <v>343</v>
      </c>
      <c r="D344" s="4">
        <f t="shared" si="40"/>
        <v>0</v>
      </c>
      <c r="E344" s="4">
        <f>IF(ISNA(VLOOKUP(A344,'Extra aflossing'!A:F,3,0)),0,VLOOKUP(A344,'Extra aflossing'!A:F,3,0))</f>
        <v>0</v>
      </c>
      <c r="F344" s="4">
        <f>J343*Invoer!$B$12/12</f>
        <v>0</v>
      </c>
      <c r="G344" s="4">
        <f t="shared" si="37"/>
        <v>0</v>
      </c>
      <c r="H344" s="4">
        <f t="shared" si="35"/>
        <v>0</v>
      </c>
      <c r="I344" s="4">
        <f t="shared" si="38"/>
        <v>0</v>
      </c>
      <c r="J344" s="4">
        <f t="shared" si="41"/>
        <v>0</v>
      </c>
    </row>
    <row r="345" spans="1:10" x14ac:dyDescent="0.25">
      <c r="A345" s="15">
        <f t="shared" si="39"/>
        <v>52171</v>
      </c>
      <c r="B345">
        <f t="shared" si="36"/>
        <v>29</v>
      </c>
      <c r="C345">
        <v>344</v>
      </c>
      <c r="D345" s="4">
        <f t="shared" si="40"/>
        <v>0</v>
      </c>
      <c r="E345" s="4">
        <f>IF(ISNA(VLOOKUP(A345,'Extra aflossing'!A:F,3,0)),0,VLOOKUP(A345,'Extra aflossing'!A:F,3,0))</f>
        <v>0</v>
      </c>
      <c r="F345" s="4">
        <f>J344*Invoer!$B$12/12</f>
        <v>0</v>
      </c>
      <c r="G345" s="4">
        <f t="shared" si="37"/>
        <v>0</v>
      </c>
      <c r="H345" s="4">
        <f t="shared" si="35"/>
        <v>0</v>
      </c>
      <c r="I345" s="4">
        <f t="shared" si="38"/>
        <v>0</v>
      </c>
      <c r="J345" s="4">
        <f t="shared" si="41"/>
        <v>0</v>
      </c>
    </row>
    <row r="346" spans="1:10" x14ac:dyDescent="0.25">
      <c r="A346" s="15">
        <f t="shared" si="39"/>
        <v>52201</v>
      </c>
      <c r="B346">
        <f t="shared" si="36"/>
        <v>29</v>
      </c>
      <c r="C346">
        <v>345</v>
      </c>
      <c r="D346" s="4">
        <f t="shared" si="40"/>
        <v>0</v>
      </c>
      <c r="E346" s="4">
        <f>IF(ISNA(VLOOKUP(A346,'Extra aflossing'!A:F,3,0)),0,VLOOKUP(A346,'Extra aflossing'!A:F,3,0))</f>
        <v>0</v>
      </c>
      <c r="F346" s="4">
        <f>J345*Invoer!$B$12/12</f>
        <v>0</v>
      </c>
      <c r="G346" s="4">
        <f t="shared" si="37"/>
        <v>0</v>
      </c>
      <c r="H346" s="4">
        <f t="shared" si="35"/>
        <v>0</v>
      </c>
      <c r="I346" s="4">
        <f t="shared" si="38"/>
        <v>0</v>
      </c>
      <c r="J346" s="4">
        <f t="shared" si="41"/>
        <v>0</v>
      </c>
    </row>
    <row r="347" spans="1:10" x14ac:dyDescent="0.25">
      <c r="A347" s="15">
        <f t="shared" si="39"/>
        <v>52232</v>
      </c>
      <c r="B347">
        <f t="shared" si="36"/>
        <v>29</v>
      </c>
      <c r="C347">
        <v>346</v>
      </c>
      <c r="D347" s="4">
        <f t="shared" si="40"/>
        <v>0</v>
      </c>
      <c r="E347" s="4">
        <f>IF(ISNA(VLOOKUP(A347,'Extra aflossing'!A:F,3,0)),0,VLOOKUP(A347,'Extra aflossing'!A:F,3,0))</f>
        <v>0</v>
      </c>
      <c r="F347" s="4">
        <f>J346*Invoer!$B$12/12</f>
        <v>0</v>
      </c>
      <c r="G347" s="4">
        <f t="shared" si="37"/>
        <v>0</v>
      </c>
      <c r="H347" s="4">
        <f t="shared" si="35"/>
        <v>0</v>
      </c>
      <c r="I347" s="4">
        <f t="shared" si="38"/>
        <v>0</v>
      </c>
      <c r="J347" s="4">
        <f t="shared" si="41"/>
        <v>0</v>
      </c>
    </row>
    <row r="348" spans="1:10" x14ac:dyDescent="0.25">
      <c r="A348" s="15">
        <f t="shared" si="39"/>
        <v>52263</v>
      </c>
      <c r="B348">
        <f t="shared" si="36"/>
        <v>29</v>
      </c>
      <c r="C348">
        <v>347</v>
      </c>
      <c r="D348" s="4">
        <f t="shared" si="40"/>
        <v>0</v>
      </c>
      <c r="E348" s="4">
        <f>IF(ISNA(VLOOKUP(A348,'Extra aflossing'!A:F,3,0)),0,VLOOKUP(A348,'Extra aflossing'!A:F,3,0))</f>
        <v>0</v>
      </c>
      <c r="F348" s="4">
        <f>J347*Invoer!$B$12/12</f>
        <v>0</v>
      </c>
      <c r="G348" s="4">
        <f t="shared" si="37"/>
        <v>0</v>
      </c>
      <c r="H348" s="4">
        <f t="shared" si="35"/>
        <v>0</v>
      </c>
      <c r="I348" s="4">
        <f t="shared" si="38"/>
        <v>0</v>
      </c>
      <c r="J348" s="4">
        <f t="shared" si="41"/>
        <v>0</v>
      </c>
    </row>
    <row r="349" spans="1:10" x14ac:dyDescent="0.25">
      <c r="A349" s="15">
        <f t="shared" si="39"/>
        <v>52291</v>
      </c>
      <c r="B349">
        <f t="shared" si="36"/>
        <v>29</v>
      </c>
      <c r="C349">
        <v>348</v>
      </c>
      <c r="D349" s="4">
        <f t="shared" si="40"/>
        <v>0</v>
      </c>
      <c r="E349" s="4">
        <f>IF(ISNA(VLOOKUP(A349,'Extra aflossing'!A:F,3,0)),0,VLOOKUP(A349,'Extra aflossing'!A:F,3,0))</f>
        <v>0</v>
      </c>
      <c r="F349" s="4">
        <f>J348*Invoer!$B$12/12</f>
        <v>0</v>
      </c>
      <c r="G349" s="4">
        <f t="shared" si="37"/>
        <v>0</v>
      </c>
      <c r="H349" s="4">
        <f t="shared" si="35"/>
        <v>0</v>
      </c>
      <c r="I349" s="4">
        <f t="shared" si="38"/>
        <v>0</v>
      </c>
      <c r="J349" s="4">
        <f t="shared" si="41"/>
        <v>0</v>
      </c>
    </row>
    <row r="350" spans="1:10" x14ac:dyDescent="0.25">
      <c r="A350" s="15">
        <f t="shared" si="39"/>
        <v>52322</v>
      </c>
      <c r="B350">
        <f t="shared" si="36"/>
        <v>30</v>
      </c>
      <c r="C350">
        <v>349</v>
      </c>
      <c r="D350" s="4">
        <f t="shared" si="40"/>
        <v>0</v>
      </c>
      <c r="E350" s="4">
        <f>IF(ISNA(VLOOKUP(A350,'Extra aflossing'!A:F,3,0)),0,VLOOKUP(A350,'Extra aflossing'!A:F,3,0))</f>
        <v>0</v>
      </c>
      <c r="F350" s="4">
        <f>J349*Invoer!$B$12/12</f>
        <v>0</v>
      </c>
      <c r="G350" s="4">
        <f t="shared" si="37"/>
        <v>0</v>
      </c>
      <c r="H350" s="4">
        <f t="shared" si="35"/>
        <v>0</v>
      </c>
      <c r="I350" s="4">
        <f t="shared" si="38"/>
        <v>0</v>
      </c>
      <c r="J350" s="4">
        <f t="shared" si="41"/>
        <v>0</v>
      </c>
    </row>
    <row r="351" spans="1:10" x14ac:dyDescent="0.25">
      <c r="A351" s="15">
        <f t="shared" si="39"/>
        <v>52352</v>
      </c>
      <c r="B351">
        <f t="shared" si="36"/>
        <v>30</v>
      </c>
      <c r="C351">
        <v>350</v>
      </c>
      <c r="D351" s="4">
        <f t="shared" si="40"/>
        <v>0</v>
      </c>
      <c r="E351" s="4">
        <f>IF(ISNA(VLOOKUP(A351,'Extra aflossing'!A:F,3,0)),0,VLOOKUP(A351,'Extra aflossing'!A:F,3,0))</f>
        <v>0</v>
      </c>
      <c r="F351" s="4">
        <f>J350*Invoer!$B$12/12</f>
        <v>0</v>
      </c>
      <c r="G351" s="4">
        <f t="shared" si="37"/>
        <v>0</v>
      </c>
      <c r="H351" s="4">
        <f t="shared" si="35"/>
        <v>0</v>
      </c>
      <c r="I351" s="4">
        <f t="shared" si="38"/>
        <v>0</v>
      </c>
      <c r="J351" s="4">
        <f t="shared" si="41"/>
        <v>0</v>
      </c>
    </row>
    <row r="352" spans="1:10" x14ac:dyDescent="0.25">
      <c r="A352" s="15">
        <f t="shared" si="39"/>
        <v>52383</v>
      </c>
      <c r="B352">
        <f t="shared" si="36"/>
        <v>30</v>
      </c>
      <c r="C352">
        <v>351</v>
      </c>
      <c r="D352" s="4">
        <f t="shared" si="40"/>
        <v>0</v>
      </c>
      <c r="E352" s="4">
        <f>IF(ISNA(VLOOKUP(A352,'Extra aflossing'!A:F,3,0)),0,VLOOKUP(A352,'Extra aflossing'!A:F,3,0))</f>
        <v>0</v>
      </c>
      <c r="F352" s="4">
        <f>J351*Invoer!$B$12/12</f>
        <v>0</v>
      </c>
      <c r="G352" s="4">
        <f t="shared" si="37"/>
        <v>0</v>
      </c>
      <c r="H352" s="4">
        <f t="shared" si="35"/>
        <v>0</v>
      </c>
      <c r="I352" s="4">
        <f t="shared" si="38"/>
        <v>0</v>
      </c>
      <c r="J352" s="4">
        <f t="shared" si="41"/>
        <v>0</v>
      </c>
    </row>
    <row r="353" spans="1:10" x14ac:dyDescent="0.25">
      <c r="A353" s="15">
        <f t="shared" si="39"/>
        <v>52413</v>
      </c>
      <c r="B353">
        <f t="shared" si="36"/>
        <v>30</v>
      </c>
      <c r="C353">
        <v>352</v>
      </c>
      <c r="D353" s="4">
        <f t="shared" si="40"/>
        <v>0</v>
      </c>
      <c r="E353" s="4">
        <f>IF(ISNA(VLOOKUP(A353,'Extra aflossing'!A:F,3,0)),0,VLOOKUP(A353,'Extra aflossing'!A:F,3,0))</f>
        <v>0</v>
      </c>
      <c r="F353" s="4">
        <f>J352*Invoer!$B$12/12</f>
        <v>0</v>
      </c>
      <c r="G353" s="4">
        <f t="shared" si="37"/>
        <v>0</v>
      </c>
      <c r="H353" s="4">
        <f t="shared" si="35"/>
        <v>0</v>
      </c>
      <c r="I353" s="4">
        <f t="shared" si="38"/>
        <v>0</v>
      </c>
      <c r="J353" s="4">
        <f t="shared" si="41"/>
        <v>0</v>
      </c>
    </row>
    <row r="354" spans="1:10" x14ac:dyDescent="0.25">
      <c r="A354" s="15">
        <f t="shared" si="39"/>
        <v>52444</v>
      </c>
      <c r="B354">
        <f t="shared" si="36"/>
        <v>30</v>
      </c>
      <c r="C354">
        <v>353</v>
      </c>
      <c r="D354" s="4">
        <f t="shared" si="40"/>
        <v>0</v>
      </c>
      <c r="E354" s="4">
        <f>IF(ISNA(VLOOKUP(A354,'Extra aflossing'!A:F,3,0)),0,VLOOKUP(A354,'Extra aflossing'!A:F,3,0))</f>
        <v>0</v>
      </c>
      <c r="F354" s="4">
        <f>J353*Invoer!$B$12/12</f>
        <v>0</v>
      </c>
      <c r="G354" s="4">
        <f t="shared" si="37"/>
        <v>0</v>
      </c>
      <c r="H354" s="4">
        <f t="shared" si="35"/>
        <v>0</v>
      </c>
      <c r="I354" s="4">
        <f t="shared" si="38"/>
        <v>0</v>
      </c>
      <c r="J354" s="4">
        <f t="shared" si="41"/>
        <v>0</v>
      </c>
    </row>
    <row r="355" spans="1:10" x14ac:dyDescent="0.25">
      <c r="A355" s="15">
        <f t="shared" si="39"/>
        <v>52475</v>
      </c>
      <c r="B355">
        <f t="shared" si="36"/>
        <v>30</v>
      </c>
      <c r="C355">
        <v>354</v>
      </c>
      <c r="D355" s="4">
        <f t="shared" si="40"/>
        <v>0</v>
      </c>
      <c r="E355" s="4">
        <f>IF(ISNA(VLOOKUP(A355,'Extra aflossing'!A:F,3,0)),0,VLOOKUP(A355,'Extra aflossing'!A:F,3,0))</f>
        <v>0</v>
      </c>
      <c r="F355" s="4">
        <f>J354*Invoer!$B$12/12</f>
        <v>0</v>
      </c>
      <c r="G355" s="4">
        <f t="shared" si="37"/>
        <v>0</v>
      </c>
      <c r="H355" s="4">
        <f t="shared" si="35"/>
        <v>0</v>
      </c>
      <c r="I355" s="4">
        <f t="shared" si="38"/>
        <v>0</v>
      </c>
      <c r="J355" s="4">
        <f t="shared" si="41"/>
        <v>0</v>
      </c>
    </row>
    <row r="356" spans="1:10" x14ac:dyDescent="0.25">
      <c r="A356" s="15">
        <f t="shared" si="39"/>
        <v>52505</v>
      </c>
      <c r="B356">
        <f t="shared" si="36"/>
        <v>30</v>
      </c>
      <c r="C356">
        <v>355</v>
      </c>
      <c r="D356" s="4">
        <f t="shared" si="40"/>
        <v>0</v>
      </c>
      <c r="E356" s="4">
        <f>IF(ISNA(VLOOKUP(A356,'Extra aflossing'!A:F,3,0)),0,VLOOKUP(A356,'Extra aflossing'!A:F,3,0))</f>
        <v>0</v>
      </c>
      <c r="F356" s="4">
        <f>J355*Invoer!$B$12/12</f>
        <v>0</v>
      </c>
      <c r="G356" s="4">
        <f t="shared" si="37"/>
        <v>0</v>
      </c>
      <c r="H356" s="4">
        <f t="shared" si="35"/>
        <v>0</v>
      </c>
      <c r="I356" s="4">
        <f t="shared" si="38"/>
        <v>0</v>
      </c>
      <c r="J356" s="4">
        <f t="shared" si="41"/>
        <v>0</v>
      </c>
    </row>
    <row r="357" spans="1:10" x14ac:dyDescent="0.25">
      <c r="A357" s="15">
        <f t="shared" si="39"/>
        <v>52536</v>
      </c>
      <c r="B357">
        <f t="shared" si="36"/>
        <v>30</v>
      </c>
      <c r="C357">
        <v>356</v>
      </c>
      <c r="D357" s="4">
        <f t="shared" si="40"/>
        <v>0</v>
      </c>
      <c r="E357" s="4">
        <f>IF(ISNA(VLOOKUP(A357,'Extra aflossing'!A:F,3,0)),0,VLOOKUP(A357,'Extra aflossing'!A:F,3,0))</f>
        <v>0</v>
      </c>
      <c r="F357" s="4">
        <f>J356*Invoer!$B$12/12</f>
        <v>0</v>
      </c>
      <c r="G357" s="4">
        <f t="shared" si="37"/>
        <v>0</v>
      </c>
      <c r="H357" s="4">
        <f t="shared" si="35"/>
        <v>0</v>
      </c>
      <c r="I357" s="4">
        <f t="shared" si="38"/>
        <v>0</v>
      </c>
      <c r="J357" s="4">
        <f t="shared" si="41"/>
        <v>0</v>
      </c>
    </row>
    <row r="358" spans="1:10" x14ac:dyDescent="0.25">
      <c r="A358" s="15">
        <f t="shared" si="39"/>
        <v>52566</v>
      </c>
      <c r="B358">
        <f t="shared" si="36"/>
        <v>30</v>
      </c>
      <c r="C358">
        <v>357</v>
      </c>
      <c r="D358" s="4">
        <f t="shared" si="40"/>
        <v>0</v>
      </c>
      <c r="E358" s="4">
        <f>IF(ISNA(VLOOKUP(A358,'Extra aflossing'!A:F,3,0)),0,VLOOKUP(A358,'Extra aflossing'!A:F,3,0))</f>
        <v>0</v>
      </c>
      <c r="F358" s="4">
        <f>J357*Invoer!$B$12/12</f>
        <v>0</v>
      </c>
      <c r="G358" s="4">
        <f t="shared" si="37"/>
        <v>0</v>
      </c>
      <c r="H358" s="4">
        <f t="shared" si="35"/>
        <v>0</v>
      </c>
      <c r="I358" s="4">
        <f t="shared" si="38"/>
        <v>0</v>
      </c>
      <c r="J358" s="4">
        <f t="shared" si="41"/>
        <v>0</v>
      </c>
    </row>
    <row r="359" spans="1:10" x14ac:dyDescent="0.25">
      <c r="A359" s="15">
        <f t="shared" si="39"/>
        <v>52597</v>
      </c>
      <c r="B359">
        <f t="shared" si="36"/>
        <v>30</v>
      </c>
      <c r="C359">
        <v>358</v>
      </c>
      <c r="D359" s="4">
        <f t="shared" si="40"/>
        <v>0</v>
      </c>
      <c r="E359" s="4">
        <f>IF(ISNA(VLOOKUP(A359,'Extra aflossing'!A:F,3,0)),0,VLOOKUP(A359,'Extra aflossing'!A:F,3,0))</f>
        <v>0</v>
      </c>
      <c r="F359" s="4">
        <f>J358*Invoer!$B$12/12</f>
        <v>0</v>
      </c>
      <c r="G359" s="4">
        <f t="shared" si="37"/>
        <v>0</v>
      </c>
      <c r="H359" s="4">
        <f t="shared" si="35"/>
        <v>0</v>
      </c>
      <c r="I359" s="4">
        <f t="shared" si="38"/>
        <v>0</v>
      </c>
      <c r="J359" s="4">
        <f t="shared" si="41"/>
        <v>0</v>
      </c>
    </row>
    <row r="360" spans="1:10" x14ac:dyDescent="0.25">
      <c r="A360" s="15">
        <f t="shared" si="39"/>
        <v>52628</v>
      </c>
      <c r="B360">
        <f t="shared" si="36"/>
        <v>30</v>
      </c>
      <c r="C360">
        <v>359</v>
      </c>
      <c r="D360" s="4">
        <f t="shared" si="40"/>
        <v>0</v>
      </c>
      <c r="E360" s="4">
        <f>IF(ISNA(VLOOKUP(A360,'Extra aflossing'!A:F,3,0)),0,VLOOKUP(A360,'Extra aflossing'!A:F,3,0))</f>
        <v>0</v>
      </c>
      <c r="F360" s="4">
        <f>J359*Invoer!$B$12/12</f>
        <v>0</v>
      </c>
      <c r="G360" s="4">
        <f t="shared" si="37"/>
        <v>0</v>
      </c>
      <c r="H360" s="4">
        <f t="shared" si="35"/>
        <v>0</v>
      </c>
      <c r="I360" s="4">
        <f t="shared" si="38"/>
        <v>0</v>
      </c>
      <c r="J360" s="4">
        <f t="shared" si="41"/>
        <v>0</v>
      </c>
    </row>
    <row r="361" spans="1:10" x14ac:dyDescent="0.25">
      <c r="A361" s="15">
        <f t="shared" si="39"/>
        <v>52657</v>
      </c>
      <c r="B361">
        <f t="shared" si="36"/>
        <v>30</v>
      </c>
      <c r="C361">
        <v>360</v>
      </c>
      <c r="D361" s="4">
        <f t="shared" si="40"/>
        <v>0</v>
      </c>
      <c r="E361" s="4">
        <f>IF(ISNA(VLOOKUP(A361,'Extra aflossing'!A:F,3,0)),0,VLOOKUP(A361,'Extra aflossing'!A:F,3,0))</f>
        <v>0</v>
      </c>
      <c r="F361" s="4">
        <f>J360*Invoer!$B$12/12</f>
        <v>0</v>
      </c>
      <c r="G361" s="4">
        <f t="shared" si="37"/>
        <v>0</v>
      </c>
      <c r="H361" s="4">
        <f t="shared" si="35"/>
        <v>0</v>
      </c>
      <c r="I361" s="4">
        <f t="shared" si="38"/>
        <v>0</v>
      </c>
      <c r="J361" s="4">
        <f t="shared" si="41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F6" sqref="F6"/>
    </sheetView>
  </sheetViews>
  <sheetFormatPr defaultRowHeight="15" x14ac:dyDescent="0.25"/>
  <cols>
    <col min="2" max="2" width="10.7109375" customWidth="1"/>
    <col min="3" max="4" width="10.7109375" style="2" customWidth="1"/>
  </cols>
  <sheetData>
    <row r="1" spans="1:9" x14ac:dyDescent="0.25">
      <c r="A1" t="s">
        <v>10</v>
      </c>
      <c r="B1" t="s">
        <v>5</v>
      </c>
      <c r="C1" s="2" t="s">
        <v>66</v>
      </c>
      <c r="D1" s="2" t="s">
        <v>14</v>
      </c>
    </row>
    <row r="2" spans="1:9" x14ac:dyDescent="0.25">
      <c r="A2">
        <f>CEILING(B2/12,1)</f>
        <v>1</v>
      </c>
      <c r="B2">
        <v>1</v>
      </c>
      <c r="C2" s="2">
        <f>Invoer!$B$23*(1+(A2*2.9%))</f>
        <v>0</v>
      </c>
      <c r="D2" s="2">
        <f>C2</f>
        <v>0</v>
      </c>
      <c r="H2" s="2"/>
      <c r="I2" s="2"/>
    </row>
    <row r="3" spans="1:9" x14ac:dyDescent="0.25">
      <c r="A3">
        <f t="shared" ref="A3:A66" si="0">CEILING(B3/12,1)</f>
        <v>1</v>
      </c>
      <c r="B3">
        <v>2</v>
      </c>
      <c r="C3" s="2">
        <f>Invoer!$B$23*(1+(A3*2.9%))</f>
        <v>0</v>
      </c>
      <c r="D3" s="2">
        <f>D2+C3</f>
        <v>0</v>
      </c>
    </row>
    <row r="4" spans="1:9" x14ac:dyDescent="0.25">
      <c r="A4">
        <f t="shared" si="0"/>
        <v>1</v>
      </c>
      <c r="B4">
        <v>3</v>
      </c>
      <c r="C4" s="2">
        <f>Invoer!$B$23*(1+(A4*2.9%))</f>
        <v>0</v>
      </c>
      <c r="D4" s="2">
        <f t="shared" ref="D4:D67" si="1">D3+C4</f>
        <v>0</v>
      </c>
    </row>
    <row r="5" spans="1:9" x14ac:dyDescent="0.25">
      <c r="A5">
        <f t="shared" si="0"/>
        <v>1</v>
      </c>
      <c r="B5">
        <v>4</v>
      </c>
      <c r="C5" s="2">
        <f>Invoer!$B$23*(1+(A5*2.9%))</f>
        <v>0</v>
      </c>
      <c r="D5" s="2">
        <f t="shared" si="1"/>
        <v>0</v>
      </c>
    </row>
    <row r="6" spans="1:9" x14ac:dyDescent="0.25">
      <c r="A6">
        <f t="shared" si="0"/>
        <v>1</v>
      </c>
      <c r="B6">
        <v>5</v>
      </c>
      <c r="C6" s="2">
        <f>Invoer!$B$23*(1+(A6*2.9%))</f>
        <v>0</v>
      </c>
      <c r="D6" s="2">
        <f t="shared" si="1"/>
        <v>0</v>
      </c>
    </row>
    <row r="7" spans="1:9" x14ac:dyDescent="0.25">
      <c r="A7">
        <f t="shared" si="0"/>
        <v>1</v>
      </c>
      <c r="B7">
        <v>6</v>
      </c>
      <c r="C7" s="2">
        <f>Invoer!$B$23*(1+(A7*2.9%))</f>
        <v>0</v>
      </c>
      <c r="D7" s="2">
        <f t="shared" si="1"/>
        <v>0</v>
      </c>
    </row>
    <row r="8" spans="1:9" x14ac:dyDescent="0.25">
      <c r="A8">
        <f t="shared" si="0"/>
        <v>1</v>
      </c>
      <c r="B8">
        <v>7</v>
      </c>
      <c r="C8" s="2">
        <f>Invoer!$B$23*(1+(A8*2.9%))</f>
        <v>0</v>
      </c>
      <c r="D8" s="2">
        <f t="shared" si="1"/>
        <v>0</v>
      </c>
    </row>
    <row r="9" spans="1:9" x14ac:dyDescent="0.25">
      <c r="A9">
        <f t="shared" si="0"/>
        <v>1</v>
      </c>
      <c r="B9">
        <v>8</v>
      </c>
      <c r="C9" s="2">
        <f>Invoer!$B$23*(1+(A9*2.9%))</f>
        <v>0</v>
      </c>
      <c r="D9" s="2">
        <f t="shared" si="1"/>
        <v>0</v>
      </c>
    </row>
    <row r="10" spans="1:9" x14ac:dyDescent="0.25">
      <c r="A10">
        <f t="shared" si="0"/>
        <v>1</v>
      </c>
      <c r="B10">
        <v>9</v>
      </c>
      <c r="C10" s="2">
        <f>Invoer!$B$23*(1+(A10*2.9%))</f>
        <v>0</v>
      </c>
      <c r="D10" s="2">
        <f t="shared" si="1"/>
        <v>0</v>
      </c>
    </row>
    <row r="11" spans="1:9" x14ac:dyDescent="0.25">
      <c r="A11">
        <f t="shared" si="0"/>
        <v>1</v>
      </c>
      <c r="B11">
        <v>10</v>
      </c>
      <c r="C11" s="2">
        <f>Invoer!$B$23*(1+(A11*2.9%))</f>
        <v>0</v>
      </c>
      <c r="D11" s="2">
        <f t="shared" si="1"/>
        <v>0</v>
      </c>
    </row>
    <row r="12" spans="1:9" x14ac:dyDescent="0.25">
      <c r="A12">
        <f t="shared" si="0"/>
        <v>1</v>
      </c>
      <c r="B12">
        <v>11</v>
      </c>
      <c r="C12" s="2">
        <f>Invoer!$B$23*(1+(A12*2.9%))</f>
        <v>0</v>
      </c>
      <c r="D12" s="2">
        <f t="shared" si="1"/>
        <v>0</v>
      </c>
    </row>
    <row r="13" spans="1:9" x14ac:dyDescent="0.25">
      <c r="A13">
        <f t="shared" si="0"/>
        <v>1</v>
      </c>
      <c r="B13">
        <v>12</v>
      </c>
      <c r="C13" s="2">
        <f>Invoer!$B$23*(1+(A13*2.9%))</f>
        <v>0</v>
      </c>
      <c r="D13" s="2">
        <f t="shared" si="1"/>
        <v>0</v>
      </c>
    </row>
    <row r="14" spans="1:9" x14ac:dyDescent="0.25">
      <c r="A14">
        <f t="shared" si="0"/>
        <v>2</v>
      </c>
      <c r="B14">
        <v>13</v>
      </c>
      <c r="C14" s="2">
        <f>Invoer!$B$23*(1+(A14*2.9%))</f>
        <v>0</v>
      </c>
      <c r="D14" s="2">
        <f t="shared" si="1"/>
        <v>0</v>
      </c>
    </row>
    <row r="15" spans="1:9" x14ac:dyDescent="0.25">
      <c r="A15">
        <f t="shared" si="0"/>
        <v>2</v>
      </c>
      <c r="B15">
        <v>14</v>
      </c>
      <c r="C15" s="2">
        <f>Invoer!$B$23*(1+(A15*2.9%))</f>
        <v>0</v>
      </c>
      <c r="D15" s="2">
        <f t="shared" si="1"/>
        <v>0</v>
      </c>
    </row>
    <row r="16" spans="1:9" x14ac:dyDescent="0.25">
      <c r="A16">
        <f t="shared" si="0"/>
        <v>2</v>
      </c>
      <c r="B16">
        <v>15</v>
      </c>
      <c r="C16" s="2">
        <f>Invoer!$B$23*(1+(A16*2.9%))</f>
        <v>0</v>
      </c>
      <c r="D16" s="2">
        <f t="shared" si="1"/>
        <v>0</v>
      </c>
    </row>
    <row r="17" spans="1:4" x14ac:dyDescent="0.25">
      <c r="A17">
        <f t="shared" si="0"/>
        <v>2</v>
      </c>
      <c r="B17">
        <v>16</v>
      </c>
      <c r="C17" s="2">
        <f>Invoer!$B$23*(1+(A17*2.9%))</f>
        <v>0</v>
      </c>
      <c r="D17" s="2">
        <f t="shared" si="1"/>
        <v>0</v>
      </c>
    </row>
    <row r="18" spans="1:4" x14ac:dyDescent="0.25">
      <c r="A18">
        <f t="shared" si="0"/>
        <v>2</v>
      </c>
      <c r="B18">
        <v>17</v>
      </c>
      <c r="C18" s="2">
        <f>Invoer!$B$23*(1+(A18*2.9%))</f>
        <v>0</v>
      </c>
      <c r="D18" s="2">
        <f t="shared" si="1"/>
        <v>0</v>
      </c>
    </row>
    <row r="19" spans="1:4" x14ac:dyDescent="0.25">
      <c r="A19">
        <f t="shared" si="0"/>
        <v>2</v>
      </c>
      <c r="B19">
        <v>18</v>
      </c>
      <c r="C19" s="2">
        <f>Invoer!$B$23*(1+(A19*2.9%))</f>
        <v>0</v>
      </c>
      <c r="D19" s="2">
        <f t="shared" si="1"/>
        <v>0</v>
      </c>
    </row>
    <row r="20" spans="1:4" x14ac:dyDescent="0.25">
      <c r="A20">
        <f t="shared" si="0"/>
        <v>2</v>
      </c>
      <c r="B20">
        <v>19</v>
      </c>
      <c r="C20" s="2">
        <f>Invoer!$B$23*(1+(A20*2.9%))</f>
        <v>0</v>
      </c>
      <c r="D20" s="2">
        <f t="shared" si="1"/>
        <v>0</v>
      </c>
    </row>
    <row r="21" spans="1:4" x14ac:dyDescent="0.25">
      <c r="A21">
        <f t="shared" si="0"/>
        <v>2</v>
      </c>
      <c r="B21">
        <v>20</v>
      </c>
      <c r="C21" s="2">
        <f>Invoer!$B$23*(1+(A21*2.9%))</f>
        <v>0</v>
      </c>
      <c r="D21" s="2">
        <f t="shared" si="1"/>
        <v>0</v>
      </c>
    </row>
    <row r="22" spans="1:4" x14ac:dyDescent="0.25">
      <c r="A22">
        <f t="shared" si="0"/>
        <v>2</v>
      </c>
      <c r="B22">
        <v>21</v>
      </c>
      <c r="C22" s="2">
        <f>Invoer!$B$23*(1+(A22*2.9%))</f>
        <v>0</v>
      </c>
      <c r="D22" s="2">
        <f t="shared" si="1"/>
        <v>0</v>
      </c>
    </row>
    <row r="23" spans="1:4" x14ac:dyDescent="0.25">
      <c r="A23">
        <f t="shared" si="0"/>
        <v>2</v>
      </c>
      <c r="B23">
        <v>22</v>
      </c>
      <c r="C23" s="2">
        <f>Invoer!$B$23*(1+(A23*2.9%))</f>
        <v>0</v>
      </c>
      <c r="D23" s="2">
        <f t="shared" si="1"/>
        <v>0</v>
      </c>
    </row>
    <row r="24" spans="1:4" x14ac:dyDescent="0.25">
      <c r="A24">
        <f t="shared" si="0"/>
        <v>2</v>
      </c>
      <c r="B24">
        <v>23</v>
      </c>
      <c r="C24" s="2">
        <f>Invoer!$B$23*(1+(A24*2.9%))</f>
        <v>0</v>
      </c>
      <c r="D24" s="2">
        <f t="shared" si="1"/>
        <v>0</v>
      </c>
    </row>
    <row r="25" spans="1:4" x14ac:dyDescent="0.25">
      <c r="A25">
        <f t="shared" si="0"/>
        <v>2</v>
      </c>
      <c r="B25">
        <v>24</v>
      </c>
      <c r="C25" s="2">
        <f>Invoer!$B$23*(1+(A25*2.9%))</f>
        <v>0</v>
      </c>
      <c r="D25" s="2">
        <f t="shared" si="1"/>
        <v>0</v>
      </c>
    </row>
    <row r="26" spans="1:4" x14ac:dyDescent="0.25">
      <c r="A26">
        <f t="shared" si="0"/>
        <v>3</v>
      </c>
      <c r="B26">
        <v>25</v>
      </c>
      <c r="C26" s="2">
        <f>Invoer!$B$23*(1+(A26*2.9%))</f>
        <v>0</v>
      </c>
      <c r="D26" s="2">
        <f t="shared" si="1"/>
        <v>0</v>
      </c>
    </row>
    <row r="27" spans="1:4" x14ac:dyDescent="0.25">
      <c r="A27">
        <f t="shared" si="0"/>
        <v>3</v>
      </c>
      <c r="B27">
        <v>26</v>
      </c>
      <c r="C27" s="2">
        <f>Invoer!$B$23*(1+(A27*2.9%))</f>
        <v>0</v>
      </c>
      <c r="D27" s="2">
        <f t="shared" si="1"/>
        <v>0</v>
      </c>
    </row>
    <row r="28" spans="1:4" x14ac:dyDescent="0.25">
      <c r="A28">
        <f t="shared" si="0"/>
        <v>3</v>
      </c>
      <c r="B28">
        <v>27</v>
      </c>
      <c r="C28" s="2">
        <f>Invoer!$B$23*(1+(A28*2.9%))</f>
        <v>0</v>
      </c>
      <c r="D28" s="2">
        <f t="shared" si="1"/>
        <v>0</v>
      </c>
    </row>
    <row r="29" spans="1:4" x14ac:dyDescent="0.25">
      <c r="A29">
        <f t="shared" si="0"/>
        <v>3</v>
      </c>
      <c r="B29">
        <v>28</v>
      </c>
      <c r="C29" s="2">
        <f>Invoer!$B$23*(1+(A29*2.9%))</f>
        <v>0</v>
      </c>
      <c r="D29" s="2">
        <f t="shared" si="1"/>
        <v>0</v>
      </c>
    </row>
    <row r="30" spans="1:4" x14ac:dyDescent="0.25">
      <c r="A30">
        <f t="shared" si="0"/>
        <v>3</v>
      </c>
      <c r="B30">
        <v>29</v>
      </c>
      <c r="C30" s="2">
        <f>Invoer!$B$23*(1+(A30*2.9%))</f>
        <v>0</v>
      </c>
      <c r="D30" s="2">
        <f t="shared" si="1"/>
        <v>0</v>
      </c>
    </row>
    <row r="31" spans="1:4" x14ac:dyDescent="0.25">
      <c r="A31">
        <f t="shared" si="0"/>
        <v>3</v>
      </c>
      <c r="B31">
        <v>30</v>
      </c>
      <c r="C31" s="2">
        <f>Invoer!$B$23*(1+(A31*2.9%))</f>
        <v>0</v>
      </c>
      <c r="D31" s="2">
        <f t="shared" si="1"/>
        <v>0</v>
      </c>
    </row>
    <row r="32" spans="1:4" x14ac:dyDescent="0.25">
      <c r="A32">
        <f t="shared" si="0"/>
        <v>3</v>
      </c>
      <c r="B32">
        <v>31</v>
      </c>
      <c r="C32" s="2">
        <f>Invoer!$B$23*(1+(A32*2.9%))</f>
        <v>0</v>
      </c>
      <c r="D32" s="2">
        <f t="shared" si="1"/>
        <v>0</v>
      </c>
    </row>
    <row r="33" spans="1:4" x14ac:dyDescent="0.25">
      <c r="A33">
        <f t="shared" si="0"/>
        <v>3</v>
      </c>
      <c r="B33">
        <v>32</v>
      </c>
      <c r="C33" s="2">
        <f>Invoer!$B$23*(1+(A33*2.9%))</f>
        <v>0</v>
      </c>
      <c r="D33" s="2">
        <f t="shared" si="1"/>
        <v>0</v>
      </c>
    </row>
    <row r="34" spans="1:4" x14ac:dyDescent="0.25">
      <c r="A34">
        <f t="shared" si="0"/>
        <v>3</v>
      </c>
      <c r="B34">
        <v>33</v>
      </c>
      <c r="C34" s="2">
        <f>Invoer!$B$23*(1+(A34*2.9%))</f>
        <v>0</v>
      </c>
      <c r="D34" s="2">
        <f t="shared" si="1"/>
        <v>0</v>
      </c>
    </row>
    <row r="35" spans="1:4" x14ac:dyDescent="0.25">
      <c r="A35">
        <f t="shared" si="0"/>
        <v>3</v>
      </c>
      <c r="B35">
        <v>34</v>
      </c>
      <c r="C35" s="2">
        <f>Invoer!$B$23*(1+(A35*2.9%))</f>
        <v>0</v>
      </c>
      <c r="D35" s="2">
        <f t="shared" si="1"/>
        <v>0</v>
      </c>
    </row>
    <row r="36" spans="1:4" x14ac:dyDescent="0.25">
      <c r="A36">
        <f t="shared" si="0"/>
        <v>3</v>
      </c>
      <c r="B36">
        <v>35</v>
      </c>
      <c r="C36" s="2">
        <f>Invoer!$B$23*(1+(A36*2.9%))</f>
        <v>0</v>
      </c>
      <c r="D36" s="2">
        <f t="shared" si="1"/>
        <v>0</v>
      </c>
    </row>
    <row r="37" spans="1:4" x14ac:dyDescent="0.25">
      <c r="A37">
        <f t="shared" si="0"/>
        <v>3</v>
      </c>
      <c r="B37">
        <v>36</v>
      </c>
      <c r="C37" s="2">
        <f>Invoer!$B$23*(1+(A37*2.9%))</f>
        <v>0</v>
      </c>
      <c r="D37" s="2">
        <f t="shared" si="1"/>
        <v>0</v>
      </c>
    </row>
    <row r="38" spans="1:4" x14ac:dyDescent="0.25">
      <c r="A38">
        <f t="shared" si="0"/>
        <v>4</v>
      </c>
      <c r="B38">
        <v>37</v>
      </c>
      <c r="C38" s="2">
        <f>Invoer!$B$23*(1+(A38*2.9%))</f>
        <v>0</v>
      </c>
      <c r="D38" s="2">
        <f t="shared" si="1"/>
        <v>0</v>
      </c>
    </row>
    <row r="39" spans="1:4" x14ac:dyDescent="0.25">
      <c r="A39">
        <f t="shared" si="0"/>
        <v>4</v>
      </c>
      <c r="B39">
        <v>38</v>
      </c>
      <c r="C39" s="2">
        <f>Invoer!$B$23*(1+(A39*2.9%))</f>
        <v>0</v>
      </c>
      <c r="D39" s="2">
        <f t="shared" si="1"/>
        <v>0</v>
      </c>
    </row>
    <row r="40" spans="1:4" x14ac:dyDescent="0.25">
      <c r="A40">
        <f t="shared" si="0"/>
        <v>4</v>
      </c>
      <c r="B40">
        <v>39</v>
      </c>
      <c r="C40" s="2">
        <f>Invoer!$B$23*(1+(A40*2.9%))</f>
        <v>0</v>
      </c>
      <c r="D40" s="2">
        <f t="shared" si="1"/>
        <v>0</v>
      </c>
    </row>
    <row r="41" spans="1:4" x14ac:dyDescent="0.25">
      <c r="A41">
        <f t="shared" si="0"/>
        <v>4</v>
      </c>
      <c r="B41">
        <v>40</v>
      </c>
      <c r="C41" s="2">
        <f>Invoer!$B$23*(1+(A41*2.9%))</f>
        <v>0</v>
      </c>
      <c r="D41" s="2">
        <f t="shared" si="1"/>
        <v>0</v>
      </c>
    </row>
    <row r="42" spans="1:4" x14ac:dyDescent="0.25">
      <c r="A42">
        <f t="shared" si="0"/>
        <v>4</v>
      </c>
      <c r="B42">
        <v>41</v>
      </c>
      <c r="C42" s="2">
        <f>Invoer!$B$23*(1+(A42*2.9%))</f>
        <v>0</v>
      </c>
      <c r="D42" s="2">
        <f t="shared" si="1"/>
        <v>0</v>
      </c>
    </row>
    <row r="43" spans="1:4" x14ac:dyDescent="0.25">
      <c r="A43">
        <f t="shared" si="0"/>
        <v>4</v>
      </c>
      <c r="B43">
        <v>42</v>
      </c>
      <c r="C43" s="2">
        <f>Invoer!$B$23*(1+(A43*2.9%))</f>
        <v>0</v>
      </c>
      <c r="D43" s="2">
        <f t="shared" si="1"/>
        <v>0</v>
      </c>
    </row>
    <row r="44" spans="1:4" x14ac:dyDescent="0.25">
      <c r="A44">
        <f t="shared" si="0"/>
        <v>4</v>
      </c>
      <c r="B44">
        <v>43</v>
      </c>
      <c r="C44" s="2">
        <f>Invoer!$B$23*(1+(A44*2.9%))</f>
        <v>0</v>
      </c>
      <c r="D44" s="2">
        <f t="shared" si="1"/>
        <v>0</v>
      </c>
    </row>
    <row r="45" spans="1:4" x14ac:dyDescent="0.25">
      <c r="A45">
        <f t="shared" si="0"/>
        <v>4</v>
      </c>
      <c r="B45">
        <v>44</v>
      </c>
      <c r="C45" s="2">
        <f>Invoer!$B$23*(1+(A45*2.9%))</f>
        <v>0</v>
      </c>
      <c r="D45" s="2">
        <f t="shared" si="1"/>
        <v>0</v>
      </c>
    </row>
    <row r="46" spans="1:4" x14ac:dyDescent="0.25">
      <c r="A46">
        <f t="shared" si="0"/>
        <v>4</v>
      </c>
      <c r="B46">
        <v>45</v>
      </c>
      <c r="C46" s="2">
        <f>Invoer!$B$23*(1+(A46*2.9%))</f>
        <v>0</v>
      </c>
      <c r="D46" s="2">
        <f t="shared" si="1"/>
        <v>0</v>
      </c>
    </row>
    <row r="47" spans="1:4" x14ac:dyDescent="0.25">
      <c r="A47">
        <f t="shared" si="0"/>
        <v>4</v>
      </c>
      <c r="B47">
        <v>46</v>
      </c>
      <c r="C47" s="2">
        <f>Invoer!$B$23*(1+(A47*2.9%))</f>
        <v>0</v>
      </c>
      <c r="D47" s="2">
        <f t="shared" si="1"/>
        <v>0</v>
      </c>
    </row>
    <row r="48" spans="1:4" x14ac:dyDescent="0.25">
      <c r="A48">
        <f t="shared" si="0"/>
        <v>4</v>
      </c>
      <c r="B48">
        <v>47</v>
      </c>
      <c r="C48" s="2">
        <f>Invoer!$B$23*(1+(A48*2.9%))</f>
        <v>0</v>
      </c>
      <c r="D48" s="2">
        <f t="shared" si="1"/>
        <v>0</v>
      </c>
    </row>
    <row r="49" spans="1:4" x14ac:dyDescent="0.25">
      <c r="A49">
        <f t="shared" si="0"/>
        <v>4</v>
      </c>
      <c r="B49">
        <v>48</v>
      </c>
      <c r="C49" s="2">
        <f>Invoer!$B$23*(1+(A49*2.9%))</f>
        <v>0</v>
      </c>
      <c r="D49" s="2">
        <f t="shared" si="1"/>
        <v>0</v>
      </c>
    </row>
    <row r="50" spans="1:4" x14ac:dyDescent="0.25">
      <c r="A50">
        <f t="shared" si="0"/>
        <v>5</v>
      </c>
      <c r="B50">
        <v>49</v>
      </c>
      <c r="C50" s="2">
        <f>Invoer!$B$23*(1+(A50*2.9%))</f>
        <v>0</v>
      </c>
      <c r="D50" s="2">
        <f t="shared" si="1"/>
        <v>0</v>
      </c>
    </row>
    <row r="51" spans="1:4" x14ac:dyDescent="0.25">
      <c r="A51">
        <f t="shared" si="0"/>
        <v>5</v>
      </c>
      <c r="B51">
        <v>50</v>
      </c>
      <c r="C51" s="2">
        <f>Invoer!$B$23*(1+(A51*2.9%))</f>
        <v>0</v>
      </c>
      <c r="D51" s="2">
        <f t="shared" si="1"/>
        <v>0</v>
      </c>
    </row>
    <row r="52" spans="1:4" x14ac:dyDescent="0.25">
      <c r="A52">
        <f t="shared" si="0"/>
        <v>5</v>
      </c>
      <c r="B52">
        <v>51</v>
      </c>
      <c r="C52" s="2">
        <f>Invoer!$B$23*(1+(A52*2.9%))</f>
        <v>0</v>
      </c>
      <c r="D52" s="2">
        <f t="shared" si="1"/>
        <v>0</v>
      </c>
    </row>
    <row r="53" spans="1:4" x14ac:dyDescent="0.25">
      <c r="A53">
        <f t="shared" si="0"/>
        <v>5</v>
      </c>
      <c r="B53">
        <v>52</v>
      </c>
      <c r="C53" s="2">
        <f>Invoer!$B$23*(1+(A53*2.9%))</f>
        <v>0</v>
      </c>
      <c r="D53" s="2">
        <f t="shared" si="1"/>
        <v>0</v>
      </c>
    </row>
    <row r="54" spans="1:4" x14ac:dyDescent="0.25">
      <c r="A54">
        <f t="shared" si="0"/>
        <v>5</v>
      </c>
      <c r="B54">
        <v>53</v>
      </c>
      <c r="C54" s="2">
        <f>Invoer!$B$23*(1+(A54*2.9%))</f>
        <v>0</v>
      </c>
      <c r="D54" s="2">
        <f t="shared" si="1"/>
        <v>0</v>
      </c>
    </row>
    <row r="55" spans="1:4" x14ac:dyDescent="0.25">
      <c r="A55">
        <f t="shared" si="0"/>
        <v>5</v>
      </c>
      <c r="B55">
        <v>54</v>
      </c>
      <c r="C55" s="2">
        <f>Invoer!$B$23*(1+(A55*2.9%))</f>
        <v>0</v>
      </c>
      <c r="D55" s="2">
        <f t="shared" si="1"/>
        <v>0</v>
      </c>
    </row>
    <row r="56" spans="1:4" x14ac:dyDescent="0.25">
      <c r="A56">
        <f t="shared" si="0"/>
        <v>5</v>
      </c>
      <c r="B56">
        <v>55</v>
      </c>
      <c r="C56" s="2">
        <f>Invoer!$B$23*(1+(A56*2.9%))</f>
        <v>0</v>
      </c>
      <c r="D56" s="2">
        <f t="shared" si="1"/>
        <v>0</v>
      </c>
    </row>
    <row r="57" spans="1:4" x14ac:dyDescent="0.25">
      <c r="A57">
        <f t="shared" si="0"/>
        <v>5</v>
      </c>
      <c r="B57">
        <v>56</v>
      </c>
      <c r="C57" s="2">
        <f>Invoer!$B$23*(1+(A57*2.9%))</f>
        <v>0</v>
      </c>
      <c r="D57" s="2">
        <f t="shared" si="1"/>
        <v>0</v>
      </c>
    </row>
    <row r="58" spans="1:4" x14ac:dyDescent="0.25">
      <c r="A58">
        <f t="shared" si="0"/>
        <v>5</v>
      </c>
      <c r="B58">
        <v>57</v>
      </c>
      <c r="C58" s="2">
        <f>Invoer!$B$23*(1+(A58*2.9%))</f>
        <v>0</v>
      </c>
      <c r="D58" s="2">
        <f t="shared" si="1"/>
        <v>0</v>
      </c>
    </row>
    <row r="59" spans="1:4" x14ac:dyDescent="0.25">
      <c r="A59">
        <f t="shared" si="0"/>
        <v>5</v>
      </c>
      <c r="B59">
        <v>58</v>
      </c>
      <c r="C59" s="2">
        <f>Invoer!$B$23*(1+(A59*2.9%))</f>
        <v>0</v>
      </c>
      <c r="D59" s="2">
        <f t="shared" si="1"/>
        <v>0</v>
      </c>
    </row>
    <row r="60" spans="1:4" x14ac:dyDescent="0.25">
      <c r="A60">
        <f t="shared" si="0"/>
        <v>5</v>
      </c>
      <c r="B60">
        <v>59</v>
      </c>
      <c r="C60" s="2">
        <f>Invoer!$B$23*(1+(A60*2.9%))</f>
        <v>0</v>
      </c>
      <c r="D60" s="2">
        <f t="shared" si="1"/>
        <v>0</v>
      </c>
    </row>
    <row r="61" spans="1:4" x14ac:dyDescent="0.25">
      <c r="A61">
        <f t="shared" si="0"/>
        <v>5</v>
      </c>
      <c r="B61">
        <v>60</v>
      </c>
      <c r="C61" s="2">
        <f>Invoer!$B$23*(1+(A61*2.9%))</f>
        <v>0</v>
      </c>
      <c r="D61" s="2">
        <f t="shared" si="1"/>
        <v>0</v>
      </c>
    </row>
    <row r="62" spans="1:4" x14ac:dyDescent="0.25">
      <c r="A62">
        <f t="shared" si="0"/>
        <v>6</v>
      </c>
      <c r="B62">
        <v>61</v>
      </c>
      <c r="C62" s="2">
        <f>Invoer!$B$23*(1+(A62*2.9%))</f>
        <v>0</v>
      </c>
      <c r="D62" s="2">
        <f t="shared" si="1"/>
        <v>0</v>
      </c>
    </row>
    <row r="63" spans="1:4" x14ac:dyDescent="0.25">
      <c r="A63">
        <f t="shared" si="0"/>
        <v>6</v>
      </c>
      <c r="B63">
        <v>62</v>
      </c>
      <c r="C63" s="2">
        <f>Invoer!$B$23*(1+(A63*2.9%))</f>
        <v>0</v>
      </c>
      <c r="D63" s="2">
        <f t="shared" si="1"/>
        <v>0</v>
      </c>
    </row>
    <row r="64" spans="1:4" x14ac:dyDescent="0.25">
      <c r="A64">
        <f t="shared" si="0"/>
        <v>6</v>
      </c>
      <c r="B64">
        <v>63</v>
      </c>
      <c r="C64" s="2">
        <f>Invoer!$B$23*(1+(A64*2.9%))</f>
        <v>0</v>
      </c>
      <c r="D64" s="2">
        <f t="shared" si="1"/>
        <v>0</v>
      </c>
    </row>
    <row r="65" spans="1:4" x14ac:dyDescent="0.25">
      <c r="A65">
        <f t="shared" si="0"/>
        <v>6</v>
      </c>
      <c r="B65">
        <v>64</v>
      </c>
      <c r="C65" s="2">
        <f>Invoer!$B$23*(1+(A65*2.9%))</f>
        <v>0</v>
      </c>
      <c r="D65" s="2">
        <f t="shared" si="1"/>
        <v>0</v>
      </c>
    </row>
    <row r="66" spans="1:4" x14ac:dyDescent="0.25">
      <c r="A66">
        <f t="shared" si="0"/>
        <v>6</v>
      </c>
      <c r="B66">
        <v>65</v>
      </c>
      <c r="C66" s="2">
        <f>Invoer!$B$23*(1+(A66*2.9%))</f>
        <v>0</v>
      </c>
      <c r="D66" s="2">
        <f t="shared" si="1"/>
        <v>0</v>
      </c>
    </row>
    <row r="67" spans="1:4" x14ac:dyDescent="0.25">
      <c r="A67">
        <f t="shared" ref="A67:A130" si="2">CEILING(B67/12,1)</f>
        <v>6</v>
      </c>
      <c r="B67">
        <v>66</v>
      </c>
      <c r="C67" s="2">
        <f>Invoer!$B$23*(1+(A67*2.9%))</f>
        <v>0</v>
      </c>
      <c r="D67" s="2">
        <f t="shared" si="1"/>
        <v>0</v>
      </c>
    </row>
    <row r="68" spans="1:4" x14ac:dyDescent="0.25">
      <c r="A68">
        <f t="shared" si="2"/>
        <v>6</v>
      </c>
      <c r="B68">
        <v>67</v>
      </c>
      <c r="C68" s="2">
        <f>Invoer!$B$23*(1+(A68*2.9%))</f>
        <v>0</v>
      </c>
      <c r="D68" s="2">
        <f t="shared" ref="D68:D131" si="3">D67+C68</f>
        <v>0</v>
      </c>
    </row>
    <row r="69" spans="1:4" x14ac:dyDescent="0.25">
      <c r="A69">
        <f t="shared" si="2"/>
        <v>6</v>
      </c>
      <c r="B69">
        <v>68</v>
      </c>
      <c r="C69" s="2">
        <f>Invoer!$B$23*(1+(A69*2.9%))</f>
        <v>0</v>
      </c>
      <c r="D69" s="2">
        <f t="shared" si="3"/>
        <v>0</v>
      </c>
    </row>
    <row r="70" spans="1:4" x14ac:dyDescent="0.25">
      <c r="A70">
        <f t="shared" si="2"/>
        <v>6</v>
      </c>
      <c r="B70">
        <v>69</v>
      </c>
      <c r="C70" s="2">
        <f>Invoer!$B$23*(1+(A70*2.9%))</f>
        <v>0</v>
      </c>
      <c r="D70" s="2">
        <f t="shared" si="3"/>
        <v>0</v>
      </c>
    </row>
    <row r="71" spans="1:4" x14ac:dyDescent="0.25">
      <c r="A71">
        <f t="shared" si="2"/>
        <v>6</v>
      </c>
      <c r="B71">
        <v>70</v>
      </c>
      <c r="C71" s="2">
        <f>Invoer!$B$23*(1+(A71*2.9%))</f>
        <v>0</v>
      </c>
      <c r="D71" s="2">
        <f t="shared" si="3"/>
        <v>0</v>
      </c>
    </row>
    <row r="72" spans="1:4" x14ac:dyDescent="0.25">
      <c r="A72">
        <f t="shared" si="2"/>
        <v>6</v>
      </c>
      <c r="B72">
        <v>71</v>
      </c>
      <c r="C72" s="2">
        <f>Invoer!$B$23*(1+(A72*2.9%))</f>
        <v>0</v>
      </c>
      <c r="D72" s="2">
        <f t="shared" si="3"/>
        <v>0</v>
      </c>
    </row>
    <row r="73" spans="1:4" x14ac:dyDescent="0.25">
      <c r="A73">
        <f t="shared" si="2"/>
        <v>6</v>
      </c>
      <c r="B73">
        <v>72</v>
      </c>
      <c r="C73" s="2">
        <f>Invoer!$B$23*(1+(A73*2.9%))</f>
        <v>0</v>
      </c>
      <c r="D73" s="2">
        <f t="shared" si="3"/>
        <v>0</v>
      </c>
    </row>
    <row r="74" spans="1:4" x14ac:dyDescent="0.25">
      <c r="A74">
        <f t="shared" si="2"/>
        <v>7</v>
      </c>
      <c r="B74">
        <v>73</v>
      </c>
      <c r="C74" s="2">
        <f>Invoer!$B$23*(1+(A74*2.9%))</f>
        <v>0</v>
      </c>
      <c r="D74" s="2">
        <f t="shared" si="3"/>
        <v>0</v>
      </c>
    </row>
    <row r="75" spans="1:4" x14ac:dyDescent="0.25">
      <c r="A75">
        <f t="shared" si="2"/>
        <v>7</v>
      </c>
      <c r="B75">
        <v>74</v>
      </c>
      <c r="C75" s="2">
        <f>Invoer!$B$23*(1+(A75*2.9%))</f>
        <v>0</v>
      </c>
      <c r="D75" s="2">
        <f t="shared" si="3"/>
        <v>0</v>
      </c>
    </row>
    <row r="76" spans="1:4" x14ac:dyDescent="0.25">
      <c r="A76">
        <f t="shared" si="2"/>
        <v>7</v>
      </c>
      <c r="B76">
        <v>75</v>
      </c>
      <c r="C76" s="2">
        <f>Invoer!$B$23*(1+(A76*2.9%))</f>
        <v>0</v>
      </c>
      <c r="D76" s="2">
        <f t="shared" si="3"/>
        <v>0</v>
      </c>
    </row>
    <row r="77" spans="1:4" x14ac:dyDescent="0.25">
      <c r="A77">
        <f t="shared" si="2"/>
        <v>7</v>
      </c>
      <c r="B77">
        <v>76</v>
      </c>
      <c r="C77" s="2">
        <f>Invoer!$B$23*(1+(A77*2.9%))</f>
        <v>0</v>
      </c>
      <c r="D77" s="2">
        <f t="shared" si="3"/>
        <v>0</v>
      </c>
    </row>
    <row r="78" spans="1:4" x14ac:dyDescent="0.25">
      <c r="A78">
        <f t="shared" si="2"/>
        <v>7</v>
      </c>
      <c r="B78">
        <v>77</v>
      </c>
      <c r="C78" s="2">
        <f>Invoer!$B$23*(1+(A78*2.9%))</f>
        <v>0</v>
      </c>
      <c r="D78" s="2">
        <f t="shared" si="3"/>
        <v>0</v>
      </c>
    </row>
    <row r="79" spans="1:4" x14ac:dyDescent="0.25">
      <c r="A79">
        <f t="shared" si="2"/>
        <v>7</v>
      </c>
      <c r="B79">
        <v>78</v>
      </c>
      <c r="C79" s="2">
        <f>Invoer!$B$23*(1+(A79*2.9%))</f>
        <v>0</v>
      </c>
      <c r="D79" s="2">
        <f t="shared" si="3"/>
        <v>0</v>
      </c>
    </row>
    <row r="80" spans="1:4" x14ac:dyDescent="0.25">
      <c r="A80">
        <f t="shared" si="2"/>
        <v>7</v>
      </c>
      <c r="B80">
        <v>79</v>
      </c>
      <c r="C80" s="2">
        <f>Invoer!$B$23*(1+(A80*2.9%))</f>
        <v>0</v>
      </c>
      <c r="D80" s="2">
        <f t="shared" si="3"/>
        <v>0</v>
      </c>
    </row>
    <row r="81" spans="1:4" x14ac:dyDescent="0.25">
      <c r="A81">
        <f t="shared" si="2"/>
        <v>7</v>
      </c>
      <c r="B81">
        <v>80</v>
      </c>
      <c r="C81" s="2">
        <f>Invoer!$B$23*(1+(A81*2.9%))</f>
        <v>0</v>
      </c>
      <c r="D81" s="2">
        <f t="shared" si="3"/>
        <v>0</v>
      </c>
    </row>
    <row r="82" spans="1:4" x14ac:dyDescent="0.25">
      <c r="A82">
        <f t="shared" si="2"/>
        <v>7</v>
      </c>
      <c r="B82">
        <v>81</v>
      </c>
      <c r="C82" s="2">
        <f>Invoer!$B$23*(1+(A82*2.9%))</f>
        <v>0</v>
      </c>
      <c r="D82" s="2">
        <f t="shared" si="3"/>
        <v>0</v>
      </c>
    </row>
    <row r="83" spans="1:4" x14ac:dyDescent="0.25">
      <c r="A83">
        <f t="shared" si="2"/>
        <v>7</v>
      </c>
      <c r="B83">
        <v>82</v>
      </c>
      <c r="C83" s="2">
        <f>Invoer!$B$23*(1+(A83*2.9%))</f>
        <v>0</v>
      </c>
      <c r="D83" s="2">
        <f t="shared" si="3"/>
        <v>0</v>
      </c>
    </row>
    <row r="84" spans="1:4" x14ac:dyDescent="0.25">
      <c r="A84">
        <f t="shared" si="2"/>
        <v>7</v>
      </c>
      <c r="B84">
        <v>83</v>
      </c>
      <c r="C84" s="2">
        <f>Invoer!$B$23*(1+(A84*2.9%))</f>
        <v>0</v>
      </c>
      <c r="D84" s="2">
        <f t="shared" si="3"/>
        <v>0</v>
      </c>
    </row>
    <row r="85" spans="1:4" x14ac:dyDescent="0.25">
      <c r="A85">
        <f t="shared" si="2"/>
        <v>7</v>
      </c>
      <c r="B85">
        <v>84</v>
      </c>
      <c r="C85" s="2">
        <f>Invoer!$B$23*(1+(A85*2.9%))</f>
        <v>0</v>
      </c>
      <c r="D85" s="2">
        <f t="shared" si="3"/>
        <v>0</v>
      </c>
    </row>
    <row r="86" spans="1:4" x14ac:dyDescent="0.25">
      <c r="A86">
        <f t="shared" si="2"/>
        <v>8</v>
      </c>
      <c r="B86">
        <v>85</v>
      </c>
      <c r="C86" s="2">
        <f>Invoer!$B$23*(1+(A86*2.9%))</f>
        <v>0</v>
      </c>
      <c r="D86" s="2">
        <f t="shared" si="3"/>
        <v>0</v>
      </c>
    </row>
    <row r="87" spans="1:4" x14ac:dyDescent="0.25">
      <c r="A87">
        <f t="shared" si="2"/>
        <v>8</v>
      </c>
      <c r="B87">
        <v>86</v>
      </c>
      <c r="C87" s="2">
        <f>Invoer!$B$23*(1+(A87*2.9%))</f>
        <v>0</v>
      </c>
      <c r="D87" s="2">
        <f t="shared" si="3"/>
        <v>0</v>
      </c>
    </row>
    <row r="88" spans="1:4" x14ac:dyDescent="0.25">
      <c r="A88">
        <f t="shared" si="2"/>
        <v>8</v>
      </c>
      <c r="B88">
        <v>87</v>
      </c>
      <c r="C88" s="2">
        <f>Invoer!$B$23*(1+(A88*2.9%))</f>
        <v>0</v>
      </c>
      <c r="D88" s="2">
        <f t="shared" si="3"/>
        <v>0</v>
      </c>
    </row>
    <row r="89" spans="1:4" x14ac:dyDescent="0.25">
      <c r="A89">
        <f t="shared" si="2"/>
        <v>8</v>
      </c>
      <c r="B89">
        <v>88</v>
      </c>
      <c r="C89" s="2">
        <f>Invoer!$B$23*(1+(A89*2.9%))</f>
        <v>0</v>
      </c>
      <c r="D89" s="2">
        <f t="shared" si="3"/>
        <v>0</v>
      </c>
    </row>
    <row r="90" spans="1:4" x14ac:dyDescent="0.25">
      <c r="A90">
        <f t="shared" si="2"/>
        <v>8</v>
      </c>
      <c r="B90">
        <v>89</v>
      </c>
      <c r="C90" s="2">
        <f>Invoer!$B$23*(1+(A90*2.9%))</f>
        <v>0</v>
      </c>
      <c r="D90" s="2">
        <f t="shared" si="3"/>
        <v>0</v>
      </c>
    </row>
    <row r="91" spans="1:4" x14ac:dyDescent="0.25">
      <c r="A91">
        <f t="shared" si="2"/>
        <v>8</v>
      </c>
      <c r="B91">
        <v>90</v>
      </c>
      <c r="C91" s="2">
        <f>Invoer!$B$23*(1+(A91*2.9%))</f>
        <v>0</v>
      </c>
      <c r="D91" s="2">
        <f t="shared" si="3"/>
        <v>0</v>
      </c>
    </row>
    <row r="92" spans="1:4" x14ac:dyDescent="0.25">
      <c r="A92">
        <f t="shared" si="2"/>
        <v>8</v>
      </c>
      <c r="B92">
        <v>91</v>
      </c>
      <c r="C92" s="2">
        <f>Invoer!$B$23*(1+(A92*2.9%))</f>
        <v>0</v>
      </c>
      <c r="D92" s="2">
        <f t="shared" si="3"/>
        <v>0</v>
      </c>
    </row>
    <row r="93" spans="1:4" x14ac:dyDescent="0.25">
      <c r="A93">
        <f t="shared" si="2"/>
        <v>8</v>
      </c>
      <c r="B93">
        <v>92</v>
      </c>
      <c r="C93" s="2">
        <f>Invoer!$B$23*(1+(A93*2.9%))</f>
        <v>0</v>
      </c>
      <c r="D93" s="2">
        <f t="shared" si="3"/>
        <v>0</v>
      </c>
    </row>
    <row r="94" spans="1:4" x14ac:dyDescent="0.25">
      <c r="A94">
        <f t="shared" si="2"/>
        <v>8</v>
      </c>
      <c r="B94">
        <v>93</v>
      </c>
      <c r="C94" s="2">
        <f>Invoer!$B$23*(1+(A94*2.9%))</f>
        <v>0</v>
      </c>
      <c r="D94" s="2">
        <f t="shared" si="3"/>
        <v>0</v>
      </c>
    </row>
    <row r="95" spans="1:4" x14ac:dyDescent="0.25">
      <c r="A95">
        <f t="shared" si="2"/>
        <v>8</v>
      </c>
      <c r="B95">
        <v>94</v>
      </c>
      <c r="C95" s="2">
        <f>Invoer!$B$23*(1+(A95*2.9%))</f>
        <v>0</v>
      </c>
      <c r="D95" s="2">
        <f t="shared" si="3"/>
        <v>0</v>
      </c>
    </row>
    <row r="96" spans="1:4" x14ac:dyDescent="0.25">
      <c r="A96">
        <f t="shared" si="2"/>
        <v>8</v>
      </c>
      <c r="B96">
        <v>95</v>
      </c>
      <c r="C96" s="2">
        <f>Invoer!$B$23*(1+(A96*2.9%))</f>
        <v>0</v>
      </c>
      <c r="D96" s="2">
        <f t="shared" si="3"/>
        <v>0</v>
      </c>
    </row>
    <row r="97" spans="1:4" x14ac:dyDescent="0.25">
      <c r="A97">
        <f t="shared" si="2"/>
        <v>8</v>
      </c>
      <c r="B97">
        <v>96</v>
      </c>
      <c r="C97" s="2">
        <f>Invoer!$B$23*(1+(A97*2.9%))</f>
        <v>0</v>
      </c>
      <c r="D97" s="2">
        <f t="shared" si="3"/>
        <v>0</v>
      </c>
    </row>
    <row r="98" spans="1:4" x14ac:dyDescent="0.25">
      <c r="A98">
        <f t="shared" si="2"/>
        <v>9</v>
      </c>
      <c r="B98">
        <v>97</v>
      </c>
      <c r="C98" s="2">
        <f>Invoer!$B$23*(1+(A98*2.9%))</f>
        <v>0</v>
      </c>
      <c r="D98" s="2">
        <f t="shared" si="3"/>
        <v>0</v>
      </c>
    </row>
    <row r="99" spans="1:4" x14ac:dyDescent="0.25">
      <c r="A99">
        <f t="shared" si="2"/>
        <v>9</v>
      </c>
      <c r="B99">
        <v>98</v>
      </c>
      <c r="C99" s="2">
        <f>Invoer!$B$23*(1+(A99*2.9%))</f>
        <v>0</v>
      </c>
      <c r="D99" s="2">
        <f t="shared" si="3"/>
        <v>0</v>
      </c>
    </row>
    <row r="100" spans="1:4" x14ac:dyDescent="0.25">
      <c r="A100">
        <f t="shared" si="2"/>
        <v>9</v>
      </c>
      <c r="B100">
        <v>99</v>
      </c>
      <c r="C100" s="2">
        <f>Invoer!$B$23*(1+(A100*2.9%))</f>
        <v>0</v>
      </c>
      <c r="D100" s="2">
        <f t="shared" si="3"/>
        <v>0</v>
      </c>
    </row>
    <row r="101" spans="1:4" x14ac:dyDescent="0.25">
      <c r="A101">
        <f t="shared" si="2"/>
        <v>9</v>
      </c>
      <c r="B101">
        <v>100</v>
      </c>
      <c r="C101" s="2">
        <f>Invoer!$B$23*(1+(A101*2.9%))</f>
        <v>0</v>
      </c>
      <c r="D101" s="2">
        <f t="shared" si="3"/>
        <v>0</v>
      </c>
    </row>
    <row r="102" spans="1:4" x14ac:dyDescent="0.25">
      <c r="A102">
        <f t="shared" si="2"/>
        <v>9</v>
      </c>
      <c r="B102">
        <v>101</v>
      </c>
      <c r="C102" s="2">
        <f>Invoer!$B$23*(1+(A102*2.9%))</f>
        <v>0</v>
      </c>
      <c r="D102" s="2">
        <f t="shared" si="3"/>
        <v>0</v>
      </c>
    </row>
    <row r="103" spans="1:4" x14ac:dyDescent="0.25">
      <c r="A103">
        <f t="shared" si="2"/>
        <v>9</v>
      </c>
      <c r="B103">
        <v>102</v>
      </c>
      <c r="C103" s="2">
        <f>Invoer!$B$23*(1+(A103*2.9%))</f>
        <v>0</v>
      </c>
      <c r="D103" s="2">
        <f t="shared" si="3"/>
        <v>0</v>
      </c>
    </row>
    <row r="104" spans="1:4" x14ac:dyDescent="0.25">
      <c r="A104">
        <f t="shared" si="2"/>
        <v>9</v>
      </c>
      <c r="B104">
        <v>103</v>
      </c>
      <c r="C104" s="2">
        <f>Invoer!$B$23*(1+(A104*2.9%))</f>
        <v>0</v>
      </c>
      <c r="D104" s="2">
        <f t="shared" si="3"/>
        <v>0</v>
      </c>
    </row>
    <row r="105" spans="1:4" x14ac:dyDescent="0.25">
      <c r="A105">
        <f t="shared" si="2"/>
        <v>9</v>
      </c>
      <c r="B105">
        <v>104</v>
      </c>
      <c r="C105" s="2">
        <f>Invoer!$B$23*(1+(A105*2.9%))</f>
        <v>0</v>
      </c>
      <c r="D105" s="2">
        <f t="shared" si="3"/>
        <v>0</v>
      </c>
    </row>
    <row r="106" spans="1:4" x14ac:dyDescent="0.25">
      <c r="A106">
        <f t="shared" si="2"/>
        <v>9</v>
      </c>
      <c r="B106">
        <v>105</v>
      </c>
      <c r="C106" s="2">
        <f>Invoer!$B$23*(1+(A106*2.9%))</f>
        <v>0</v>
      </c>
      <c r="D106" s="2">
        <f t="shared" si="3"/>
        <v>0</v>
      </c>
    </row>
    <row r="107" spans="1:4" x14ac:dyDescent="0.25">
      <c r="A107">
        <f t="shared" si="2"/>
        <v>9</v>
      </c>
      <c r="B107">
        <v>106</v>
      </c>
      <c r="C107" s="2">
        <f>Invoer!$B$23*(1+(A107*2.9%))</f>
        <v>0</v>
      </c>
      <c r="D107" s="2">
        <f t="shared" si="3"/>
        <v>0</v>
      </c>
    </row>
    <row r="108" spans="1:4" x14ac:dyDescent="0.25">
      <c r="A108">
        <f t="shared" si="2"/>
        <v>9</v>
      </c>
      <c r="B108">
        <v>107</v>
      </c>
      <c r="C108" s="2">
        <f>Invoer!$B$23*(1+(A108*2.9%))</f>
        <v>0</v>
      </c>
      <c r="D108" s="2">
        <f t="shared" si="3"/>
        <v>0</v>
      </c>
    </row>
    <row r="109" spans="1:4" x14ac:dyDescent="0.25">
      <c r="A109">
        <f t="shared" si="2"/>
        <v>9</v>
      </c>
      <c r="B109">
        <v>108</v>
      </c>
      <c r="C109" s="2">
        <f>Invoer!$B$23*(1+(A109*2.9%))</f>
        <v>0</v>
      </c>
      <c r="D109" s="2">
        <f t="shared" si="3"/>
        <v>0</v>
      </c>
    </row>
    <row r="110" spans="1:4" x14ac:dyDescent="0.25">
      <c r="A110">
        <f t="shared" si="2"/>
        <v>10</v>
      </c>
      <c r="B110">
        <v>109</v>
      </c>
      <c r="C110" s="2">
        <f>Invoer!$B$23*(1+(A110*2.9%))</f>
        <v>0</v>
      </c>
      <c r="D110" s="2">
        <f t="shared" si="3"/>
        <v>0</v>
      </c>
    </row>
    <row r="111" spans="1:4" x14ac:dyDescent="0.25">
      <c r="A111">
        <f t="shared" si="2"/>
        <v>10</v>
      </c>
      <c r="B111">
        <v>110</v>
      </c>
      <c r="C111" s="2">
        <f>Invoer!$B$23*(1+(A111*2.9%))</f>
        <v>0</v>
      </c>
      <c r="D111" s="2">
        <f t="shared" si="3"/>
        <v>0</v>
      </c>
    </row>
    <row r="112" spans="1:4" x14ac:dyDescent="0.25">
      <c r="A112">
        <f t="shared" si="2"/>
        <v>10</v>
      </c>
      <c r="B112">
        <v>111</v>
      </c>
      <c r="C112" s="2">
        <f>Invoer!$B$23*(1+(A112*2.9%))</f>
        <v>0</v>
      </c>
      <c r="D112" s="2">
        <f t="shared" si="3"/>
        <v>0</v>
      </c>
    </row>
    <row r="113" spans="1:4" x14ac:dyDescent="0.25">
      <c r="A113">
        <f t="shared" si="2"/>
        <v>10</v>
      </c>
      <c r="B113">
        <v>112</v>
      </c>
      <c r="C113" s="2">
        <f>Invoer!$B$23*(1+(A113*2.9%))</f>
        <v>0</v>
      </c>
      <c r="D113" s="2">
        <f t="shared" si="3"/>
        <v>0</v>
      </c>
    </row>
    <row r="114" spans="1:4" x14ac:dyDescent="0.25">
      <c r="A114">
        <f t="shared" si="2"/>
        <v>10</v>
      </c>
      <c r="B114">
        <v>113</v>
      </c>
      <c r="C114" s="2">
        <f>Invoer!$B$23*(1+(A114*2.9%))</f>
        <v>0</v>
      </c>
      <c r="D114" s="2">
        <f t="shared" si="3"/>
        <v>0</v>
      </c>
    </row>
    <row r="115" spans="1:4" x14ac:dyDescent="0.25">
      <c r="A115">
        <f t="shared" si="2"/>
        <v>10</v>
      </c>
      <c r="B115">
        <v>114</v>
      </c>
      <c r="C115" s="2">
        <f>Invoer!$B$23*(1+(A115*2.9%))</f>
        <v>0</v>
      </c>
      <c r="D115" s="2">
        <f t="shared" si="3"/>
        <v>0</v>
      </c>
    </row>
    <row r="116" spans="1:4" x14ac:dyDescent="0.25">
      <c r="A116">
        <f t="shared" si="2"/>
        <v>10</v>
      </c>
      <c r="B116">
        <v>115</v>
      </c>
      <c r="C116" s="2">
        <f>Invoer!$B$23*(1+(A116*2.9%))</f>
        <v>0</v>
      </c>
      <c r="D116" s="2">
        <f t="shared" si="3"/>
        <v>0</v>
      </c>
    </row>
    <row r="117" spans="1:4" x14ac:dyDescent="0.25">
      <c r="A117">
        <f t="shared" si="2"/>
        <v>10</v>
      </c>
      <c r="B117">
        <v>116</v>
      </c>
      <c r="C117" s="2">
        <f>Invoer!$B$23*(1+(A117*2.9%))</f>
        <v>0</v>
      </c>
      <c r="D117" s="2">
        <f t="shared" si="3"/>
        <v>0</v>
      </c>
    </row>
    <row r="118" spans="1:4" x14ac:dyDescent="0.25">
      <c r="A118">
        <f t="shared" si="2"/>
        <v>10</v>
      </c>
      <c r="B118">
        <v>117</v>
      </c>
      <c r="C118" s="2">
        <f>Invoer!$B$23*(1+(A118*2.9%))</f>
        <v>0</v>
      </c>
      <c r="D118" s="2">
        <f t="shared" si="3"/>
        <v>0</v>
      </c>
    </row>
    <row r="119" spans="1:4" x14ac:dyDescent="0.25">
      <c r="A119">
        <f t="shared" si="2"/>
        <v>10</v>
      </c>
      <c r="B119">
        <v>118</v>
      </c>
      <c r="C119" s="2">
        <f>Invoer!$B$23*(1+(A119*2.9%))</f>
        <v>0</v>
      </c>
      <c r="D119" s="2">
        <f t="shared" si="3"/>
        <v>0</v>
      </c>
    </row>
    <row r="120" spans="1:4" x14ac:dyDescent="0.25">
      <c r="A120">
        <f t="shared" si="2"/>
        <v>10</v>
      </c>
      <c r="B120">
        <v>119</v>
      </c>
      <c r="C120" s="2">
        <f>Invoer!$B$23*(1+(A120*2.9%))</f>
        <v>0</v>
      </c>
      <c r="D120" s="2">
        <f t="shared" si="3"/>
        <v>0</v>
      </c>
    </row>
    <row r="121" spans="1:4" x14ac:dyDescent="0.25">
      <c r="A121">
        <f t="shared" si="2"/>
        <v>10</v>
      </c>
      <c r="B121">
        <v>120</v>
      </c>
      <c r="C121" s="2">
        <f>Invoer!$B$23*(1+(A121*2.9%))</f>
        <v>0</v>
      </c>
      <c r="D121" s="2">
        <f t="shared" si="3"/>
        <v>0</v>
      </c>
    </row>
    <row r="122" spans="1:4" x14ac:dyDescent="0.25">
      <c r="A122">
        <f t="shared" si="2"/>
        <v>11</v>
      </c>
      <c r="B122">
        <v>121</v>
      </c>
      <c r="C122" s="2">
        <f>Invoer!$B$23*(1+(A122*2.9%))</f>
        <v>0</v>
      </c>
      <c r="D122" s="2">
        <f t="shared" si="3"/>
        <v>0</v>
      </c>
    </row>
    <row r="123" spans="1:4" x14ac:dyDescent="0.25">
      <c r="A123">
        <f t="shared" si="2"/>
        <v>11</v>
      </c>
      <c r="B123">
        <v>122</v>
      </c>
      <c r="C123" s="2">
        <f>Invoer!$B$23*(1+(A123*2.9%))</f>
        <v>0</v>
      </c>
      <c r="D123" s="2">
        <f t="shared" si="3"/>
        <v>0</v>
      </c>
    </row>
    <row r="124" spans="1:4" x14ac:dyDescent="0.25">
      <c r="A124">
        <f t="shared" si="2"/>
        <v>11</v>
      </c>
      <c r="B124">
        <v>123</v>
      </c>
      <c r="C124" s="2">
        <f>Invoer!$B$23*(1+(A124*2.9%))</f>
        <v>0</v>
      </c>
      <c r="D124" s="2">
        <f t="shared" si="3"/>
        <v>0</v>
      </c>
    </row>
    <row r="125" spans="1:4" x14ac:dyDescent="0.25">
      <c r="A125">
        <f t="shared" si="2"/>
        <v>11</v>
      </c>
      <c r="B125">
        <v>124</v>
      </c>
      <c r="C125" s="2">
        <f>Invoer!$B$23*(1+(A125*2.9%))</f>
        <v>0</v>
      </c>
      <c r="D125" s="2">
        <f t="shared" si="3"/>
        <v>0</v>
      </c>
    </row>
    <row r="126" spans="1:4" x14ac:dyDescent="0.25">
      <c r="A126">
        <f t="shared" si="2"/>
        <v>11</v>
      </c>
      <c r="B126">
        <v>125</v>
      </c>
      <c r="C126" s="2">
        <f>Invoer!$B$23*(1+(A126*2.9%))</f>
        <v>0</v>
      </c>
      <c r="D126" s="2">
        <f t="shared" si="3"/>
        <v>0</v>
      </c>
    </row>
    <row r="127" spans="1:4" x14ac:dyDescent="0.25">
      <c r="A127">
        <f t="shared" si="2"/>
        <v>11</v>
      </c>
      <c r="B127">
        <v>126</v>
      </c>
      <c r="C127" s="2">
        <f>Invoer!$B$23*(1+(A127*2.9%))</f>
        <v>0</v>
      </c>
      <c r="D127" s="2">
        <f t="shared" si="3"/>
        <v>0</v>
      </c>
    </row>
    <row r="128" spans="1:4" x14ac:dyDescent="0.25">
      <c r="A128">
        <f t="shared" si="2"/>
        <v>11</v>
      </c>
      <c r="B128">
        <v>127</v>
      </c>
      <c r="C128" s="2">
        <f>Invoer!$B$23*(1+(A128*2.9%))</f>
        <v>0</v>
      </c>
      <c r="D128" s="2">
        <f t="shared" si="3"/>
        <v>0</v>
      </c>
    </row>
    <row r="129" spans="1:4" x14ac:dyDescent="0.25">
      <c r="A129">
        <f t="shared" si="2"/>
        <v>11</v>
      </c>
      <c r="B129">
        <v>128</v>
      </c>
      <c r="C129" s="2">
        <f>Invoer!$B$23*(1+(A129*2.9%))</f>
        <v>0</v>
      </c>
      <c r="D129" s="2">
        <f t="shared" si="3"/>
        <v>0</v>
      </c>
    </row>
    <row r="130" spans="1:4" x14ac:dyDescent="0.25">
      <c r="A130">
        <f t="shared" si="2"/>
        <v>11</v>
      </c>
      <c r="B130">
        <v>129</v>
      </c>
      <c r="C130" s="2">
        <f>Invoer!$B$23*(1+(A130*2.9%))</f>
        <v>0</v>
      </c>
      <c r="D130" s="2">
        <f t="shared" si="3"/>
        <v>0</v>
      </c>
    </row>
    <row r="131" spans="1:4" x14ac:dyDescent="0.25">
      <c r="A131">
        <f t="shared" ref="A131:A194" si="4">CEILING(B131/12,1)</f>
        <v>11</v>
      </c>
      <c r="B131">
        <v>130</v>
      </c>
      <c r="C131" s="2">
        <f>Invoer!$B$23*(1+(A131*2.9%))</f>
        <v>0</v>
      </c>
      <c r="D131" s="2">
        <f t="shared" si="3"/>
        <v>0</v>
      </c>
    </row>
    <row r="132" spans="1:4" x14ac:dyDescent="0.25">
      <c r="A132">
        <f t="shared" si="4"/>
        <v>11</v>
      </c>
      <c r="B132">
        <v>131</v>
      </c>
      <c r="C132" s="2">
        <f>Invoer!$B$23*(1+(A132*2.9%))</f>
        <v>0</v>
      </c>
      <c r="D132" s="2">
        <f t="shared" ref="D132:D195" si="5">D131+C132</f>
        <v>0</v>
      </c>
    </row>
    <row r="133" spans="1:4" x14ac:dyDescent="0.25">
      <c r="A133">
        <f t="shared" si="4"/>
        <v>11</v>
      </c>
      <c r="B133">
        <v>132</v>
      </c>
      <c r="C133" s="2">
        <f>Invoer!$B$23*(1+(A133*2.9%))</f>
        <v>0</v>
      </c>
      <c r="D133" s="2">
        <f t="shared" si="5"/>
        <v>0</v>
      </c>
    </row>
    <row r="134" spans="1:4" x14ac:dyDescent="0.25">
      <c r="A134">
        <f t="shared" si="4"/>
        <v>12</v>
      </c>
      <c r="B134">
        <v>133</v>
      </c>
      <c r="C134" s="2">
        <f>Invoer!$B$23*(1+(A134*2.9%))</f>
        <v>0</v>
      </c>
      <c r="D134" s="2">
        <f t="shared" si="5"/>
        <v>0</v>
      </c>
    </row>
    <row r="135" spans="1:4" x14ac:dyDescent="0.25">
      <c r="A135">
        <f t="shared" si="4"/>
        <v>12</v>
      </c>
      <c r="B135">
        <v>134</v>
      </c>
      <c r="C135" s="2">
        <f>Invoer!$B$23*(1+(A135*2.9%))</f>
        <v>0</v>
      </c>
      <c r="D135" s="2">
        <f t="shared" si="5"/>
        <v>0</v>
      </c>
    </row>
    <row r="136" spans="1:4" x14ac:dyDescent="0.25">
      <c r="A136">
        <f t="shared" si="4"/>
        <v>12</v>
      </c>
      <c r="B136">
        <v>135</v>
      </c>
      <c r="C136" s="2">
        <f>Invoer!$B$23*(1+(A136*2.9%))</f>
        <v>0</v>
      </c>
      <c r="D136" s="2">
        <f t="shared" si="5"/>
        <v>0</v>
      </c>
    </row>
    <row r="137" spans="1:4" x14ac:dyDescent="0.25">
      <c r="A137">
        <f t="shared" si="4"/>
        <v>12</v>
      </c>
      <c r="B137">
        <v>136</v>
      </c>
      <c r="C137" s="2">
        <f>Invoer!$B$23*(1+(A137*2.9%))</f>
        <v>0</v>
      </c>
      <c r="D137" s="2">
        <f t="shared" si="5"/>
        <v>0</v>
      </c>
    </row>
    <row r="138" spans="1:4" x14ac:dyDescent="0.25">
      <c r="A138">
        <f t="shared" si="4"/>
        <v>12</v>
      </c>
      <c r="B138">
        <v>137</v>
      </c>
      <c r="C138" s="2">
        <f>Invoer!$B$23*(1+(A138*2.9%))</f>
        <v>0</v>
      </c>
      <c r="D138" s="2">
        <f t="shared" si="5"/>
        <v>0</v>
      </c>
    </row>
    <row r="139" spans="1:4" x14ac:dyDescent="0.25">
      <c r="A139">
        <f t="shared" si="4"/>
        <v>12</v>
      </c>
      <c r="B139">
        <v>138</v>
      </c>
      <c r="C139" s="2">
        <f>Invoer!$B$23*(1+(A139*2.9%))</f>
        <v>0</v>
      </c>
      <c r="D139" s="2">
        <f t="shared" si="5"/>
        <v>0</v>
      </c>
    </row>
    <row r="140" spans="1:4" x14ac:dyDescent="0.25">
      <c r="A140">
        <f t="shared" si="4"/>
        <v>12</v>
      </c>
      <c r="B140">
        <v>139</v>
      </c>
      <c r="C140" s="2">
        <f>Invoer!$B$23*(1+(A140*2.9%))</f>
        <v>0</v>
      </c>
      <c r="D140" s="2">
        <f t="shared" si="5"/>
        <v>0</v>
      </c>
    </row>
    <row r="141" spans="1:4" x14ac:dyDescent="0.25">
      <c r="A141">
        <f t="shared" si="4"/>
        <v>12</v>
      </c>
      <c r="B141">
        <v>140</v>
      </c>
      <c r="C141" s="2">
        <f>Invoer!$B$23*(1+(A141*2.9%))</f>
        <v>0</v>
      </c>
      <c r="D141" s="2">
        <f t="shared" si="5"/>
        <v>0</v>
      </c>
    </row>
    <row r="142" spans="1:4" x14ac:dyDescent="0.25">
      <c r="A142">
        <f t="shared" si="4"/>
        <v>12</v>
      </c>
      <c r="B142">
        <v>141</v>
      </c>
      <c r="C142" s="2">
        <f>Invoer!$B$23*(1+(A142*2.9%))</f>
        <v>0</v>
      </c>
      <c r="D142" s="2">
        <f t="shared" si="5"/>
        <v>0</v>
      </c>
    </row>
    <row r="143" spans="1:4" x14ac:dyDescent="0.25">
      <c r="A143">
        <f t="shared" si="4"/>
        <v>12</v>
      </c>
      <c r="B143">
        <v>142</v>
      </c>
      <c r="C143" s="2">
        <f>Invoer!$B$23*(1+(A143*2.9%))</f>
        <v>0</v>
      </c>
      <c r="D143" s="2">
        <f t="shared" si="5"/>
        <v>0</v>
      </c>
    </row>
    <row r="144" spans="1:4" x14ac:dyDescent="0.25">
      <c r="A144">
        <f t="shared" si="4"/>
        <v>12</v>
      </c>
      <c r="B144">
        <v>143</v>
      </c>
      <c r="C144" s="2">
        <f>Invoer!$B$23*(1+(A144*2.9%))</f>
        <v>0</v>
      </c>
      <c r="D144" s="2">
        <f t="shared" si="5"/>
        <v>0</v>
      </c>
    </row>
    <row r="145" spans="1:4" x14ac:dyDescent="0.25">
      <c r="A145">
        <f t="shared" si="4"/>
        <v>12</v>
      </c>
      <c r="B145">
        <v>144</v>
      </c>
      <c r="C145" s="2">
        <f>Invoer!$B$23*(1+(A145*2.9%))</f>
        <v>0</v>
      </c>
      <c r="D145" s="2">
        <f t="shared" si="5"/>
        <v>0</v>
      </c>
    </row>
    <row r="146" spans="1:4" x14ac:dyDescent="0.25">
      <c r="A146">
        <f t="shared" si="4"/>
        <v>13</v>
      </c>
      <c r="B146">
        <v>145</v>
      </c>
      <c r="C146" s="2">
        <f>Invoer!$B$23*(1+(A146*2.9%))</f>
        <v>0</v>
      </c>
      <c r="D146" s="2">
        <f t="shared" si="5"/>
        <v>0</v>
      </c>
    </row>
    <row r="147" spans="1:4" x14ac:dyDescent="0.25">
      <c r="A147">
        <f t="shared" si="4"/>
        <v>13</v>
      </c>
      <c r="B147">
        <v>146</v>
      </c>
      <c r="C147" s="2">
        <f>Invoer!$B$23*(1+(A147*2.9%))</f>
        <v>0</v>
      </c>
      <c r="D147" s="2">
        <f t="shared" si="5"/>
        <v>0</v>
      </c>
    </row>
    <row r="148" spans="1:4" x14ac:dyDescent="0.25">
      <c r="A148">
        <f t="shared" si="4"/>
        <v>13</v>
      </c>
      <c r="B148">
        <v>147</v>
      </c>
      <c r="C148" s="2">
        <f>Invoer!$B$23*(1+(A148*2.9%))</f>
        <v>0</v>
      </c>
      <c r="D148" s="2">
        <f t="shared" si="5"/>
        <v>0</v>
      </c>
    </row>
    <row r="149" spans="1:4" x14ac:dyDescent="0.25">
      <c r="A149">
        <f t="shared" si="4"/>
        <v>13</v>
      </c>
      <c r="B149">
        <v>148</v>
      </c>
      <c r="C149" s="2">
        <f>Invoer!$B$23*(1+(A149*2.9%))</f>
        <v>0</v>
      </c>
      <c r="D149" s="2">
        <f t="shared" si="5"/>
        <v>0</v>
      </c>
    </row>
    <row r="150" spans="1:4" x14ac:dyDescent="0.25">
      <c r="A150">
        <f t="shared" si="4"/>
        <v>13</v>
      </c>
      <c r="B150">
        <v>149</v>
      </c>
      <c r="C150" s="2">
        <f>Invoer!$B$23*(1+(A150*2.9%))</f>
        <v>0</v>
      </c>
      <c r="D150" s="2">
        <f t="shared" si="5"/>
        <v>0</v>
      </c>
    </row>
    <row r="151" spans="1:4" x14ac:dyDescent="0.25">
      <c r="A151">
        <f t="shared" si="4"/>
        <v>13</v>
      </c>
      <c r="B151">
        <v>150</v>
      </c>
      <c r="C151" s="2">
        <f>Invoer!$B$23*(1+(A151*2.9%))</f>
        <v>0</v>
      </c>
      <c r="D151" s="2">
        <f t="shared" si="5"/>
        <v>0</v>
      </c>
    </row>
    <row r="152" spans="1:4" x14ac:dyDescent="0.25">
      <c r="A152">
        <f t="shared" si="4"/>
        <v>13</v>
      </c>
      <c r="B152">
        <v>151</v>
      </c>
      <c r="C152" s="2">
        <f>Invoer!$B$23*(1+(A152*2.9%))</f>
        <v>0</v>
      </c>
      <c r="D152" s="2">
        <f t="shared" si="5"/>
        <v>0</v>
      </c>
    </row>
    <row r="153" spans="1:4" x14ac:dyDescent="0.25">
      <c r="A153">
        <f t="shared" si="4"/>
        <v>13</v>
      </c>
      <c r="B153">
        <v>152</v>
      </c>
      <c r="C153" s="2">
        <f>Invoer!$B$23*(1+(A153*2.9%))</f>
        <v>0</v>
      </c>
      <c r="D153" s="2">
        <f t="shared" si="5"/>
        <v>0</v>
      </c>
    </row>
    <row r="154" spans="1:4" x14ac:dyDescent="0.25">
      <c r="A154">
        <f t="shared" si="4"/>
        <v>13</v>
      </c>
      <c r="B154">
        <v>153</v>
      </c>
      <c r="C154" s="2">
        <f>Invoer!$B$23*(1+(A154*2.9%))</f>
        <v>0</v>
      </c>
      <c r="D154" s="2">
        <f t="shared" si="5"/>
        <v>0</v>
      </c>
    </row>
    <row r="155" spans="1:4" x14ac:dyDescent="0.25">
      <c r="A155">
        <f t="shared" si="4"/>
        <v>13</v>
      </c>
      <c r="B155">
        <v>154</v>
      </c>
      <c r="C155" s="2">
        <f>Invoer!$B$23*(1+(A155*2.9%))</f>
        <v>0</v>
      </c>
      <c r="D155" s="2">
        <f t="shared" si="5"/>
        <v>0</v>
      </c>
    </row>
    <row r="156" spans="1:4" x14ac:dyDescent="0.25">
      <c r="A156">
        <f t="shared" si="4"/>
        <v>13</v>
      </c>
      <c r="B156">
        <v>155</v>
      </c>
      <c r="C156" s="2">
        <f>Invoer!$B$23*(1+(A156*2.9%))</f>
        <v>0</v>
      </c>
      <c r="D156" s="2">
        <f t="shared" si="5"/>
        <v>0</v>
      </c>
    </row>
    <row r="157" spans="1:4" x14ac:dyDescent="0.25">
      <c r="A157">
        <f t="shared" si="4"/>
        <v>13</v>
      </c>
      <c r="B157">
        <v>156</v>
      </c>
      <c r="C157" s="2">
        <f>Invoer!$B$23*(1+(A157*2.9%))</f>
        <v>0</v>
      </c>
      <c r="D157" s="2">
        <f t="shared" si="5"/>
        <v>0</v>
      </c>
    </row>
    <row r="158" spans="1:4" x14ac:dyDescent="0.25">
      <c r="A158">
        <f t="shared" si="4"/>
        <v>14</v>
      </c>
      <c r="B158">
        <v>157</v>
      </c>
      <c r="C158" s="2">
        <f>Invoer!$B$23*(1+(A158*2.9%))</f>
        <v>0</v>
      </c>
      <c r="D158" s="2">
        <f t="shared" si="5"/>
        <v>0</v>
      </c>
    </row>
    <row r="159" spans="1:4" x14ac:dyDescent="0.25">
      <c r="A159">
        <f t="shared" si="4"/>
        <v>14</v>
      </c>
      <c r="B159">
        <v>158</v>
      </c>
      <c r="C159" s="2">
        <f>Invoer!$B$23*(1+(A159*2.9%))</f>
        <v>0</v>
      </c>
      <c r="D159" s="2">
        <f t="shared" si="5"/>
        <v>0</v>
      </c>
    </row>
    <row r="160" spans="1:4" x14ac:dyDescent="0.25">
      <c r="A160">
        <f t="shared" si="4"/>
        <v>14</v>
      </c>
      <c r="B160">
        <v>159</v>
      </c>
      <c r="C160" s="2">
        <f>Invoer!$B$23*(1+(A160*2.9%))</f>
        <v>0</v>
      </c>
      <c r="D160" s="2">
        <f t="shared" si="5"/>
        <v>0</v>
      </c>
    </row>
    <row r="161" spans="1:4" x14ac:dyDescent="0.25">
      <c r="A161">
        <f t="shared" si="4"/>
        <v>14</v>
      </c>
      <c r="B161">
        <v>160</v>
      </c>
      <c r="C161" s="2">
        <f>Invoer!$B$23*(1+(A161*2.9%))</f>
        <v>0</v>
      </c>
      <c r="D161" s="2">
        <f t="shared" si="5"/>
        <v>0</v>
      </c>
    </row>
    <row r="162" spans="1:4" x14ac:dyDescent="0.25">
      <c r="A162">
        <f t="shared" si="4"/>
        <v>14</v>
      </c>
      <c r="B162">
        <v>161</v>
      </c>
      <c r="C162" s="2">
        <f>Invoer!$B$23*(1+(A162*2.9%))</f>
        <v>0</v>
      </c>
      <c r="D162" s="2">
        <f t="shared" si="5"/>
        <v>0</v>
      </c>
    </row>
    <row r="163" spans="1:4" x14ac:dyDescent="0.25">
      <c r="A163">
        <f t="shared" si="4"/>
        <v>14</v>
      </c>
      <c r="B163">
        <v>162</v>
      </c>
      <c r="C163" s="2">
        <f>Invoer!$B$23*(1+(A163*2.9%))</f>
        <v>0</v>
      </c>
      <c r="D163" s="2">
        <f t="shared" si="5"/>
        <v>0</v>
      </c>
    </row>
    <row r="164" spans="1:4" x14ac:dyDescent="0.25">
      <c r="A164">
        <f t="shared" si="4"/>
        <v>14</v>
      </c>
      <c r="B164">
        <v>163</v>
      </c>
      <c r="C164" s="2">
        <f>Invoer!$B$23*(1+(A164*2.9%))</f>
        <v>0</v>
      </c>
      <c r="D164" s="2">
        <f t="shared" si="5"/>
        <v>0</v>
      </c>
    </row>
    <row r="165" spans="1:4" x14ac:dyDescent="0.25">
      <c r="A165">
        <f t="shared" si="4"/>
        <v>14</v>
      </c>
      <c r="B165">
        <v>164</v>
      </c>
      <c r="C165" s="2">
        <f>Invoer!$B$23*(1+(A165*2.9%))</f>
        <v>0</v>
      </c>
      <c r="D165" s="2">
        <f t="shared" si="5"/>
        <v>0</v>
      </c>
    </row>
    <row r="166" spans="1:4" x14ac:dyDescent="0.25">
      <c r="A166">
        <f t="shared" si="4"/>
        <v>14</v>
      </c>
      <c r="B166">
        <v>165</v>
      </c>
      <c r="C166" s="2">
        <f>Invoer!$B$23*(1+(A166*2.9%))</f>
        <v>0</v>
      </c>
      <c r="D166" s="2">
        <f t="shared" si="5"/>
        <v>0</v>
      </c>
    </row>
    <row r="167" spans="1:4" x14ac:dyDescent="0.25">
      <c r="A167">
        <f t="shared" si="4"/>
        <v>14</v>
      </c>
      <c r="B167">
        <v>166</v>
      </c>
      <c r="C167" s="2">
        <f>Invoer!$B$23*(1+(A167*2.9%))</f>
        <v>0</v>
      </c>
      <c r="D167" s="2">
        <f t="shared" si="5"/>
        <v>0</v>
      </c>
    </row>
    <row r="168" spans="1:4" x14ac:dyDescent="0.25">
      <c r="A168">
        <f t="shared" si="4"/>
        <v>14</v>
      </c>
      <c r="B168">
        <v>167</v>
      </c>
      <c r="C168" s="2">
        <f>Invoer!$B$23*(1+(A168*2.9%))</f>
        <v>0</v>
      </c>
      <c r="D168" s="2">
        <f t="shared" si="5"/>
        <v>0</v>
      </c>
    </row>
    <row r="169" spans="1:4" x14ac:dyDescent="0.25">
      <c r="A169">
        <f t="shared" si="4"/>
        <v>14</v>
      </c>
      <c r="B169">
        <v>168</v>
      </c>
      <c r="C169" s="2">
        <f>Invoer!$B$23*(1+(A169*2.9%))</f>
        <v>0</v>
      </c>
      <c r="D169" s="2">
        <f t="shared" si="5"/>
        <v>0</v>
      </c>
    </row>
    <row r="170" spans="1:4" x14ac:dyDescent="0.25">
      <c r="A170">
        <f t="shared" si="4"/>
        <v>15</v>
      </c>
      <c r="B170">
        <v>169</v>
      </c>
      <c r="C170" s="2">
        <f>Invoer!$B$23*(1+(A170*2.9%))</f>
        <v>0</v>
      </c>
      <c r="D170" s="2">
        <f t="shared" si="5"/>
        <v>0</v>
      </c>
    </row>
    <row r="171" spans="1:4" x14ac:dyDescent="0.25">
      <c r="A171">
        <f t="shared" si="4"/>
        <v>15</v>
      </c>
      <c r="B171">
        <v>170</v>
      </c>
      <c r="C171" s="2">
        <f>Invoer!$B$23*(1+(A171*2.9%))</f>
        <v>0</v>
      </c>
      <c r="D171" s="2">
        <f t="shared" si="5"/>
        <v>0</v>
      </c>
    </row>
    <row r="172" spans="1:4" x14ac:dyDescent="0.25">
      <c r="A172">
        <f t="shared" si="4"/>
        <v>15</v>
      </c>
      <c r="B172">
        <v>171</v>
      </c>
      <c r="C172" s="2">
        <f>Invoer!$B$23*(1+(A172*2.9%))</f>
        <v>0</v>
      </c>
      <c r="D172" s="2">
        <f t="shared" si="5"/>
        <v>0</v>
      </c>
    </row>
    <row r="173" spans="1:4" x14ac:dyDescent="0.25">
      <c r="A173">
        <f t="shared" si="4"/>
        <v>15</v>
      </c>
      <c r="B173">
        <v>172</v>
      </c>
      <c r="C173" s="2">
        <f>Invoer!$B$23*(1+(A173*2.9%))</f>
        <v>0</v>
      </c>
      <c r="D173" s="2">
        <f t="shared" si="5"/>
        <v>0</v>
      </c>
    </row>
    <row r="174" spans="1:4" x14ac:dyDescent="0.25">
      <c r="A174">
        <f t="shared" si="4"/>
        <v>15</v>
      </c>
      <c r="B174">
        <v>173</v>
      </c>
      <c r="C174" s="2">
        <f>Invoer!$B$23*(1+(A174*2.9%))</f>
        <v>0</v>
      </c>
      <c r="D174" s="2">
        <f t="shared" si="5"/>
        <v>0</v>
      </c>
    </row>
    <row r="175" spans="1:4" x14ac:dyDescent="0.25">
      <c r="A175">
        <f t="shared" si="4"/>
        <v>15</v>
      </c>
      <c r="B175">
        <v>174</v>
      </c>
      <c r="C175" s="2">
        <f>Invoer!$B$23*(1+(A175*2.9%))</f>
        <v>0</v>
      </c>
      <c r="D175" s="2">
        <f t="shared" si="5"/>
        <v>0</v>
      </c>
    </row>
    <row r="176" spans="1:4" x14ac:dyDescent="0.25">
      <c r="A176">
        <f t="shared" si="4"/>
        <v>15</v>
      </c>
      <c r="B176">
        <v>175</v>
      </c>
      <c r="C176" s="2">
        <f>Invoer!$B$23*(1+(A176*2.9%))</f>
        <v>0</v>
      </c>
      <c r="D176" s="2">
        <f t="shared" si="5"/>
        <v>0</v>
      </c>
    </row>
    <row r="177" spans="1:4" x14ac:dyDescent="0.25">
      <c r="A177">
        <f t="shared" si="4"/>
        <v>15</v>
      </c>
      <c r="B177">
        <v>176</v>
      </c>
      <c r="C177" s="2">
        <f>Invoer!$B$23*(1+(A177*2.9%))</f>
        <v>0</v>
      </c>
      <c r="D177" s="2">
        <f t="shared" si="5"/>
        <v>0</v>
      </c>
    </row>
    <row r="178" spans="1:4" x14ac:dyDescent="0.25">
      <c r="A178">
        <f t="shared" si="4"/>
        <v>15</v>
      </c>
      <c r="B178">
        <v>177</v>
      </c>
      <c r="C178" s="2">
        <f>Invoer!$B$23*(1+(A178*2.9%))</f>
        <v>0</v>
      </c>
      <c r="D178" s="2">
        <f t="shared" si="5"/>
        <v>0</v>
      </c>
    </row>
    <row r="179" spans="1:4" x14ac:dyDescent="0.25">
      <c r="A179">
        <f t="shared" si="4"/>
        <v>15</v>
      </c>
      <c r="B179">
        <v>178</v>
      </c>
      <c r="C179" s="2">
        <f>Invoer!$B$23*(1+(A179*2.9%))</f>
        <v>0</v>
      </c>
      <c r="D179" s="2">
        <f t="shared" si="5"/>
        <v>0</v>
      </c>
    </row>
    <row r="180" spans="1:4" x14ac:dyDescent="0.25">
      <c r="A180">
        <f t="shared" si="4"/>
        <v>15</v>
      </c>
      <c r="B180">
        <v>179</v>
      </c>
      <c r="C180" s="2">
        <f>Invoer!$B$23*(1+(A180*2.9%))</f>
        <v>0</v>
      </c>
      <c r="D180" s="2">
        <f t="shared" si="5"/>
        <v>0</v>
      </c>
    </row>
    <row r="181" spans="1:4" x14ac:dyDescent="0.25">
      <c r="A181">
        <f t="shared" si="4"/>
        <v>15</v>
      </c>
      <c r="B181">
        <v>180</v>
      </c>
      <c r="C181" s="2">
        <f>Invoer!$B$23*(1+(A181*2.9%))</f>
        <v>0</v>
      </c>
      <c r="D181" s="2">
        <f t="shared" si="5"/>
        <v>0</v>
      </c>
    </row>
    <row r="182" spans="1:4" x14ac:dyDescent="0.25">
      <c r="A182">
        <f t="shared" si="4"/>
        <v>16</v>
      </c>
      <c r="B182">
        <v>181</v>
      </c>
      <c r="C182" s="2">
        <f>Invoer!$B$23*(1+(A182*2.9%))</f>
        <v>0</v>
      </c>
      <c r="D182" s="2">
        <f t="shared" si="5"/>
        <v>0</v>
      </c>
    </row>
    <row r="183" spans="1:4" x14ac:dyDescent="0.25">
      <c r="A183">
        <f t="shared" si="4"/>
        <v>16</v>
      </c>
      <c r="B183">
        <v>182</v>
      </c>
      <c r="C183" s="2">
        <f>Invoer!$B$23*(1+(A183*2.9%))</f>
        <v>0</v>
      </c>
      <c r="D183" s="2">
        <f t="shared" si="5"/>
        <v>0</v>
      </c>
    </row>
    <row r="184" spans="1:4" x14ac:dyDescent="0.25">
      <c r="A184">
        <f t="shared" si="4"/>
        <v>16</v>
      </c>
      <c r="B184">
        <v>183</v>
      </c>
      <c r="C184" s="2">
        <f>Invoer!$B$23*(1+(A184*2.9%))</f>
        <v>0</v>
      </c>
      <c r="D184" s="2">
        <f t="shared" si="5"/>
        <v>0</v>
      </c>
    </row>
    <row r="185" spans="1:4" x14ac:dyDescent="0.25">
      <c r="A185">
        <f t="shared" si="4"/>
        <v>16</v>
      </c>
      <c r="B185">
        <v>184</v>
      </c>
      <c r="C185" s="2">
        <f>Invoer!$B$23*(1+(A185*2.9%))</f>
        <v>0</v>
      </c>
      <c r="D185" s="2">
        <f t="shared" si="5"/>
        <v>0</v>
      </c>
    </row>
    <row r="186" spans="1:4" x14ac:dyDescent="0.25">
      <c r="A186">
        <f t="shared" si="4"/>
        <v>16</v>
      </c>
      <c r="B186">
        <v>185</v>
      </c>
      <c r="C186" s="2">
        <f>Invoer!$B$23*(1+(A186*2.9%))</f>
        <v>0</v>
      </c>
      <c r="D186" s="2">
        <f t="shared" si="5"/>
        <v>0</v>
      </c>
    </row>
    <row r="187" spans="1:4" x14ac:dyDescent="0.25">
      <c r="A187">
        <f t="shared" si="4"/>
        <v>16</v>
      </c>
      <c r="B187">
        <v>186</v>
      </c>
      <c r="C187" s="2">
        <f>Invoer!$B$23*(1+(A187*2.9%))</f>
        <v>0</v>
      </c>
      <c r="D187" s="2">
        <f t="shared" si="5"/>
        <v>0</v>
      </c>
    </row>
    <row r="188" spans="1:4" x14ac:dyDescent="0.25">
      <c r="A188">
        <f t="shared" si="4"/>
        <v>16</v>
      </c>
      <c r="B188">
        <v>187</v>
      </c>
      <c r="C188" s="2">
        <f>Invoer!$B$23*(1+(A188*2.9%))</f>
        <v>0</v>
      </c>
      <c r="D188" s="2">
        <f t="shared" si="5"/>
        <v>0</v>
      </c>
    </row>
    <row r="189" spans="1:4" x14ac:dyDescent="0.25">
      <c r="A189">
        <f t="shared" si="4"/>
        <v>16</v>
      </c>
      <c r="B189">
        <v>188</v>
      </c>
      <c r="C189" s="2">
        <f>Invoer!$B$23*(1+(A189*2.9%))</f>
        <v>0</v>
      </c>
      <c r="D189" s="2">
        <f t="shared" si="5"/>
        <v>0</v>
      </c>
    </row>
    <row r="190" spans="1:4" x14ac:dyDescent="0.25">
      <c r="A190">
        <f t="shared" si="4"/>
        <v>16</v>
      </c>
      <c r="B190">
        <v>189</v>
      </c>
      <c r="C190" s="2">
        <f>Invoer!$B$23*(1+(A190*2.9%))</f>
        <v>0</v>
      </c>
      <c r="D190" s="2">
        <f t="shared" si="5"/>
        <v>0</v>
      </c>
    </row>
    <row r="191" spans="1:4" x14ac:dyDescent="0.25">
      <c r="A191">
        <f t="shared" si="4"/>
        <v>16</v>
      </c>
      <c r="B191">
        <v>190</v>
      </c>
      <c r="C191" s="2">
        <f>Invoer!$B$23*(1+(A191*2.9%))</f>
        <v>0</v>
      </c>
      <c r="D191" s="2">
        <f t="shared" si="5"/>
        <v>0</v>
      </c>
    </row>
    <row r="192" spans="1:4" x14ac:dyDescent="0.25">
      <c r="A192">
        <f t="shared" si="4"/>
        <v>16</v>
      </c>
      <c r="B192">
        <v>191</v>
      </c>
      <c r="C192" s="2">
        <f>Invoer!$B$23*(1+(A192*2.9%))</f>
        <v>0</v>
      </c>
      <c r="D192" s="2">
        <f t="shared" si="5"/>
        <v>0</v>
      </c>
    </row>
    <row r="193" spans="1:4" x14ac:dyDescent="0.25">
      <c r="A193">
        <f t="shared" si="4"/>
        <v>16</v>
      </c>
      <c r="B193">
        <v>192</v>
      </c>
      <c r="C193" s="2">
        <f>Invoer!$B$23*(1+(A193*2.9%))</f>
        <v>0</v>
      </c>
      <c r="D193" s="2">
        <f t="shared" si="5"/>
        <v>0</v>
      </c>
    </row>
    <row r="194" spans="1:4" x14ac:dyDescent="0.25">
      <c r="A194">
        <f t="shared" si="4"/>
        <v>17</v>
      </c>
      <c r="B194">
        <v>193</v>
      </c>
      <c r="C194" s="2">
        <f>Invoer!$B$23*(1+(A194*2.9%))</f>
        <v>0</v>
      </c>
      <c r="D194" s="2">
        <f t="shared" si="5"/>
        <v>0</v>
      </c>
    </row>
    <row r="195" spans="1:4" x14ac:dyDescent="0.25">
      <c r="A195">
        <f t="shared" ref="A195:A258" si="6">CEILING(B195/12,1)</f>
        <v>17</v>
      </c>
      <c r="B195">
        <v>194</v>
      </c>
      <c r="C195" s="2">
        <f>Invoer!$B$23*(1+(A195*2.9%))</f>
        <v>0</v>
      </c>
      <c r="D195" s="2">
        <f t="shared" si="5"/>
        <v>0</v>
      </c>
    </row>
    <row r="196" spans="1:4" x14ac:dyDescent="0.25">
      <c r="A196">
        <f t="shared" si="6"/>
        <v>17</v>
      </c>
      <c r="B196">
        <v>195</v>
      </c>
      <c r="C196" s="2">
        <f>Invoer!$B$23*(1+(A196*2.9%))</f>
        <v>0</v>
      </c>
      <c r="D196" s="2">
        <f t="shared" ref="D196:D259" si="7">D195+C196</f>
        <v>0</v>
      </c>
    </row>
    <row r="197" spans="1:4" x14ac:dyDescent="0.25">
      <c r="A197">
        <f t="shared" si="6"/>
        <v>17</v>
      </c>
      <c r="B197">
        <v>196</v>
      </c>
      <c r="C197" s="2">
        <f>Invoer!$B$23*(1+(A197*2.9%))</f>
        <v>0</v>
      </c>
      <c r="D197" s="2">
        <f t="shared" si="7"/>
        <v>0</v>
      </c>
    </row>
    <row r="198" spans="1:4" x14ac:dyDescent="0.25">
      <c r="A198">
        <f t="shared" si="6"/>
        <v>17</v>
      </c>
      <c r="B198">
        <v>197</v>
      </c>
      <c r="C198" s="2">
        <f>Invoer!$B$23*(1+(A198*2.9%))</f>
        <v>0</v>
      </c>
      <c r="D198" s="2">
        <f t="shared" si="7"/>
        <v>0</v>
      </c>
    </row>
    <row r="199" spans="1:4" x14ac:dyDescent="0.25">
      <c r="A199">
        <f t="shared" si="6"/>
        <v>17</v>
      </c>
      <c r="B199">
        <v>198</v>
      </c>
      <c r="C199" s="2">
        <f>Invoer!$B$23*(1+(A199*2.9%))</f>
        <v>0</v>
      </c>
      <c r="D199" s="2">
        <f t="shared" si="7"/>
        <v>0</v>
      </c>
    </row>
    <row r="200" spans="1:4" x14ac:dyDescent="0.25">
      <c r="A200">
        <f t="shared" si="6"/>
        <v>17</v>
      </c>
      <c r="B200">
        <v>199</v>
      </c>
      <c r="C200" s="2">
        <f>Invoer!$B$23*(1+(A200*2.9%))</f>
        <v>0</v>
      </c>
      <c r="D200" s="2">
        <f t="shared" si="7"/>
        <v>0</v>
      </c>
    </row>
    <row r="201" spans="1:4" x14ac:dyDescent="0.25">
      <c r="A201">
        <f t="shared" si="6"/>
        <v>17</v>
      </c>
      <c r="B201">
        <v>200</v>
      </c>
      <c r="C201" s="2">
        <f>Invoer!$B$23*(1+(A201*2.9%))</f>
        <v>0</v>
      </c>
      <c r="D201" s="2">
        <f t="shared" si="7"/>
        <v>0</v>
      </c>
    </row>
    <row r="202" spans="1:4" x14ac:dyDescent="0.25">
      <c r="A202">
        <f t="shared" si="6"/>
        <v>17</v>
      </c>
      <c r="B202">
        <v>201</v>
      </c>
      <c r="C202" s="2">
        <f>Invoer!$B$23*(1+(A202*2.9%))</f>
        <v>0</v>
      </c>
      <c r="D202" s="2">
        <f t="shared" si="7"/>
        <v>0</v>
      </c>
    </row>
    <row r="203" spans="1:4" x14ac:dyDescent="0.25">
      <c r="A203">
        <f t="shared" si="6"/>
        <v>17</v>
      </c>
      <c r="B203">
        <v>202</v>
      </c>
      <c r="C203" s="2">
        <f>Invoer!$B$23*(1+(A203*2.9%))</f>
        <v>0</v>
      </c>
      <c r="D203" s="2">
        <f t="shared" si="7"/>
        <v>0</v>
      </c>
    </row>
    <row r="204" spans="1:4" x14ac:dyDescent="0.25">
      <c r="A204">
        <f t="shared" si="6"/>
        <v>17</v>
      </c>
      <c r="B204">
        <v>203</v>
      </c>
      <c r="C204" s="2">
        <f>Invoer!$B$23*(1+(A204*2.9%))</f>
        <v>0</v>
      </c>
      <c r="D204" s="2">
        <f t="shared" si="7"/>
        <v>0</v>
      </c>
    </row>
    <row r="205" spans="1:4" x14ac:dyDescent="0.25">
      <c r="A205">
        <f t="shared" si="6"/>
        <v>17</v>
      </c>
      <c r="B205">
        <v>204</v>
      </c>
      <c r="C205" s="2">
        <f>Invoer!$B$23*(1+(A205*2.9%))</f>
        <v>0</v>
      </c>
      <c r="D205" s="2">
        <f t="shared" si="7"/>
        <v>0</v>
      </c>
    </row>
    <row r="206" spans="1:4" x14ac:dyDescent="0.25">
      <c r="A206">
        <f t="shared" si="6"/>
        <v>18</v>
      </c>
      <c r="B206">
        <v>205</v>
      </c>
      <c r="C206" s="2">
        <f>Invoer!$B$23*(1+(A206*2.9%))</f>
        <v>0</v>
      </c>
      <c r="D206" s="2">
        <f t="shared" si="7"/>
        <v>0</v>
      </c>
    </row>
    <row r="207" spans="1:4" x14ac:dyDescent="0.25">
      <c r="A207">
        <f t="shared" si="6"/>
        <v>18</v>
      </c>
      <c r="B207">
        <v>206</v>
      </c>
      <c r="C207" s="2">
        <f>Invoer!$B$23*(1+(A207*2.9%))</f>
        <v>0</v>
      </c>
      <c r="D207" s="2">
        <f t="shared" si="7"/>
        <v>0</v>
      </c>
    </row>
    <row r="208" spans="1:4" x14ac:dyDescent="0.25">
      <c r="A208">
        <f t="shared" si="6"/>
        <v>18</v>
      </c>
      <c r="B208">
        <v>207</v>
      </c>
      <c r="C208" s="2">
        <f>Invoer!$B$23*(1+(A208*2.9%))</f>
        <v>0</v>
      </c>
      <c r="D208" s="2">
        <f t="shared" si="7"/>
        <v>0</v>
      </c>
    </row>
    <row r="209" spans="1:4" x14ac:dyDescent="0.25">
      <c r="A209">
        <f t="shared" si="6"/>
        <v>18</v>
      </c>
      <c r="B209">
        <v>208</v>
      </c>
      <c r="C209" s="2">
        <f>Invoer!$B$23*(1+(A209*2.9%))</f>
        <v>0</v>
      </c>
      <c r="D209" s="2">
        <f t="shared" si="7"/>
        <v>0</v>
      </c>
    </row>
    <row r="210" spans="1:4" x14ac:dyDescent="0.25">
      <c r="A210">
        <f t="shared" si="6"/>
        <v>18</v>
      </c>
      <c r="B210">
        <v>209</v>
      </c>
      <c r="C210" s="2">
        <f>Invoer!$B$23*(1+(A210*2.9%))</f>
        <v>0</v>
      </c>
      <c r="D210" s="2">
        <f t="shared" si="7"/>
        <v>0</v>
      </c>
    </row>
    <row r="211" spans="1:4" x14ac:dyDescent="0.25">
      <c r="A211">
        <f t="shared" si="6"/>
        <v>18</v>
      </c>
      <c r="B211">
        <v>210</v>
      </c>
      <c r="C211" s="2">
        <f>Invoer!$B$23*(1+(A211*2.9%))</f>
        <v>0</v>
      </c>
      <c r="D211" s="2">
        <f t="shared" si="7"/>
        <v>0</v>
      </c>
    </row>
    <row r="212" spans="1:4" x14ac:dyDescent="0.25">
      <c r="A212">
        <f t="shared" si="6"/>
        <v>18</v>
      </c>
      <c r="B212">
        <v>211</v>
      </c>
      <c r="C212" s="2">
        <f>Invoer!$B$23*(1+(A212*2.9%))</f>
        <v>0</v>
      </c>
      <c r="D212" s="2">
        <f t="shared" si="7"/>
        <v>0</v>
      </c>
    </row>
    <row r="213" spans="1:4" x14ac:dyDescent="0.25">
      <c r="A213">
        <f t="shared" si="6"/>
        <v>18</v>
      </c>
      <c r="B213">
        <v>212</v>
      </c>
      <c r="C213" s="2">
        <f>Invoer!$B$23*(1+(A213*2.9%))</f>
        <v>0</v>
      </c>
      <c r="D213" s="2">
        <f t="shared" si="7"/>
        <v>0</v>
      </c>
    </row>
    <row r="214" spans="1:4" x14ac:dyDescent="0.25">
      <c r="A214">
        <f t="shared" si="6"/>
        <v>18</v>
      </c>
      <c r="B214">
        <v>213</v>
      </c>
      <c r="C214" s="2">
        <f>Invoer!$B$23*(1+(A214*2.9%))</f>
        <v>0</v>
      </c>
      <c r="D214" s="2">
        <f t="shared" si="7"/>
        <v>0</v>
      </c>
    </row>
    <row r="215" spans="1:4" x14ac:dyDescent="0.25">
      <c r="A215">
        <f t="shared" si="6"/>
        <v>18</v>
      </c>
      <c r="B215">
        <v>214</v>
      </c>
      <c r="C215" s="2">
        <f>Invoer!$B$23*(1+(A215*2.9%))</f>
        <v>0</v>
      </c>
      <c r="D215" s="2">
        <f t="shared" si="7"/>
        <v>0</v>
      </c>
    </row>
    <row r="216" spans="1:4" x14ac:dyDescent="0.25">
      <c r="A216">
        <f t="shared" si="6"/>
        <v>18</v>
      </c>
      <c r="B216">
        <v>215</v>
      </c>
      <c r="C216" s="2">
        <f>Invoer!$B$23*(1+(A216*2.9%))</f>
        <v>0</v>
      </c>
      <c r="D216" s="2">
        <f t="shared" si="7"/>
        <v>0</v>
      </c>
    </row>
    <row r="217" spans="1:4" x14ac:dyDescent="0.25">
      <c r="A217">
        <f t="shared" si="6"/>
        <v>18</v>
      </c>
      <c r="B217">
        <v>216</v>
      </c>
      <c r="C217" s="2">
        <f>Invoer!$B$23*(1+(A217*2.9%))</f>
        <v>0</v>
      </c>
      <c r="D217" s="2">
        <f t="shared" si="7"/>
        <v>0</v>
      </c>
    </row>
    <row r="218" spans="1:4" x14ac:dyDescent="0.25">
      <c r="A218">
        <f t="shared" si="6"/>
        <v>19</v>
      </c>
      <c r="B218">
        <v>217</v>
      </c>
      <c r="C218" s="2">
        <f>Invoer!$B$23*(1+(A218*2.9%))</f>
        <v>0</v>
      </c>
      <c r="D218" s="2">
        <f t="shared" si="7"/>
        <v>0</v>
      </c>
    </row>
    <row r="219" spans="1:4" x14ac:dyDescent="0.25">
      <c r="A219">
        <f t="shared" si="6"/>
        <v>19</v>
      </c>
      <c r="B219">
        <v>218</v>
      </c>
      <c r="C219" s="2">
        <f>Invoer!$B$23*(1+(A219*2.9%))</f>
        <v>0</v>
      </c>
      <c r="D219" s="2">
        <f t="shared" si="7"/>
        <v>0</v>
      </c>
    </row>
    <row r="220" spans="1:4" x14ac:dyDescent="0.25">
      <c r="A220">
        <f t="shared" si="6"/>
        <v>19</v>
      </c>
      <c r="B220">
        <v>219</v>
      </c>
      <c r="C220" s="2">
        <f>Invoer!$B$23*(1+(A220*2.9%))</f>
        <v>0</v>
      </c>
      <c r="D220" s="2">
        <f t="shared" si="7"/>
        <v>0</v>
      </c>
    </row>
    <row r="221" spans="1:4" x14ac:dyDescent="0.25">
      <c r="A221">
        <f t="shared" si="6"/>
        <v>19</v>
      </c>
      <c r="B221">
        <v>220</v>
      </c>
      <c r="C221" s="2">
        <f>Invoer!$B$23*(1+(A221*2.9%))</f>
        <v>0</v>
      </c>
      <c r="D221" s="2">
        <f t="shared" si="7"/>
        <v>0</v>
      </c>
    </row>
    <row r="222" spans="1:4" x14ac:dyDescent="0.25">
      <c r="A222">
        <f t="shared" si="6"/>
        <v>19</v>
      </c>
      <c r="B222">
        <v>221</v>
      </c>
      <c r="C222" s="2">
        <f>Invoer!$B$23*(1+(A222*2.9%))</f>
        <v>0</v>
      </c>
      <c r="D222" s="2">
        <f t="shared" si="7"/>
        <v>0</v>
      </c>
    </row>
    <row r="223" spans="1:4" x14ac:dyDescent="0.25">
      <c r="A223">
        <f t="shared" si="6"/>
        <v>19</v>
      </c>
      <c r="B223">
        <v>222</v>
      </c>
      <c r="C223" s="2">
        <f>Invoer!$B$23*(1+(A223*2.9%))</f>
        <v>0</v>
      </c>
      <c r="D223" s="2">
        <f t="shared" si="7"/>
        <v>0</v>
      </c>
    </row>
    <row r="224" spans="1:4" x14ac:dyDescent="0.25">
      <c r="A224">
        <f t="shared" si="6"/>
        <v>19</v>
      </c>
      <c r="B224">
        <v>223</v>
      </c>
      <c r="C224" s="2">
        <f>Invoer!$B$23*(1+(A224*2.9%))</f>
        <v>0</v>
      </c>
      <c r="D224" s="2">
        <f t="shared" si="7"/>
        <v>0</v>
      </c>
    </row>
    <row r="225" spans="1:4" x14ac:dyDescent="0.25">
      <c r="A225">
        <f t="shared" si="6"/>
        <v>19</v>
      </c>
      <c r="B225">
        <v>224</v>
      </c>
      <c r="C225" s="2">
        <f>Invoer!$B$23*(1+(A225*2.9%))</f>
        <v>0</v>
      </c>
      <c r="D225" s="2">
        <f t="shared" si="7"/>
        <v>0</v>
      </c>
    </row>
    <row r="226" spans="1:4" x14ac:dyDescent="0.25">
      <c r="A226">
        <f t="shared" si="6"/>
        <v>19</v>
      </c>
      <c r="B226">
        <v>225</v>
      </c>
      <c r="C226" s="2">
        <f>Invoer!$B$23*(1+(A226*2.9%))</f>
        <v>0</v>
      </c>
      <c r="D226" s="2">
        <f t="shared" si="7"/>
        <v>0</v>
      </c>
    </row>
    <row r="227" spans="1:4" x14ac:dyDescent="0.25">
      <c r="A227">
        <f t="shared" si="6"/>
        <v>19</v>
      </c>
      <c r="B227">
        <v>226</v>
      </c>
      <c r="C227" s="2">
        <f>Invoer!$B$23*(1+(A227*2.9%))</f>
        <v>0</v>
      </c>
      <c r="D227" s="2">
        <f t="shared" si="7"/>
        <v>0</v>
      </c>
    </row>
    <row r="228" spans="1:4" x14ac:dyDescent="0.25">
      <c r="A228">
        <f t="shared" si="6"/>
        <v>19</v>
      </c>
      <c r="B228">
        <v>227</v>
      </c>
      <c r="C228" s="2">
        <f>Invoer!$B$23*(1+(A228*2.9%))</f>
        <v>0</v>
      </c>
      <c r="D228" s="2">
        <f t="shared" si="7"/>
        <v>0</v>
      </c>
    </row>
    <row r="229" spans="1:4" x14ac:dyDescent="0.25">
      <c r="A229">
        <f t="shared" si="6"/>
        <v>19</v>
      </c>
      <c r="B229">
        <v>228</v>
      </c>
      <c r="C229" s="2">
        <f>Invoer!$B$23*(1+(A229*2.9%))</f>
        <v>0</v>
      </c>
      <c r="D229" s="2">
        <f t="shared" si="7"/>
        <v>0</v>
      </c>
    </row>
    <row r="230" spans="1:4" x14ac:dyDescent="0.25">
      <c r="A230">
        <f t="shared" si="6"/>
        <v>20</v>
      </c>
      <c r="B230">
        <v>229</v>
      </c>
      <c r="C230" s="2">
        <f>Invoer!$B$23*(1+(A230*2.9%))</f>
        <v>0</v>
      </c>
      <c r="D230" s="2">
        <f t="shared" si="7"/>
        <v>0</v>
      </c>
    </row>
    <row r="231" spans="1:4" x14ac:dyDescent="0.25">
      <c r="A231">
        <f t="shared" si="6"/>
        <v>20</v>
      </c>
      <c r="B231">
        <v>230</v>
      </c>
      <c r="C231" s="2">
        <f>Invoer!$B$23*(1+(A231*2.9%))</f>
        <v>0</v>
      </c>
      <c r="D231" s="2">
        <f t="shared" si="7"/>
        <v>0</v>
      </c>
    </row>
    <row r="232" spans="1:4" x14ac:dyDescent="0.25">
      <c r="A232">
        <f t="shared" si="6"/>
        <v>20</v>
      </c>
      <c r="B232">
        <v>231</v>
      </c>
      <c r="C232" s="2">
        <f>Invoer!$B$23*(1+(A232*2.9%))</f>
        <v>0</v>
      </c>
      <c r="D232" s="2">
        <f t="shared" si="7"/>
        <v>0</v>
      </c>
    </row>
    <row r="233" spans="1:4" x14ac:dyDescent="0.25">
      <c r="A233">
        <f t="shared" si="6"/>
        <v>20</v>
      </c>
      <c r="B233">
        <v>232</v>
      </c>
      <c r="C233" s="2">
        <f>Invoer!$B$23*(1+(A233*2.9%))</f>
        <v>0</v>
      </c>
      <c r="D233" s="2">
        <f t="shared" si="7"/>
        <v>0</v>
      </c>
    </row>
    <row r="234" spans="1:4" x14ac:dyDescent="0.25">
      <c r="A234">
        <f t="shared" si="6"/>
        <v>20</v>
      </c>
      <c r="B234">
        <v>233</v>
      </c>
      <c r="C234" s="2">
        <f>Invoer!$B$23*(1+(A234*2.9%))</f>
        <v>0</v>
      </c>
      <c r="D234" s="2">
        <f t="shared" si="7"/>
        <v>0</v>
      </c>
    </row>
    <row r="235" spans="1:4" x14ac:dyDescent="0.25">
      <c r="A235">
        <f t="shared" si="6"/>
        <v>20</v>
      </c>
      <c r="B235">
        <v>234</v>
      </c>
      <c r="C235" s="2">
        <f>Invoer!$B$23*(1+(A235*2.9%))</f>
        <v>0</v>
      </c>
      <c r="D235" s="2">
        <f t="shared" si="7"/>
        <v>0</v>
      </c>
    </row>
    <row r="236" spans="1:4" x14ac:dyDescent="0.25">
      <c r="A236">
        <f t="shared" si="6"/>
        <v>20</v>
      </c>
      <c r="B236">
        <v>235</v>
      </c>
      <c r="C236" s="2">
        <f>Invoer!$B$23*(1+(A236*2.9%))</f>
        <v>0</v>
      </c>
      <c r="D236" s="2">
        <f t="shared" si="7"/>
        <v>0</v>
      </c>
    </row>
    <row r="237" spans="1:4" x14ac:dyDescent="0.25">
      <c r="A237">
        <f t="shared" si="6"/>
        <v>20</v>
      </c>
      <c r="B237">
        <v>236</v>
      </c>
      <c r="C237" s="2">
        <f>Invoer!$B$23*(1+(A237*2.9%))</f>
        <v>0</v>
      </c>
      <c r="D237" s="2">
        <f t="shared" si="7"/>
        <v>0</v>
      </c>
    </row>
    <row r="238" spans="1:4" x14ac:dyDescent="0.25">
      <c r="A238">
        <f t="shared" si="6"/>
        <v>20</v>
      </c>
      <c r="B238">
        <v>237</v>
      </c>
      <c r="C238" s="2">
        <f>Invoer!$B$23*(1+(A238*2.9%))</f>
        <v>0</v>
      </c>
      <c r="D238" s="2">
        <f t="shared" si="7"/>
        <v>0</v>
      </c>
    </row>
    <row r="239" spans="1:4" x14ac:dyDescent="0.25">
      <c r="A239">
        <f t="shared" si="6"/>
        <v>20</v>
      </c>
      <c r="B239">
        <v>238</v>
      </c>
      <c r="C239" s="2">
        <f>Invoer!$B$23*(1+(A239*2.9%))</f>
        <v>0</v>
      </c>
      <c r="D239" s="2">
        <f t="shared" si="7"/>
        <v>0</v>
      </c>
    </row>
    <row r="240" spans="1:4" x14ac:dyDescent="0.25">
      <c r="A240">
        <f t="shared" si="6"/>
        <v>20</v>
      </c>
      <c r="B240">
        <v>239</v>
      </c>
      <c r="C240" s="2">
        <f>Invoer!$B$23*(1+(A240*2.9%))</f>
        <v>0</v>
      </c>
      <c r="D240" s="2">
        <f t="shared" si="7"/>
        <v>0</v>
      </c>
    </row>
    <row r="241" spans="1:4" x14ac:dyDescent="0.25">
      <c r="A241">
        <f t="shared" si="6"/>
        <v>20</v>
      </c>
      <c r="B241">
        <v>240</v>
      </c>
      <c r="C241" s="2">
        <f>Invoer!$B$23*(1+(A241*2.9%))</f>
        <v>0</v>
      </c>
      <c r="D241" s="2">
        <f t="shared" si="7"/>
        <v>0</v>
      </c>
    </row>
    <row r="242" spans="1:4" x14ac:dyDescent="0.25">
      <c r="A242">
        <f t="shared" si="6"/>
        <v>21</v>
      </c>
      <c r="B242">
        <v>241</v>
      </c>
      <c r="C242" s="2">
        <f>Invoer!$B$23*(1+(A242*2.9%))</f>
        <v>0</v>
      </c>
      <c r="D242" s="2">
        <f t="shared" si="7"/>
        <v>0</v>
      </c>
    </row>
    <row r="243" spans="1:4" x14ac:dyDescent="0.25">
      <c r="A243">
        <f t="shared" si="6"/>
        <v>21</v>
      </c>
      <c r="B243">
        <v>242</v>
      </c>
      <c r="C243" s="2">
        <f>Invoer!$B$23*(1+(A243*2.9%))</f>
        <v>0</v>
      </c>
      <c r="D243" s="2">
        <f t="shared" si="7"/>
        <v>0</v>
      </c>
    </row>
    <row r="244" spans="1:4" x14ac:dyDescent="0.25">
      <c r="A244">
        <f t="shared" si="6"/>
        <v>21</v>
      </c>
      <c r="B244">
        <v>243</v>
      </c>
      <c r="C244" s="2">
        <f>Invoer!$B$23*(1+(A244*2.9%))</f>
        <v>0</v>
      </c>
      <c r="D244" s="2">
        <f t="shared" si="7"/>
        <v>0</v>
      </c>
    </row>
    <row r="245" spans="1:4" x14ac:dyDescent="0.25">
      <c r="A245">
        <f t="shared" si="6"/>
        <v>21</v>
      </c>
      <c r="B245">
        <v>244</v>
      </c>
      <c r="C245" s="2">
        <f>Invoer!$B$23*(1+(A245*2.9%))</f>
        <v>0</v>
      </c>
      <c r="D245" s="2">
        <f t="shared" si="7"/>
        <v>0</v>
      </c>
    </row>
    <row r="246" spans="1:4" x14ac:dyDescent="0.25">
      <c r="A246">
        <f t="shared" si="6"/>
        <v>21</v>
      </c>
      <c r="B246">
        <v>245</v>
      </c>
      <c r="C246" s="2">
        <f>Invoer!$B$23*(1+(A246*2.9%))</f>
        <v>0</v>
      </c>
      <c r="D246" s="2">
        <f t="shared" si="7"/>
        <v>0</v>
      </c>
    </row>
    <row r="247" spans="1:4" x14ac:dyDescent="0.25">
      <c r="A247">
        <f t="shared" si="6"/>
        <v>21</v>
      </c>
      <c r="B247">
        <v>246</v>
      </c>
      <c r="C247" s="2">
        <f>Invoer!$B$23*(1+(A247*2.9%))</f>
        <v>0</v>
      </c>
      <c r="D247" s="2">
        <f t="shared" si="7"/>
        <v>0</v>
      </c>
    </row>
    <row r="248" spans="1:4" x14ac:dyDescent="0.25">
      <c r="A248">
        <f t="shared" si="6"/>
        <v>21</v>
      </c>
      <c r="B248">
        <v>247</v>
      </c>
      <c r="C248" s="2">
        <f>Invoer!$B$23*(1+(A248*2.9%))</f>
        <v>0</v>
      </c>
      <c r="D248" s="2">
        <f t="shared" si="7"/>
        <v>0</v>
      </c>
    </row>
    <row r="249" spans="1:4" x14ac:dyDescent="0.25">
      <c r="A249">
        <f t="shared" si="6"/>
        <v>21</v>
      </c>
      <c r="B249">
        <v>248</v>
      </c>
      <c r="C249" s="2">
        <f>Invoer!$B$23*(1+(A249*2.9%))</f>
        <v>0</v>
      </c>
      <c r="D249" s="2">
        <f t="shared" si="7"/>
        <v>0</v>
      </c>
    </row>
    <row r="250" spans="1:4" x14ac:dyDescent="0.25">
      <c r="A250">
        <f t="shared" si="6"/>
        <v>21</v>
      </c>
      <c r="B250">
        <v>249</v>
      </c>
      <c r="C250" s="2">
        <f>Invoer!$B$23*(1+(A250*2.9%))</f>
        <v>0</v>
      </c>
      <c r="D250" s="2">
        <f t="shared" si="7"/>
        <v>0</v>
      </c>
    </row>
    <row r="251" spans="1:4" x14ac:dyDescent="0.25">
      <c r="A251">
        <f t="shared" si="6"/>
        <v>21</v>
      </c>
      <c r="B251">
        <v>250</v>
      </c>
      <c r="C251" s="2">
        <f>Invoer!$B$23*(1+(A251*2.9%))</f>
        <v>0</v>
      </c>
      <c r="D251" s="2">
        <f t="shared" si="7"/>
        <v>0</v>
      </c>
    </row>
    <row r="252" spans="1:4" x14ac:dyDescent="0.25">
      <c r="A252">
        <f t="shared" si="6"/>
        <v>21</v>
      </c>
      <c r="B252">
        <v>251</v>
      </c>
      <c r="C252" s="2">
        <f>Invoer!$B$23*(1+(A252*2.9%))</f>
        <v>0</v>
      </c>
      <c r="D252" s="2">
        <f t="shared" si="7"/>
        <v>0</v>
      </c>
    </row>
    <row r="253" spans="1:4" x14ac:dyDescent="0.25">
      <c r="A253">
        <f t="shared" si="6"/>
        <v>21</v>
      </c>
      <c r="B253">
        <v>252</v>
      </c>
      <c r="C253" s="2">
        <f>Invoer!$B$23*(1+(A253*2.9%))</f>
        <v>0</v>
      </c>
      <c r="D253" s="2">
        <f t="shared" si="7"/>
        <v>0</v>
      </c>
    </row>
    <row r="254" spans="1:4" x14ac:dyDescent="0.25">
      <c r="A254">
        <f t="shared" si="6"/>
        <v>22</v>
      </c>
      <c r="B254">
        <v>253</v>
      </c>
      <c r="C254" s="2">
        <f>Invoer!$B$23*(1+(A254*2.9%))</f>
        <v>0</v>
      </c>
      <c r="D254" s="2">
        <f t="shared" si="7"/>
        <v>0</v>
      </c>
    </row>
    <row r="255" spans="1:4" x14ac:dyDescent="0.25">
      <c r="A255">
        <f t="shared" si="6"/>
        <v>22</v>
      </c>
      <c r="B255">
        <v>254</v>
      </c>
      <c r="C255" s="2">
        <f>Invoer!$B$23*(1+(A255*2.9%))</f>
        <v>0</v>
      </c>
      <c r="D255" s="2">
        <f t="shared" si="7"/>
        <v>0</v>
      </c>
    </row>
    <row r="256" spans="1:4" x14ac:dyDescent="0.25">
      <c r="A256">
        <f t="shared" si="6"/>
        <v>22</v>
      </c>
      <c r="B256">
        <v>255</v>
      </c>
      <c r="C256" s="2">
        <f>Invoer!$B$23*(1+(A256*2.9%))</f>
        <v>0</v>
      </c>
      <c r="D256" s="2">
        <f t="shared" si="7"/>
        <v>0</v>
      </c>
    </row>
    <row r="257" spans="1:4" x14ac:dyDescent="0.25">
      <c r="A257">
        <f t="shared" si="6"/>
        <v>22</v>
      </c>
      <c r="B257">
        <v>256</v>
      </c>
      <c r="C257" s="2">
        <f>Invoer!$B$23*(1+(A257*2.9%))</f>
        <v>0</v>
      </c>
      <c r="D257" s="2">
        <f t="shared" si="7"/>
        <v>0</v>
      </c>
    </row>
    <row r="258" spans="1:4" x14ac:dyDescent="0.25">
      <c r="A258">
        <f t="shared" si="6"/>
        <v>22</v>
      </c>
      <c r="B258">
        <v>257</v>
      </c>
      <c r="C258" s="2">
        <f>Invoer!$B$23*(1+(A258*2.9%))</f>
        <v>0</v>
      </c>
      <c r="D258" s="2">
        <f t="shared" si="7"/>
        <v>0</v>
      </c>
    </row>
    <row r="259" spans="1:4" x14ac:dyDescent="0.25">
      <c r="A259">
        <f t="shared" ref="A259:A322" si="8">CEILING(B259/12,1)</f>
        <v>22</v>
      </c>
      <c r="B259">
        <v>258</v>
      </c>
      <c r="C259" s="2">
        <f>Invoer!$B$23*(1+(A259*2.9%))</f>
        <v>0</v>
      </c>
      <c r="D259" s="2">
        <f t="shared" si="7"/>
        <v>0</v>
      </c>
    </row>
    <row r="260" spans="1:4" x14ac:dyDescent="0.25">
      <c r="A260">
        <f t="shared" si="8"/>
        <v>22</v>
      </c>
      <c r="B260">
        <v>259</v>
      </c>
      <c r="C260" s="2">
        <f>Invoer!$B$23*(1+(A260*2.9%))</f>
        <v>0</v>
      </c>
      <c r="D260" s="2">
        <f t="shared" ref="D260:D323" si="9">D259+C260</f>
        <v>0</v>
      </c>
    </row>
    <row r="261" spans="1:4" x14ac:dyDescent="0.25">
      <c r="A261">
        <f t="shared" si="8"/>
        <v>22</v>
      </c>
      <c r="B261">
        <v>260</v>
      </c>
      <c r="C261" s="2">
        <f>Invoer!$B$23*(1+(A261*2.9%))</f>
        <v>0</v>
      </c>
      <c r="D261" s="2">
        <f t="shared" si="9"/>
        <v>0</v>
      </c>
    </row>
    <row r="262" spans="1:4" x14ac:dyDescent="0.25">
      <c r="A262">
        <f t="shared" si="8"/>
        <v>22</v>
      </c>
      <c r="B262">
        <v>261</v>
      </c>
      <c r="C262" s="2">
        <f>Invoer!$B$23*(1+(A262*2.9%))</f>
        <v>0</v>
      </c>
      <c r="D262" s="2">
        <f t="shared" si="9"/>
        <v>0</v>
      </c>
    </row>
    <row r="263" spans="1:4" x14ac:dyDescent="0.25">
      <c r="A263">
        <f t="shared" si="8"/>
        <v>22</v>
      </c>
      <c r="B263">
        <v>262</v>
      </c>
      <c r="C263" s="2">
        <f>Invoer!$B$23*(1+(A263*2.9%))</f>
        <v>0</v>
      </c>
      <c r="D263" s="2">
        <f t="shared" si="9"/>
        <v>0</v>
      </c>
    </row>
    <row r="264" spans="1:4" x14ac:dyDescent="0.25">
      <c r="A264">
        <f t="shared" si="8"/>
        <v>22</v>
      </c>
      <c r="B264">
        <v>263</v>
      </c>
      <c r="C264" s="2">
        <f>Invoer!$B$23*(1+(A264*2.9%))</f>
        <v>0</v>
      </c>
      <c r="D264" s="2">
        <f t="shared" si="9"/>
        <v>0</v>
      </c>
    </row>
    <row r="265" spans="1:4" x14ac:dyDescent="0.25">
      <c r="A265">
        <f t="shared" si="8"/>
        <v>22</v>
      </c>
      <c r="B265">
        <v>264</v>
      </c>
      <c r="C265" s="2">
        <f>Invoer!$B$23*(1+(A265*2.9%))</f>
        <v>0</v>
      </c>
      <c r="D265" s="2">
        <f t="shared" si="9"/>
        <v>0</v>
      </c>
    </row>
    <row r="266" spans="1:4" x14ac:dyDescent="0.25">
      <c r="A266">
        <f t="shared" si="8"/>
        <v>23</v>
      </c>
      <c r="B266">
        <v>265</v>
      </c>
      <c r="C266" s="2">
        <f>Invoer!$B$23*(1+(A266*2.9%))</f>
        <v>0</v>
      </c>
      <c r="D266" s="2">
        <f t="shared" si="9"/>
        <v>0</v>
      </c>
    </row>
    <row r="267" spans="1:4" x14ac:dyDescent="0.25">
      <c r="A267">
        <f t="shared" si="8"/>
        <v>23</v>
      </c>
      <c r="B267">
        <v>266</v>
      </c>
      <c r="C267" s="2">
        <f>Invoer!$B$23*(1+(A267*2.9%))</f>
        <v>0</v>
      </c>
      <c r="D267" s="2">
        <f t="shared" si="9"/>
        <v>0</v>
      </c>
    </row>
    <row r="268" spans="1:4" x14ac:dyDescent="0.25">
      <c r="A268">
        <f t="shared" si="8"/>
        <v>23</v>
      </c>
      <c r="B268">
        <v>267</v>
      </c>
      <c r="C268" s="2">
        <f>Invoer!$B$23*(1+(A268*2.9%))</f>
        <v>0</v>
      </c>
      <c r="D268" s="2">
        <f t="shared" si="9"/>
        <v>0</v>
      </c>
    </row>
    <row r="269" spans="1:4" x14ac:dyDescent="0.25">
      <c r="A269">
        <f t="shared" si="8"/>
        <v>23</v>
      </c>
      <c r="B269">
        <v>268</v>
      </c>
      <c r="C269" s="2">
        <f>Invoer!$B$23*(1+(A269*2.9%))</f>
        <v>0</v>
      </c>
      <c r="D269" s="2">
        <f t="shared" si="9"/>
        <v>0</v>
      </c>
    </row>
    <row r="270" spans="1:4" x14ac:dyDescent="0.25">
      <c r="A270">
        <f t="shared" si="8"/>
        <v>23</v>
      </c>
      <c r="B270">
        <v>269</v>
      </c>
      <c r="C270" s="2">
        <f>Invoer!$B$23*(1+(A270*2.9%))</f>
        <v>0</v>
      </c>
      <c r="D270" s="2">
        <f t="shared" si="9"/>
        <v>0</v>
      </c>
    </row>
    <row r="271" spans="1:4" x14ac:dyDescent="0.25">
      <c r="A271">
        <f t="shared" si="8"/>
        <v>23</v>
      </c>
      <c r="B271">
        <v>270</v>
      </c>
      <c r="C271" s="2">
        <f>Invoer!$B$23*(1+(A271*2.9%))</f>
        <v>0</v>
      </c>
      <c r="D271" s="2">
        <f t="shared" si="9"/>
        <v>0</v>
      </c>
    </row>
    <row r="272" spans="1:4" x14ac:dyDescent="0.25">
      <c r="A272">
        <f t="shared" si="8"/>
        <v>23</v>
      </c>
      <c r="B272">
        <v>271</v>
      </c>
      <c r="C272" s="2">
        <f>Invoer!$B$23*(1+(A272*2.9%))</f>
        <v>0</v>
      </c>
      <c r="D272" s="2">
        <f t="shared" si="9"/>
        <v>0</v>
      </c>
    </row>
    <row r="273" spans="1:4" x14ac:dyDescent="0.25">
      <c r="A273">
        <f t="shared" si="8"/>
        <v>23</v>
      </c>
      <c r="B273">
        <v>272</v>
      </c>
      <c r="C273" s="2">
        <f>Invoer!$B$23*(1+(A273*2.9%))</f>
        <v>0</v>
      </c>
      <c r="D273" s="2">
        <f t="shared" si="9"/>
        <v>0</v>
      </c>
    </row>
    <row r="274" spans="1:4" x14ac:dyDescent="0.25">
      <c r="A274">
        <f t="shared" si="8"/>
        <v>23</v>
      </c>
      <c r="B274">
        <v>273</v>
      </c>
      <c r="C274" s="2">
        <f>Invoer!$B$23*(1+(A274*2.9%))</f>
        <v>0</v>
      </c>
      <c r="D274" s="2">
        <f t="shared" si="9"/>
        <v>0</v>
      </c>
    </row>
    <row r="275" spans="1:4" x14ac:dyDescent="0.25">
      <c r="A275">
        <f t="shared" si="8"/>
        <v>23</v>
      </c>
      <c r="B275">
        <v>274</v>
      </c>
      <c r="C275" s="2">
        <f>Invoer!$B$23*(1+(A275*2.9%))</f>
        <v>0</v>
      </c>
      <c r="D275" s="2">
        <f t="shared" si="9"/>
        <v>0</v>
      </c>
    </row>
    <row r="276" spans="1:4" x14ac:dyDescent="0.25">
      <c r="A276">
        <f t="shared" si="8"/>
        <v>23</v>
      </c>
      <c r="B276">
        <v>275</v>
      </c>
      <c r="C276" s="2">
        <f>Invoer!$B$23*(1+(A276*2.9%))</f>
        <v>0</v>
      </c>
      <c r="D276" s="2">
        <f t="shared" si="9"/>
        <v>0</v>
      </c>
    </row>
    <row r="277" spans="1:4" x14ac:dyDescent="0.25">
      <c r="A277">
        <f t="shared" si="8"/>
        <v>23</v>
      </c>
      <c r="B277">
        <v>276</v>
      </c>
      <c r="C277" s="2">
        <f>Invoer!$B$23*(1+(A277*2.9%))</f>
        <v>0</v>
      </c>
      <c r="D277" s="2">
        <f t="shared" si="9"/>
        <v>0</v>
      </c>
    </row>
    <row r="278" spans="1:4" x14ac:dyDescent="0.25">
      <c r="A278">
        <f t="shared" si="8"/>
        <v>24</v>
      </c>
      <c r="B278">
        <v>277</v>
      </c>
      <c r="C278" s="2">
        <f>Invoer!$B$23*(1+(A278*2.9%))</f>
        <v>0</v>
      </c>
      <c r="D278" s="2">
        <f t="shared" si="9"/>
        <v>0</v>
      </c>
    </row>
    <row r="279" spans="1:4" x14ac:dyDescent="0.25">
      <c r="A279">
        <f t="shared" si="8"/>
        <v>24</v>
      </c>
      <c r="B279">
        <v>278</v>
      </c>
      <c r="C279" s="2">
        <f>Invoer!$B$23*(1+(A279*2.9%))</f>
        <v>0</v>
      </c>
      <c r="D279" s="2">
        <f t="shared" si="9"/>
        <v>0</v>
      </c>
    </row>
    <row r="280" spans="1:4" x14ac:dyDescent="0.25">
      <c r="A280">
        <f t="shared" si="8"/>
        <v>24</v>
      </c>
      <c r="B280">
        <v>279</v>
      </c>
      <c r="C280" s="2">
        <f>Invoer!$B$23*(1+(A280*2.9%))</f>
        <v>0</v>
      </c>
      <c r="D280" s="2">
        <f t="shared" si="9"/>
        <v>0</v>
      </c>
    </row>
    <row r="281" spans="1:4" x14ac:dyDescent="0.25">
      <c r="A281">
        <f t="shared" si="8"/>
        <v>24</v>
      </c>
      <c r="B281">
        <v>280</v>
      </c>
      <c r="C281" s="2">
        <f>Invoer!$B$23*(1+(A281*2.9%))</f>
        <v>0</v>
      </c>
      <c r="D281" s="2">
        <f t="shared" si="9"/>
        <v>0</v>
      </c>
    </row>
    <row r="282" spans="1:4" x14ac:dyDescent="0.25">
      <c r="A282">
        <f t="shared" si="8"/>
        <v>24</v>
      </c>
      <c r="B282">
        <v>281</v>
      </c>
      <c r="C282" s="2">
        <f>Invoer!$B$23*(1+(A282*2.9%))</f>
        <v>0</v>
      </c>
      <c r="D282" s="2">
        <f t="shared" si="9"/>
        <v>0</v>
      </c>
    </row>
    <row r="283" spans="1:4" x14ac:dyDescent="0.25">
      <c r="A283">
        <f t="shared" si="8"/>
        <v>24</v>
      </c>
      <c r="B283">
        <v>282</v>
      </c>
      <c r="C283" s="2">
        <f>Invoer!$B$23*(1+(A283*2.9%))</f>
        <v>0</v>
      </c>
      <c r="D283" s="2">
        <f t="shared" si="9"/>
        <v>0</v>
      </c>
    </row>
    <row r="284" spans="1:4" x14ac:dyDescent="0.25">
      <c r="A284">
        <f t="shared" si="8"/>
        <v>24</v>
      </c>
      <c r="B284">
        <v>283</v>
      </c>
      <c r="C284" s="2">
        <f>Invoer!$B$23*(1+(A284*2.9%))</f>
        <v>0</v>
      </c>
      <c r="D284" s="2">
        <f t="shared" si="9"/>
        <v>0</v>
      </c>
    </row>
    <row r="285" spans="1:4" x14ac:dyDescent="0.25">
      <c r="A285">
        <f t="shared" si="8"/>
        <v>24</v>
      </c>
      <c r="B285">
        <v>284</v>
      </c>
      <c r="C285" s="2">
        <f>Invoer!$B$23*(1+(A285*2.9%))</f>
        <v>0</v>
      </c>
      <c r="D285" s="2">
        <f t="shared" si="9"/>
        <v>0</v>
      </c>
    </row>
    <row r="286" spans="1:4" x14ac:dyDescent="0.25">
      <c r="A286">
        <f t="shared" si="8"/>
        <v>24</v>
      </c>
      <c r="B286">
        <v>285</v>
      </c>
      <c r="C286" s="2">
        <f>Invoer!$B$23*(1+(A286*2.9%))</f>
        <v>0</v>
      </c>
      <c r="D286" s="2">
        <f t="shared" si="9"/>
        <v>0</v>
      </c>
    </row>
    <row r="287" spans="1:4" x14ac:dyDescent="0.25">
      <c r="A287">
        <f t="shared" si="8"/>
        <v>24</v>
      </c>
      <c r="B287">
        <v>286</v>
      </c>
      <c r="C287" s="2">
        <f>Invoer!$B$23*(1+(A287*2.9%))</f>
        <v>0</v>
      </c>
      <c r="D287" s="2">
        <f t="shared" si="9"/>
        <v>0</v>
      </c>
    </row>
    <row r="288" spans="1:4" x14ac:dyDescent="0.25">
      <c r="A288">
        <f t="shared" si="8"/>
        <v>24</v>
      </c>
      <c r="B288">
        <v>287</v>
      </c>
      <c r="C288" s="2">
        <f>Invoer!$B$23*(1+(A288*2.9%))</f>
        <v>0</v>
      </c>
      <c r="D288" s="2">
        <f t="shared" si="9"/>
        <v>0</v>
      </c>
    </row>
    <row r="289" spans="1:4" x14ac:dyDescent="0.25">
      <c r="A289">
        <f t="shared" si="8"/>
        <v>24</v>
      </c>
      <c r="B289">
        <v>288</v>
      </c>
      <c r="C289" s="2">
        <f>Invoer!$B$23*(1+(A289*2.9%))</f>
        <v>0</v>
      </c>
      <c r="D289" s="2">
        <f t="shared" si="9"/>
        <v>0</v>
      </c>
    </row>
    <row r="290" spans="1:4" x14ac:dyDescent="0.25">
      <c r="A290">
        <f t="shared" si="8"/>
        <v>25</v>
      </c>
      <c r="B290">
        <v>289</v>
      </c>
      <c r="C290" s="2">
        <f>Invoer!$B$23*(1+(A290*2.9%))</f>
        <v>0</v>
      </c>
      <c r="D290" s="2">
        <f t="shared" si="9"/>
        <v>0</v>
      </c>
    </row>
    <row r="291" spans="1:4" x14ac:dyDescent="0.25">
      <c r="A291">
        <f t="shared" si="8"/>
        <v>25</v>
      </c>
      <c r="B291">
        <v>290</v>
      </c>
      <c r="C291" s="2">
        <f>Invoer!$B$23*(1+(A291*2.9%))</f>
        <v>0</v>
      </c>
      <c r="D291" s="2">
        <f t="shared" si="9"/>
        <v>0</v>
      </c>
    </row>
    <row r="292" spans="1:4" x14ac:dyDescent="0.25">
      <c r="A292">
        <f t="shared" si="8"/>
        <v>25</v>
      </c>
      <c r="B292">
        <v>291</v>
      </c>
      <c r="C292" s="2">
        <f>Invoer!$B$23*(1+(A292*2.9%))</f>
        <v>0</v>
      </c>
      <c r="D292" s="2">
        <f t="shared" si="9"/>
        <v>0</v>
      </c>
    </row>
    <row r="293" spans="1:4" x14ac:dyDescent="0.25">
      <c r="A293">
        <f t="shared" si="8"/>
        <v>25</v>
      </c>
      <c r="B293">
        <v>292</v>
      </c>
      <c r="C293" s="2">
        <f>Invoer!$B$23*(1+(A293*2.9%))</f>
        <v>0</v>
      </c>
      <c r="D293" s="2">
        <f t="shared" si="9"/>
        <v>0</v>
      </c>
    </row>
    <row r="294" spans="1:4" x14ac:dyDescent="0.25">
      <c r="A294">
        <f t="shared" si="8"/>
        <v>25</v>
      </c>
      <c r="B294">
        <v>293</v>
      </c>
      <c r="C294" s="2">
        <f>Invoer!$B$23*(1+(A294*2.9%))</f>
        <v>0</v>
      </c>
      <c r="D294" s="2">
        <f t="shared" si="9"/>
        <v>0</v>
      </c>
    </row>
    <row r="295" spans="1:4" x14ac:dyDescent="0.25">
      <c r="A295">
        <f t="shared" si="8"/>
        <v>25</v>
      </c>
      <c r="B295">
        <v>294</v>
      </c>
      <c r="C295" s="2">
        <f>Invoer!$B$23*(1+(A295*2.9%))</f>
        <v>0</v>
      </c>
      <c r="D295" s="2">
        <f t="shared" si="9"/>
        <v>0</v>
      </c>
    </row>
    <row r="296" spans="1:4" x14ac:dyDescent="0.25">
      <c r="A296">
        <f t="shared" si="8"/>
        <v>25</v>
      </c>
      <c r="B296">
        <v>295</v>
      </c>
      <c r="C296" s="2">
        <f>Invoer!$B$23*(1+(A296*2.9%))</f>
        <v>0</v>
      </c>
      <c r="D296" s="2">
        <f t="shared" si="9"/>
        <v>0</v>
      </c>
    </row>
    <row r="297" spans="1:4" x14ac:dyDescent="0.25">
      <c r="A297">
        <f t="shared" si="8"/>
        <v>25</v>
      </c>
      <c r="B297">
        <v>296</v>
      </c>
      <c r="C297" s="2">
        <f>Invoer!$B$23*(1+(A297*2.9%))</f>
        <v>0</v>
      </c>
      <c r="D297" s="2">
        <f t="shared" si="9"/>
        <v>0</v>
      </c>
    </row>
    <row r="298" spans="1:4" x14ac:dyDescent="0.25">
      <c r="A298">
        <f t="shared" si="8"/>
        <v>25</v>
      </c>
      <c r="B298">
        <v>297</v>
      </c>
      <c r="C298" s="2">
        <f>Invoer!$B$23*(1+(A298*2.9%))</f>
        <v>0</v>
      </c>
      <c r="D298" s="2">
        <f t="shared" si="9"/>
        <v>0</v>
      </c>
    </row>
    <row r="299" spans="1:4" x14ac:dyDescent="0.25">
      <c r="A299">
        <f t="shared" si="8"/>
        <v>25</v>
      </c>
      <c r="B299">
        <v>298</v>
      </c>
      <c r="C299" s="2">
        <f>Invoer!$B$23*(1+(A299*2.9%))</f>
        <v>0</v>
      </c>
      <c r="D299" s="2">
        <f t="shared" si="9"/>
        <v>0</v>
      </c>
    </row>
    <row r="300" spans="1:4" x14ac:dyDescent="0.25">
      <c r="A300">
        <f t="shared" si="8"/>
        <v>25</v>
      </c>
      <c r="B300">
        <v>299</v>
      </c>
      <c r="C300" s="2">
        <f>Invoer!$B$23*(1+(A300*2.9%))</f>
        <v>0</v>
      </c>
      <c r="D300" s="2">
        <f t="shared" si="9"/>
        <v>0</v>
      </c>
    </row>
    <row r="301" spans="1:4" x14ac:dyDescent="0.25">
      <c r="A301">
        <f t="shared" si="8"/>
        <v>25</v>
      </c>
      <c r="B301">
        <v>300</v>
      </c>
      <c r="C301" s="2">
        <f>Invoer!$B$23*(1+(A301*2.9%))</f>
        <v>0</v>
      </c>
      <c r="D301" s="2">
        <f t="shared" si="9"/>
        <v>0</v>
      </c>
    </row>
    <row r="302" spans="1:4" x14ac:dyDescent="0.25">
      <c r="A302">
        <f t="shared" si="8"/>
        <v>26</v>
      </c>
      <c r="B302">
        <v>301</v>
      </c>
      <c r="C302" s="2">
        <f>Invoer!$B$23*(1+(A302*2.9%))</f>
        <v>0</v>
      </c>
      <c r="D302" s="2">
        <f t="shared" si="9"/>
        <v>0</v>
      </c>
    </row>
    <row r="303" spans="1:4" x14ac:dyDescent="0.25">
      <c r="A303">
        <f t="shared" si="8"/>
        <v>26</v>
      </c>
      <c r="B303">
        <v>302</v>
      </c>
      <c r="C303" s="2">
        <f>Invoer!$B$23*(1+(A303*2.9%))</f>
        <v>0</v>
      </c>
      <c r="D303" s="2">
        <f t="shared" si="9"/>
        <v>0</v>
      </c>
    </row>
    <row r="304" spans="1:4" x14ac:dyDescent="0.25">
      <c r="A304">
        <f t="shared" si="8"/>
        <v>26</v>
      </c>
      <c r="B304">
        <v>303</v>
      </c>
      <c r="C304" s="2">
        <f>Invoer!$B$23*(1+(A304*2.9%))</f>
        <v>0</v>
      </c>
      <c r="D304" s="2">
        <f t="shared" si="9"/>
        <v>0</v>
      </c>
    </row>
    <row r="305" spans="1:4" x14ac:dyDescent="0.25">
      <c r="A305">
        <f t="shared" si="8"/>
        <v>26</v>
      </c>
      <c r="B305">
        <v>304</v>
      </c>
      <c r="C305" s="2">
        <f>Invoer!$B$23*(1+(A305*2.9%))</f>
        <v>0</v>
      </c>
      <c r="D305" s="2">
        <f t="shared" si="9"/>
        <v>0</v>
      </c>
    </row>
    <row r="306" spans="1:4" x14ac:dyDescent="0.25">
      <c r="A306">
        <f t="shared" si="8"/>
        <v>26</v>
      </c>
      <c r="B306">
        <v>305</v>
      </c>
      <c r="C306" s="2">
        <f>Invoer!$B$23*(1+(A306*2.9%))</f>
        <v>0</v>
      </c>
      <c r="D306" s="2">
        <f t="shared" si="9"/>
        <v>0</v>
      </c>
    </row>
    <row r="307" spans="1:4" x14ac:dyDescent="0.25">
      <c r="A307">
        <f t="shared" si="8"/>
        <v>26</v>
      </c>
      <c r="B307">
        <v>306</v>
      </c>
      <c r="C307" s="2">
        <f>Invoer!$B$23*(1+(A307*2.9%))</f>
        <v>0</v>
      </c>
      <c r="D307" s="2">
        <f t="shared" si="9"/>
        <v>0</v>
      </c>
    </row>
    <row r="308" spans="1:4" x14ac:dyDescent="0.25">
      <c r="A308">
        <f t="shared" si="8"/>
        <v>26</v>
      </c>
      <c r="B308">
        <v>307</v>
      </c>
      <c r="C308" s="2">
        <f>Invoer!$B$23*(1+(A308*2.9%))</f>
        <v>0</v>
      </c>
      <c r="D308" s="2">
        <f t="shared" si="9"/>
        <v>0</v>
      </c>
    </row>
    <row r="309" spans="1:4" x14ac:dyDescent="0.25">
      <c r="A309">
        <f t="shared" si="8"/>
        <v>26</v>
      </c>
      <c r="B309">
        <v>308</v>
      </c>
      <c r="C309" s="2">
        <f>Invoer!$B$23*(1+(A309*2.9%))</f>
        <v>0</v>
      </c>
      <c r="D309" s="2">
        <f t="shared" si="9"/>
        <v>0</v>
      </c>
    </row>
    <row r="310" spans="1:4" x14ac:dyDescent="0.25">
      <c r="A310">
        <f t="shared" si="8"/>
        <v>26</v>
      </c>
      <c r="B310">
        <v>309</v>
      </c>
      <c r="C310" s="2">
        <f>Invoer!$B$23*(1+(A310*2.9%))</f>
        <v>0</v>
      </c>
      <c r="D310" s="2">
        <f t="shared" si="9"/>
        <v>0</v>
      </c>
    </row>
    <row r="311" spans="1:4" x14ac:dyDescent="0.25">
      <c r="A311">
        <f t="shared" si="8"/>
        <v>26</v>
      </c>
      <c r="B311">
        <v>310</v>
      </c>
      <c r="C311" s="2">
        <f>Invoer!$B$23*(1+(A311*2.9%))</f>
        <v>0</v>
      </c>
      <c r="D311" s="2">
        <f t="shared" si="9"/>
        <v>0</v>
      </c>
    </row>
    <row r="312" spans="1:4" x14ac:dyDescent="0.25">
      <c r="A312">
        <f t="shared" si="8"/>
        <v>26</v>
      </c>
      <c r="B312">
        <v>311</v>
      </c>
      <c r="C312" s="2">
        <f>Invoer!$B$23*(1+(A312*2.9%))</f>
        <v>0</v>
      </c>
      <c r="D312" s="2">
        <f t="shared" si="9"/>
        <v>0</v>
      </c>
    </row>
    <row r="313" spans="1:4" x14ac:dyDescent="0.25">
      <c r="A313">
        <f t="shared" si="8"/>
        <v>26</v>
      </c>
      <c r="B313">
        <v>312</v>
      </c>
      <c r="C313" s="2">
        <f>Invoer!$B$23*(1+(A313*2.9%))</f>
        <v>0</v>
      </c>
      <c r="D313" s="2">
        <f t="shared" si="9"/>
        <v>0</v>
      </c>
    </row>
    <row r="314" spans="1:4" x14ac:dyDescent="0.25">
      <c r="A314">
        <f t="shared" si="8"/>
        <v>27</v>
      </c>
      <c r="B314">
        <v>313</v>
      </c>
      <c r="C314" s="2">
        <f>Invoer!$B$23*(1+(A314*2.9%))</f>
        <v>0</v>
      </c>
      <c r="D314" s="2">
        <f t="shared" si="9"/>
        <v>0</v>
      </c>
    </row>
    <row r="315" spans="1:4" x14ac:dyDescent="0.25">
      <c r="A315">
        <f t="shared" si="8"/>
        <v>27</v>
      </c>
      <c r="B315">
        <v>314</v>
      </c>
      <c r="C315" s="2">
        <f>Invoer!$B$23*(1+(A315*2.9%))</f>
        <v>0</v>
      </c>
      <c r="D315" s="2">
        <f t="shared" si="9"/>
        <v>0</v>
      </c>
    </row>
    <row r="316" spans="1:4" x14ac:dyDescent="0.25">
      <c r="A316">
        <f t="shared" si="8"/>
        <v>27</v>
      </c>
      <c r="B316">
        <v>315</v>
      </c>
      <c r="C316" s="2">
        <f>Invoer!$B$23*(1+(A316*2.9%))</f>
        <v>0</v>
      </c>
      <c r="D316" s="2">
        <f t="shared" si="9"/>
        <v>0</v>
      </c>
    </row>
    <row r="317" spans="1:4" x14ac:dyDescent="0.25">
      <c r="A317">
        <f t="shared" si="8"/>
        <v>27</v>
      </c>
      <c r="B317">
        <v>316</v>
      </c>
      <c r="C317" s="2">
        <f>Invoer!$B$23*(1+(A317*2.9%))</f>
        <v>0</v>
      </c>
      <c r="D317" s="2">
        <f t="shared" si="9"/>
        <v>0</v>
      </c>
    </row>
    <row r="318" spans="1:4" x14ac:dyDescent="0.25">
      <c r="A318">
        <f t="shared" si="8"/>
        <v>27</v>
      </c>
      <c r="B318">
        <v>317</v>
      </c>
      <c r="C318" s="2">
        <f>Invoer!$B$23*(1+(A318*2.9%))</f>
        <v>0</v>
      </c>
      <c r="D318" s="2">
        <f t="shared" si="9"/>
        <v>0</v>
      </c>
    </row>
    <row r="319" spans="1:4" x14ac:dyDescent="0.25">
      <c r="A319">
        <f t="shared" si="8"/>
        <v>27</v>
      </c>
      <c r="B319">
        <v>318</v>
      </c>
      <c r="C319" s="2">
        <f>Invoer!$B$23*(1+(A319*2.9%))</f>
        <v>0</v>
      </c>
      <c r="D319" s="2">
        <f t="shared" si="9"/>
        <v>0</v>
      </c>
    </row>
    <row r="320" spans="1:4" x14ac:dyDescent="0.25">
      <c r="A320">
        <f t="shared" si="8"/>
        <v>27</v>
      </c>
      <c r="B320">
        <v>319</v>
      </c>
      <c r="C320" s="2">
        <f>Invoer!$B$23*(1+(A320*2.9%))</f>
        <v>0</v>
      </c>
      <c r="D320" s="2">
        <f t="shared" si="9"/>
        <v>0</v>
      </c>
    </row>
    <row r="321" spans="1:4" x14ac:dyDescent="0.25">
      <c r="A321">
        <f t="shared" si="8"/>
        <v>27</v>
      </c>
      <c r="B321">
        <v>320</v>
      </c>
      <c r="C321" s="2">
        <f>Invoer!$B$23*(1+(A321*2.9%))</f>
        <v>0</v>
      </c>
      <c r="D321" s="2">
        <f t="shared" si="9"/>
        <v>0</v>
      </c>
    </row>
    <row r="322" spans="1:4" x14ac:dyDescent="0.25">
      <c r="A322">
        <f t="shared" si="8"/>
        <v>27</v>
      </c>
      <c r="B322">
        <v>321</v>
      </c>
      <c r="C322" s="2">
        <f>Invoer!$B$23*(1+(A322*2.9%))</f>
        <v>0</v>
      </c>
      <c r="D322" s="2">
        <f t="shared" si="9"/>
        <v>0</v>
      </c>
    </row>
    <row r="323" spans="1:4" x14ac:dyDescent="0.25">
      <c r="A323">
        <f t="shared" ref="A323:A361" si="10">CEILING(B323/12,1)</f>
        <v>27</v>
      </c>
      <c r="B323">
        <v>322</v>
      </c>
      <c r="C323" s="2">
        <f>Invoer!$B$23*(1+(A323*2.9%))</f>
        <v>0</v>
      </c>
      <c r="D323" s="2">
        <f t="shared" si="9"/>
        <v>0</v>
      </c>
    </row>
    <row r="324" spans="1:4" x14ac:dyDescent="0.25">
      <c r="A324">
        <f t="shared" si="10"/>
        <v>27</v>
      </c>
      <c r="B324">
        <v>323</v>
      </c>
      <c r="C324" s="2">
        <f>Invoer!$B$23*(1+(A324*2.9%))</f>
        <v>0</v>
      </c>
      <c r="D324" s="2">
        <f t="shared" ref="D324:D360" si="11">D323+C324</f>
        <v>0</v>
      </c>
    </row>
    <row r="325" spans="1:4" x14ac:dyDescent="0.25">
      <c r="A325">
        <f t="shared" si="10"/>
        <v>27</v>
      </c>
      <c r="B325">
        <v>324</v>
      </c>
      <c r="C325" s="2">
        <f>Invoer!$B$23*(1+(A325*2.9%))</f>
        <v>0</v>
      </c>
      <c r="D325" s="2">
        <f t="shared" si="11"/>
        <v>0</v>
      </c>
    </row>
    <row r="326" spans="1:4" x14ac:dyDescent="0.25">
      <c r="A326">
        <f t="shared" si="10"/>
        <v>28</v>
      </c>
      <c r="B326">
        <v>325</v>
      </c>
      <c r="C326" s="2">
        <f>Invoer!$B$23*(1+(A326*2.9%))</f>
        <v>0</v>
      </c>
      <c r="D326" s="2">
        <f t="shared" si="11"/>
        <v>0</v>
      </c>
    </row>
    <row r="327" spans="1:4" x14ac:dyDescent="0.25">
      <c r="A327">
        <f t="shared" si="10"/>
        <v>28</v>
      </c>
      <c r="B327">
        <v>326</v>
      </c>
      <c r="C327" s="2">
        <f>Invoer!$B$23*(1+(A327*2.9%))</f>
        <v>0</v>
      </c>
      <c r="D327" s="2">
        <f t="shared" si="11"/>
        <v>0</v>
      </c>
    </row>
    <row r="328" spans="1:4" x14ac:dyDescent="0.25">
      <c r="A328">
        <f t="shared" si="10"/>
        <v>28</v>
      </c>
      <c r="B328">
        <v>327</v>
      </c>
      <c r="C328" s="2">
        <f>Invoer!$B$23*(1+(A328*2.9%))</f>
        <v>0</v>
      </c>
      <c r="D328" s="2">
        <f t="shared" si="11"/>
        <v>0</v>
      </c>
    </row>
    <row r="329" spans="1:4" x14ac:dyDescent="0.25">
      <c r="A329">
        <f t="shared" si="10"/>
        <v>28</v>
      </c>
      <c r="B329">
        <v>328</v>
      </c>
      <c r="C329" s="2">
        <f>Invoer!$B$23*(1+(A329*2.9%))</f>
        <v>0</v>
      </c>
      <c r="D329" s="2">
        <f t="shared" si="11"/>
        <v>0</v>
      </c>
    </row>
    <row r="330" spans="1:4" x14ac:dyDescent="0.25">
      <c r="A330">
        <f t="shared" si="10"/>
        <v>28</v>
      </c>
      <c r="B330">
        <v>329</v>
      </c>
      <c r="C330" s="2">
        <f>Invoer!$B$23*(1+(A330*2.9%))</f>
        <v>0</v>
      </c>
      <c r="D330" s="2">
        <f t="shared" si="11"/>
        <v>0</v>
      </c>
    </row>
    <row r="331" spans="1:4" x14ac:dyDescent="0.25">
      <c r="A331">
        <f t="shared" si="10"/>
        <v>28</v>
      </c>
      <c r="B331">
        <v>330</v>
      </c>
      <c r="C331" s="2">
        <f>Invoer!$B$23*(1+(A331*2.9%))</f>
        <v>0</v>
      </c>
      <c r="D331" s="2">
        <f t="shared" si="11"/>
        <v>0</v>
      </c>
    </row>
    <row r="332" spans="1:4" x14ac:dyDescent="0.25">
      <c r="A332">
        <f t="shared" si="10"/>
        <v>28</v>
      </c>
      <c r="B332">
        <v>331</v>
      </c>
      <c r="C332" s="2">
        <f>Invoer!$B$23*(1+(A332*2.9%))</f>
        <v>0</v>
      </c>
      <c r="D332" s="2">
        <f t="shared" si="11"/>
        <v>0</v>
      </c>
    </row>
    <row r="333" spans="1:4" x14ac:dyDescent="0.25">
      <c r="A333">
        <f t="shared" si="10"/>
        <v>28</v>
      </c>
      <c r="B333">
        <v>332</v>
      </c>
      <c r="C333" s="2">
        <f>Invoer!$B$23*(1+(A333*2.9%))</f>
        <v>0</v>
      </c>
      <c r="D333" s="2">
        <f t="shared" si="11"/>
        <v>0</v>
      </c>
    </row>
    <row r="334" spans="1:4" x14ac:dyDescent="0.25">
      <c r="A334">
        <f t="shared" si="10"/>
        <v>28</v>
      </c>
      <c r="B334">
        <v>333</v>
      </c>
      <c r="C334" s="2">
        <f>Invoer!$B$23*(1+(A334*2.9%))</f>
        <v>0</v>
      </c>
      <c r="D334" s="2">
        <f t="shared" si="11"/>
        <v>0</v>
      </c>
    </row>
    <row r="335" spans="1:4" x14ac:dyDescent="0.25">
      <c r="A335">
        <f t="shared" si="10"/>
        <v>28</v>
      </c>
      <c r="B335">
        <v>334</v>
      </c>
      <c r="C335" s="2">
        <f>Invoer!$B$23*(1+(A335*2.9%))</f>
        <v>0</v>
      </c>
      <c r="D335" s="2">
        <f t="shared" si="11"/>
        <v>0</v>
      </c>
    </row>
    <row r="336" spans="1:4" x14ac:dyDescent="0.25">
      <c r="A336">
        <f t="shared" si="10"/>
        <v>28</v>
      </c>
      <c r="B336">
        <v>335</v>
      </c>
      <c r="C336" s="2">
        <f>Invoer!$B$23*(1+(A336*2.9%))</f>
        <v>0</v>
      </c>
      <c r="D336" s="2">
        <f t="shared" si="11"/>
        <v>0</v>
      </c>
    </row>
    <row r="337" spans="1:4" x14ac:dyDescent="0.25">
      <c r="A337">
        <f t="shared" si="10"/>
        <v>28</v>
      </c>
      <c r="B337">
        <v>336</v>
      </c>
      <c r="C337" s="2">
        <f>Invoer!$B$23*(1+(A337*2.9%))</f>
        <v>0</v>
      </c>
      <c r="D337" s="2">
        <f t="shared" si="11"/>
        <v>0</v>
      </c>
    </row>
    <row r="338" spans="1:4" x14ac:dyDescent="0.25">
      <c r="A338">
        <f t="shared" si="10"/>
        <v>29</v>
      </c>
      <c r="B338">
        <v>337</v>
      </c>
      <c r="C338" s="2">
        <f>Invoer!$B$23*(1+(A338*2.9%))</f>
        <v>0</v>
      </c>
      <c r="D338" s="2">
        <f t="shared" si="11"/>
        <v>0</v>
      </c>
    </row>
    <row r="339" spans="1:4" x14ac:dyDescent="0.25">
      <c r="A339">
        <f t="shared" si="10"/>
        <v>29</v>
      </c>
      <c r="B339">
        <v>338</v>
      </c>
      <c r="C339" s="2">
        <f>Invoer!$B$23*(1+(A339*2.9%))</f>
        <v>0</v>
      </c>
      <c r="D339" s="2">
        <f t="shared" si="11"/>
        <v>0</v>
      </c>
    </row>
    <row r="340" spans="1:4" x14ac:dyDescent="0.25">
      <c r="A340">
        <f t="shared" si="10"/>
        <v>29</v>
      </c>
      <c r="B340">
        <v>339</v>
      </c>
      <c r="C340" s="2">
        <f>Invoer!$B$23*(1+(A340*2.9%))</f>
        <v>0</v>
      </c>
      <c r="D340" s="2">
        <f t="shared" si="11"/>
        <v>0</v>
      </c>
    </row>
    <row r="341" spans="1:4" x14ac:dyDescent="0.25">
      <c r="A341">
        <f t="shared" si="10"/>
        <v>29</v>
      </c>
      <c r="B341">
        <v>340</v>
      </c>
      <c r="C341" s="2">
        <f>Invoer!$B$23*(1+(A341*2.9%))</f>
        <v>0</v>
      </c>
      <c r="D341" s="2">
        <f t="shared" si="11"/>
        <v>0</v>
      </c>
    </row>
    <row r="342" spans="1:4" x14ac:dyDescent="0.25">
      <c r="A342">
        <f t="shared" si="10"/>
        <v>29</v>
      </c>
      <c r="B342">
        <v>341</v>
      </c>
      <c r="C342" s="2">
        <f>Invoer!$B$23*(1+(A342*2.9%))</f>
        <v>0</v>
      </c>
      <c r="D342" s="2">
        <f t="shared" si="11"/>
        <v>0</v>
      </c>
    </row>
    <row r="343" spans="1:4" x14ac:dyDescent="0.25">
      <c r="A343">
        <f t="shared" si="10"/>
        <v>29</v>
      </c>
      <c r="B343">
        <v>342</v>
      </c>
      <c r="C343" s="2">
        <f>Invoer!$B$23*(1+(A343*2.9%))</f>
        <v>0</v>
      </c>
      <c r="D343" s="2">
        <f t="shared" si="11"/>
        <v>0</v>
      </c>
    </row>
    <row r="344" spans="1:4" x14ac:dyDescent="0.25">
      <c r="A344">
        <f t="shared" si="10"/>
        <v>29</v>
      </c>
      <c r="B344">
        <v>343</v>
      </c>
      <c r="C344" s="2">
        <f>Invoer!$B$23*(1+(A344*2.9%))</f>
        <v>0</v>
      </c>
      <c r="D344" s="2">
        <f t="shared" si="11"/>
        <v>0</v>
      </c>
    </row>
    <row r="345" spans="1:4" x14ac:dyDescent="0.25">
      <c r="A345">
        <f t="shared" si="10"/>
        <v>29</v>
      </c>
      <c r="B345">
        <v>344</v>
      </c>
      <c r="C345" s="2">
        <f>Invoer!$B$23*(1+(A345*2.9%))</f>
        <v>0</v>
      </c>
      <c r="D345" s="2">
        <f t="shared" si="11"/>
        <v>0</v>
      </c>
    </row>
    <row r="346" spans="1:4" x14ac:dyDescent="0.25">
      <c r="A346">
        <f t="shared" si="10"/>
        <v>29</v>
      </c>
      <c r="B346">
        <v>345</v>
      </c>
      <c r="C346" s="2">
        <f>Invoer!$B$23*(1+(A346*2.9%))</f>
        <v>0</v>
      </c>
      <c r="D346" s="2">
        <f t="shared" si="11"/>
        <v>0</v>
      </c>
    </row>
    <row r="347" spans="1:4" x14ac:dyDescent="0.25">
      <c r="A347">
        <f t="shared" si="10"/>
        <v>29</v>
      </c>
      <c r="B347">
        <v>346</v>
      </c>
      <c r="C347" s="2">
        <f>Invoer!$B$23*(1+(A347*2.9%))</f>
        <v>0</v>
      </c>
      <c r="D347" s="2">
        <f t="shared" si="11"/>
        <v>0</v>
      </c>
    </row>
    <row r="348" spans="1:4" x14ac:dyDescent="0.25">
      <c r="A348">
        <f t="shared" si="10"/>
        <v>29</v>
      </c>
      <c r="B348">
        <v>347</v>
      </c>
      <c r="C348" s="2">
        <f>Invoer!$B$23*(1+(A348*2.9%))</f>
        <v>0</v>
      </c>
      <c r="D348" s="2">
        <f t="shared" si="11"/>
        <v>0</v>
      </c>
    </row>
    <row r="349" spans="1:4" x14ac:dyDescent="0.25">
      <c r="A349">
        <f t="shared" si="10"/>
        <v>29</v>
      </c>
      <c r="B349">
        <v>348</v>
      </c>
      <c r="C349" s="2">
        <f>Invoer!$B$23*(1+(A349*2.9%))</f>
        <v>0</v>
      </c>
      <c r="D349" s="2">
        <f t="shared" si="11"/>
        <v>0</v>
      </c>
    </row>
    <row r="350" spans="1:4" x14ac:dyDescent="0.25">
      <c r="A350">
        <f t="shared" si="10"/>
        <v>30</v>
      </c>
      <c r="B350">
        <v>349</v>
      </c>
      <c r="C350" s="2">
        <f>Invoer!$B$23*(1+(A350*2.9%))</f>
        <v>0</v>
      </c>
      <c r="D350" s="2">
        <f t="shared" si="11"/>
        <v>0</v>
      </c>
    </row>
    <row r="351" spans="1:4" x14ac:dyDescent="0.25">
      <c r="A351">
        <f t="shared" si="10"/>
        <v>30</v>
      </c>
      <c r="B351">
        <v>350</v>
      </c>
      <c r="C351" s="2">
        <f>Invoer!$B$23*(1+(A351*2.9%))</f>
        <v>0</v>
      </c>
      <c r="D351" s="2">
        <f t="shared" si="11"/>
        <v>0</v>
      </c>
    </row>
    <row r="352" spans="1:4" x14ac:dyDescent="0.25">
      <c r="A352">
        <f t="shared" si="10"/>
        <v>30</v>
      </c>
      <c r="B352">
        <v>351</v>
      </c>
      <c r="C352" s="2">
        <f>Invoer!$B$23*(1+(A352*2.9%))</f>
        <v>0</v>
      </c>
      <c r="D352" s="2">
        <f t="shared" si="11"/>
        <v>0</v>
      </c>
    </row>
    <row r="353" spans="1:4" x14ac:dyDescent="0.25">
      <c r="A353">
        <f t="shared" si="10"/>
        <v>30</v>
      </c>
      <c r="B353">
        <v>352</v>
      </c>
      <c r="C353" s="2">
        <f>Invoer!$B$23*(1+(A353*2.9%))</f>
        <v>0</v>
      </c>
      <c r="D353" s="2">
        <f t="shared" si="11"/>
        <v>0</v>
      </c>
    </row>
    <row r="354" spans="1:4" x14ac:dyDescent="0.25">
      <c r="A354">
        <f t="shared" si="10"/>
        <v>30</v>
      </c>
      <c r="B354">
        <v>353</v>
      </c>
      <c r="C354" s="2">
        <f>Invoer!$B$23*(1+(A354*2.9%))</f>
        <v>0</v>
      </c>
      <c r="D354" s="2">
        <f t="shared" si="11"/>
        <v>0</v>
      </c>
    </row>
    <row r="355" spans="1:4" x14ac:dyDescent="0.25">
      <c r="A355">
        <f t="shared" si="10"/>
        <v>30</v>
      </c>
      <c r="B355">
        <v>354</v>
      </c>
      <c r="C355" s="2">
        <f>Invoer!$B$23*(1+(A355*2.9%))</f>
        <v>0</v>
      </c>
      <c r="D355" s="2">
        <f t="shared" si="11"/>
        <v>0</v>
      </c>
    </row>
    <row r="356" spans="1:4" x14ac:dyDescent="0.25">
      <c r="A356">
        <f t="shared" si="10"/>
        <v>30</v>
      </c>
      <c r="B356">
        <v>355</v>
      </c>
      <c r="C356" s="2">
        <f>Invoer!$B$23*(1+(A356*2.9%))</f>
        <v>0</v>
      </c>
      <c r="D356" s="2">
        <f t="shared" si="11"/>
        <v>0</v>
      </c>
    </row>
    <row r="357" spans="1:4" x14ac:dyDescent="0.25">
      <c r="A357">
        <f t="shared" si="10"/>
        <v>30</v>
      </c>
      <c r="B357">
        <v>356</v>
      </c>
      <c r="C357" s="2">
        <f>Invoer!$B$23*(1+(A357*2.9%))</f>
        <v>0</v>
      </c>
      <c r="D357" s="2">
        <f t="shared" si="11"/>
        <v>0</v>
      </c>
    </row>
    <row r="358" spans="1:4" x14ac:dyDescent="0.25">
      <c r="A358">
        <f t="shared" si="10"/>
        <v>30</v>
      </c>
      <c r="B358">
        <v>357</v>
      </c>
      <c r="C358" s="2">
        <f>Invoer!$B$23*(1+(A358*2.9%))</f>
        <v>0</v>
      </c>
      <c r="D358" s="2">
        <f t="shared" si="11"/>
        <v>0</v>
      </c>
    </row>
    <row r="359" spans="1:4" x14ac:dyDescent="0.25">
      <c r="A359">
        <f t="shared" si="10"/>
        <v>30</v>
      </c>
      <c r="B359">
        <v>358</v>
      </c>
      <c r="C359" s="2">
        <f>Invoer!$B$23*(1+(A359*2.9%))</f>
        <v>0</v>
      </c>
      <c r="D359" s="2">
        <f t="shared" si="11"/>
        <v>0</v>
      </c>
    </row>
    <row r="360" spans="1:4" x14ac:dyDescent="0.25">
      <c r="A360">
        <f t="shared" si="10"/>
        <v>30</v>
      </c>
      <c r="B360">
        <v>359</v>
      </c>
      <c r="C360" s="2">
        <f>Invoer!$B$23*(1+(A360*2.9%))</f>
        <v>0</v>
      </c>
      <c r="D360" s="2">
        <f t="shared" si="11"/>
        <v>0</v>
      </c>
    </row>
    <row r="361" spans="1:4" x14ac:dyDescent="0.25">
      <c r="A361">
        <f t="shared" si="10"/>
        <v>30</v>
      </c>
      <c r="B361">
        <v>360</v>
      </c>
      <c r="C361" s="2">
        <f>Invoer!$B$23*(1+(A361*2.9%))</f>
        <v>0</v>
      </c>
      <c r="D361" s="2">
        <f>SUM(C2:C361)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8</vt:i4>
      </vt:variant>
    </vt:vector>
  </HeadingPairs>
  <TitlesOfParts>
    <vt:vector size="20" baseType="lpstr">
      <vt:lpstr>Invoer</vt:lpstr>
      <vt:lpstr>Extra aflossing</vt:lpstr>
      <vt:lpstr>Annuitair</vt:lpstr>
      <vt:lpstr>Annuitair experimenteren</vt:lpstr>
      <vt:lpstr>Annuitair extra aflossen Bruto</vt:lpstr>
      <vt:lpstr>Annuitair extra aflossen Netto</vt:lpstr>
      <vt:lpstr>Annuitair zonder gift</vt:lpstr>
      <vt:lpstr>Lineair</vt:lpstr>
      <vt:lpstr>Huur</vt:lpstr>
      <vt:lpstr>Totaalplaatje Lineair</vt:lpstr>
      <vt:lpstr>Totaalplaatje Annuitair</vt:lpstr>
      <vt:lpstr>Totaalplaatje Huur</vt:lpstr>
      <vt:lpstr>Aflossingsvrij_maken</vt:lpstr>
      <vt:lpstr>Belastingpercentage</vt:lpstr>
      <vt:lpstr>Datum_vandaag</vt:lpstr>
      <vt:lpstr>Eigenwoningforfait</vt:lpstr>
      <vt:lpstr>Maandelijks_extra</vt:lpstr>
      <vt:lpstr>per_wanneer</vt:lpstr>
      <vt:lpstr>Stoppen_vrijwillig_aflos</vt:lpstr>
      <vt:lpstr>Wat_wil_ik_maandelijks_betalen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HRA</dc:title>
  <dc:creator>Martijn Vetketel</dc:creator>
  <cp:lastModifiedBy>Martijn Vetketel</cp:lastModifiedBy>
  <cp:lastPrinted>2013-04-15T06:51:11Z</cp:lastPrinted>
  <dcterms:created xsi:type="dcterms:W3CDTF">2013-04-14T11:17:35Z</dcterms:created>
  <dcterms:modified xsi:type="dcterms:W3CDTF">2019-08-11T08:44:06Z</dcterms:modified>
</cp:coreProperties>
</file>